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foglobaltechh-my.sharepoint.com/personal/sahild_infoglobaltech_com/Documents/Project Management Methodology/JMMB Apache Service Mix ESB/"/>
    </mc:Choice>
  </mc:AlternateContent>
  <xr:revisionPtr revIDLastSave="0" documentId="8_{857CCFAE-05C0-4D0B-86B0-CD69B1BB0E6D}" xr6:coauthVersionLast="47" xr6:coauthVersionMax="47" xr10:uidLastSave="{00000000-0000-0000-0000-000000000000}"/>
  <bookViews>
    <workbookView xWindow="-120" yWindow="-120" windowWidth="19440" windowHeight="13920" activeTab="1" xr2:uid="{ED2F0960-C0F3-4DB1-B2D9-0D8708238C26}"/>
  </bookViews>
  <sheets>
    <sheet name="Settings" sheetId="2" r:id="rId1"/>
    <sheet name="Gantt" sheetId="1" r:id="rId2"/>
    <sheet name="WBS - Impediments" sheetId="3" r:id="rId3"/>
  </sheets>
  <definedNames>
    <definedName name="_xlnm._FilterDatabase" localSheetId="1" hidden="1">Gantt!$E$13:$E$15</definedName>
    <definedName name="base_end" localSheetId="1">Gantt!$V1</definedName>
    <definedName name="base_start" localSheetId="1">Gantt!$U1</definedName>
    <definedName name="color_by">Gantt!$X$6</definedName>
    <definedName name="color_code" localSheetId="1">_xlfn.SWITCH(color_by,"Project Structure",Gantt!color_code_project_structure,"Team Roles",Gantt!color_code_team_roles,"Issues",Gantt!color_code_issues,Gantt!color_code_default)</definedName>
    <definedName name="color_code_default" localSheetId="1">IF(Gantt!type&lt;&gt;"", _xlfn.SWITCH(Gantt!type,"S",1,"T",2,"M",3),-1)</definedName>
    <definedName name="color_code_issues" localSheetId="1">IF(Gantt!issue="⚠",_xlfn.SWITCH(Gantt!type,"S",901,"T",901,"M",902),Gantt!color_code_default)</definedName>
    <definedName name="color_code_project_structure" localSheetId="1">IF(Gantt!stage_id=-1,-1, _xlfn.NUMBERVALUE(IF(MOD(Gantt!stage_id,8)=0,8,MOD(Gantt!stage_id,8)) &amp; _xlfn.SWITCH(Gantt!type,"S","01","T","02","M","03")))</definedName>
    <definedName name="color_code_team_roles" localSheetId="1">IF(Gantt!role_id=-1,Gantt!color_code_default,_xlfn.NUMBERVALUE(Gantt!role_id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 Gantt!d.row)</definedName>
    <definedName name="d.row" localSheetId="1">MATCH(Gantt!d.id,Gantt!$B:$B,0)</definedName>
    <definedName name="d.type" localSheetId="1">INDEX(Gantt!$E:$E,Gantt!d.row)</definedName>
    <definedName name="date" localSheetId="1">Gantt!A$10</definedName>
    <definedName name="display">Gantt!$AF$6</definedName>
    <definedName name="ff_calculation" localSheetId="1">WORKDAY(INDEX(Gantt!$T:$T,Gantt!d.row),Gantt!d.lag)</definedName>
    <definedName name="fs_calc" localSheetId="1">WORKDAY(INDEX(Gantt!$T:$T,Gantt!d.row),1+Gantt!d.lag)</definedName>
    <definedName name="highlight">Gantt!$BM$6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AND(Gantt!date&gt;=Gantt!plan_start,Gantt!date&lt;=WORKDAY(Gantt!plan_start, Gantt!percentage_complete*Gantt!workdays-1))</definedName>
    <definedName name="item_in_plan" localSheetId="1">AND(Gantt!date&gt;=Gantt!plan_start,Gantt!date&lt;=Gantt!plan_end)</definedName>
    <definedName name="next_date" localSheetId="1">Gantt!B$10</definedName>
    <definedName name="percentage_complete" localSheetId="1">Gantt!$W1</definedName>
    <definedName name="plan_end" localSheetId="1">Gantt!$T1</definedName>
    <definedName name="plan_end_calculation" localSheetId="1">WORKDAY(Gantt!plan_start, Gantt!workdays-1)</definedName>
    <definedName name="plan_start" localSheetId="1">Gantt!$S1</definedName>
    <definedName name="plan_start_calculation" localSheetId="1">WORKDAY(Gantt!plan_end,(-1)*Gantt!workdays+1)</definedName>
    <definedName name="prev_col_range" localSheetId="1">Gantt!A$13:A1048576</definedName>
    <definedName name="project_base_start" localSheetId="1">MIN(Gantt!$U$13:$U$800)</definedName>
    <definedName name="project_duration" localSheetId="1">NETWORKDAYS(Gantt!project_start, Gantt!project_end)</definedName>
    <definedName name="project_end" localSheetId="1">MAX(Gantt!$T$13:$T$13:'Gantt'!$T$800)</definedName>
    <definedName name="project_start" localSheetId="1">MIN(Gantt!$S$13:$S$800)</definedName>
    <definedName name="role" localSheetId="1">Gantt!$H1</definedName>
    <definedName name="role_id" localSheetId="1">Gantt!$D1</definedName>
    <definedName name="scroll_increment">Gantt!$W$11</definedName>
    <definedName name="sf_calculation" localSheetId="1">WORKDAY(INDEX(Gantt!$S:$S,Gantt!d.row),(-1)+Gantt!d.lag)</definedName>
    <definedName name="show_progress">Gantt!$AM$6</definedName>
    <definedName name="ss_calc" localSheetId="1">WORKDAY(INDEX(Gantt!$S:$S,Gantt!d.row),Gantt!d.lag)</definedName>
    <definedName name="stage_id" localSheetId="1">Gantt!$C1</definedName>
    <definedName name="team_member" localSheetId="1">Gantt!$I1</definedName>
    <definedName name="team_member" localSheetId="0">Gantt!$I1</definedName>
    <definedName name="timeline_base_start" localSheetId="1">Gantt!project_base_start - WEEKDAY(Gantt!project_base_start,3)</definedName>
    <definedName name="timeline_plan_start" localSheetId="1">IF(Gantt!project_start=0, TODAY0-WEEKDAY(TODAY0,3), Gantt!project_start-WEEKDAY(Gantt!project_start,3))</definedName>
    <definedName name="timeline_start" localSheetId="1">IF(display="Plan vs Base",IF(Gantt!timeline_base_start&gt;0,MIN(Gantt!timeline_base_start,Gantt!timeline_plan_start),Gantt!timeline_plan_start),Gantt!timeline_plan_start)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D139" i="1" s="1"/>
  <c r="H140" i="1"/>
  <c r="D140" i="1" s="1"/>
  <c r="H141" i="1"/>
  <c r="D141" i="1" s="1"/>
  <c r="H142" i="1"/>
  <c r="H143" i="1"/>
  <c r="H144" i="1"/>
  <c r="H145" i="1"/>
  <c r="H146" i="1"/>
  <c r="H147" i="1"/>
  <c r="H148" i="1"/>
  <c r="H149" i="1"/>
  <c r="D149" i="1" s="1"/>
  <c r="H150" i="1"/>
  <c r="D150" i="1" s="1"/>
  <c r="H151" i="1"/>
  <c r="D151" i="1" s="1"/>
  <c r="H152" i="1"/>
  <c r="H153" i="1"/>
  <c r="H154" i="1"/>
  <c r="H155" i="1"/>
  <c r="H156" i="1"/>
  <c r="H157" i="1"/>
  <c r="H158" i="1"/>
  <c r="H159" i="1"/>
  <c r="D159" i="1" s="1"/>
  <c r="H160" i="1"/>
  <c r="H161" i="1"/>
  <c r="H162" i="1"/>
  <c r="H163" i="1"/>
  <c r="D163" i="1" s="1"/>
  <c r="H164" i="1"/>
  <c r="D164" i="1" s="1"/>
  <c r="H165" i="1"/>
  <c r="D165" i="1" s="1"/>
  <c r="H166" i="1"/>
  <c r="H167" i="1"/>
  <c r="H168" i="1"/>
  <c r="H169" i="1"/>
  <c r="H170" i="1"/>
  <c r="H171" i="1"/>
  <c r="H172" i="1"/>
  <c r="H173" i="1"/>
  <c r="D173" i="1" s="1"/>
  <c r="H174" i="1"/>
  <c r="D174" i="1" s="1"/>
  <c r="H175" i="1"/>
  <c r="D175" i="1" s="1"/>
  <c r="H176" i="1"/>
  <c r="H177" i="1"/>
  <c r="H178" i="1"/>
  <c r="H179" i="1"/>
  <c r="H180" i="1"/>
  <c r="H181" i="1"/>
  <c r="H182" i="1"/>
  <c r="D182" i="1" s="1"/>
  <c r="H183" i="1"/>
  <c r="D183" i="1" s="1"/>
  <c r="H184" i="1"/>
  <c r="H185" i="1"/>
  <c r="H186" i="1"/>
  <c r="H187" i="1"/>
  <c r="H188" i="1"/>
  <c r="D188" i="1" s="1"/>
  <c r="H189" i="1"/>
  <c r="D189" i="1" s="1"/>
  <c r="H190" i="1"/>
  <c r="H191" i="1"/>
  <c r="D191" i="1" s="1"/>
  <c r="H192" i="1"/>
  <c r="H193" i="1"/>
  <c r="H194" i="1"/>
  <c r="H15" i="1"/>
  <c r="P15" i="2"/>
  <c r="P9" i="2"/>
  <c r="D142" i="1"/>
  <c r="D143" i="1"/>
  <c r="D145" i="1"/>
  <c r="D153" i="1"/>
  <c r="D161" i="1"/>
  <c r="D166" i="1"/>
  <c r="D167" i="1"/>
  <c r="D169" i="1"/>
  <c r="D177" i="1"/>
  <c r="D185" i="1"/>
  <c r="D190" i="1"/>
  <c r="D193" i="1"/>
  <c r="P14" i="2"/>
  <c r="P20" i="2"/>
  <c r="P21" i="2"/>
  <c r="S176" i="1" a="1"/>
  <c r="S176" i="1" s="1"/>
  <c r="S179" i="1" a="1"/>
  <c r="S179" i="1" s="1"/>
  <c r="S185" i="1" a="1"/>
  <c r="S185" i="1" s="1"/>
  <c r="S186" i="1" a="1"/>
  <c r="S186" i="1" s="1"/>
  <c r="S187" i="1" a="1"/>
  <c r="S187" i="1" s="1"/>
  <c r="S188" i="1" a="1"/>
  <c r="S188" i="1" s="1"/>
  <c r="S193" i="1" a="1"/>
  <c r="S193" i="1" s="1"/>
  <c r="S194" i="1" a="1"/>
  <c r="S194" i="1" s="1"/>
  <c r="J17" i="2"/>
  <c r="J18" i="2"/>
  <c r="J10" i="2"/>
  <c r="J11" i="2"/>
  <c r="J12" i="2"/>
  <c r="J13" i="2"/>
  <c r="J14" i="2"/>
  <c r="J15" i="2"/>
  <c r="J16" i="2"/>
  <c r="P10" i="2"/>
  <c r="P11" i="2"/>
  <c r="P12" i="2"/>
  <c r="P13" i="2"/>
  <c r="P16" i="2"/>
  <c r="P17" i="2"/>
  <c r="P18" i="2"/>
  <c r="P19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W187" i="1" a="1"/>
  <c r="W187" i="1" s="1"/>
  <c r="W158" i="1" a="1"/>
  <c r="W158" i="1" s="1"/>
  <c r="W137" i="1" a="1"/>
  <c r="W137" i="1" s="1"/>
  <c r="W108" i="1" a="1"/>
  <c r="W108" i="1" s="1"/>
  <c r="W87" i="1" a="1"/>
  <c r="W87" i="1" s="1"/>
  <c r="W66" i="1" a="1"/>
  <c r="W66" i="1" s="1"/>
  <c r="W45" i="1" a="1"/>
  <c r="W45" i="1" s="1"/>
  <c r="W31" i="1" a="1"/>
  <c r="W31" i="1" s="1"/>
  <c r="M192" i="1"/>
  <c r="M191" i="1"/>
  <c r="M190" i="1"/>
  <c r="M189" i="1"/>
  <c r="M184" i="1"/>
  <c r="M183" i="1"/>
  <c r="M182" i="1"/>
  <c r="M181" i="1"/>
  <c r="M180" i="1"/>
  <c r="M178" i="1"/>
  <c r="M177" i="1"/>
  <c r="M175" i="1"/>
  <c r="M174" i="1"/>
  <c r="M173" i="1"/>
  <c r="M172" i="1"/>
  <c r="M170" i="1"/>
  <c r="M169" i="1"/>
  <c r="M167" i="1"/>
  <c r="M166" i="1"/>
  <c r="M165" i="1"/>
  <c r="M164" i="1"/>
  <c r="M162" i="1"/>
  <c r="M161" i="1"/>
  <c r="M155" i="1"/>
  <c r="M154" i="1"/>
  <c r="M153" i="1"/>
  <c r="M152" i="1"/>
  <c r="M151" i="1"/>
  <c r="M149" i="1"/>
  <c r="M148" i="1"/>
  <c r="M146" i="1"/>
  <c r="M145" i="1"/>
  <c r="M144" i="1"/>
  <c r="M143" i="1"/>
  <c r="M141" i="1"/>
  <c r="M140" i="1"/>
  <c r="M134" i="1"/>
  <c r="M133" i="1"/>
  <c r="M132" i="1"/>
  <c r="M131" i="1"/>
  <c r="M130" i="1"/>
  <c r="M128" i="1"/>
  <c r="M127" i="1"/>
  <c r="M125" i="1"/>
  <c r="M124" i="1"/>
  <c r="M123" i="1"/>
  <c r="M122" i="1"/>
  <c r="M120" i="1"/>
  <c r="M119" i="1"/>
  <c r="M117" i="1"/>
  <c r="M116" i="1"/>
  <c r="M115" i="1"/>
  <c r="M114" i="1"/>
  <c r="M112" i="1"/>
  <c r="M111" i="1"/>
  <c r="M105" i="1"/>
  <c r="M104" i="1"/>
  <c r="M103" i="1"/>
  <c r="M102" i="1"/>
  <c r="M101" i="1"/>
  <c r="M99" i="1"/>
  <c r="M98" i="1"/>
  <c r="M96" i="1"/>
  <c r="M95" i="1"/>
  <c r="M94" i="1"/>
  <c r="M93" i="1"/>
  <c r="M92" i="1"/>
  <c r="M91" i="1"/>
  <c r="M90" i="1"/>
  <c r="M84" i="1"/>
  <c r="M83" i="1"/>
  <c r="M82" i="1"/>
  <c r="M81" i="1"/>
  <c r="M80" i="1"/>
  <c r="M78" i="1"/>
  <c r="M77" i="1"/>
  <c r="M75" i="1"/>
  <c r="M74" i="1"/>
  <c r="M73" i="1"/>
  <c r="M72" i="1"/>
  <c r="M70" i="1"/>
  <c r="M69" i="1"/>
  <c r="M63" i="1"/>
  <c r="M61" i="1"/>
  <c r="M60" i="1"/>
  <c r="M62" i="1"/>
  <c r="M59" i="1"/>
  <c r="M57" i="1"/>
  <c r="M56" i="1"/>
  <c r="M54" i="1"/>
  <c r="M53" i="1"/>
  <c r="M52" i="1"/>
  <c r="M51" i="1"/>
  <c r="M44" i="1"/>
  <c r="M43" i="1"/>
  <c r="M41" i="1"/>
  <c r="M40" i="1"/>
  <c r="M38" i="1"/>
  <c r="M39" i="1"/>
  <c r="M42" i="1"/>
  <c r="M35" i="1"/>
  <c r="M36" i="1"/>
  <c r="M33" i="1"/>
  <c r="M32" i="1"/>
  <c r="M28" i="1"/>
  <c r="M27" i="1"/>
  <c r="M24" i="1"/>
  <c r="M22" i="1"/>
  <c r="M21" i="1"/>
  <c r="M17" i="1"/>
  <c r="M16" i="1"/>
  <c r="S24" i="1" a="1"/>
  <c r="S24" i="1" s="1"/>
  <c r="S25" i="1" a="1"/>
  <c r="S25" i="1" s="1"/>
  <c r="K158" i="1"/>
  <c r="K187" i="1"/>
  <c r="D137" i="1"/>
  <c r="D138" i="1"/>
  <c r="D144" i="1"/>
  <c r="D146" i="1"/>
  <c r="D147" i="1"/>
  <c r="D148" i="1"/>
  <c r="D152" i="1"/>
  <c r="D154" i="1"/>
  <c r="D155" i="1"/>
  <c r="D156" i="1"/>
  <c r="D157" i="1"/>
  <c r="D158" i="1"/>
  <c r="D160" i="1"/>
  <c r="D162" i="1"/>
  <c r="D168" i="1"/>
  <c r="D170" i="1"/>
  <c r="D171" i="1"/>
  <c r="D172" i="1"/>
  <c r="D176" i="1"/>
  <c r="D178" i="1"/>
  <c r="D179" i="1"/>
  <c r="D180" i="1"/>
  <c r="D181" i="1"/>
  <c r="D184" i="1"/>
  <c r="D186" i="1"/>
  <c r="D187" i="1"/>
  <c r="D192" i="1"/>
  <c r="D194" i="1"/>
  <c r="S183" i="1" l="1" a="1"/>
  <c r="S183" i="1" s="1"/>
  <c r="S180" i="1" a="1"/>
  <c r="S180" i="1" s="1"/>
  <c r="S181" i="1" s="1" a="1"/>
  <c r="S181" i="1" s="1"/>
  <c r="S182" i="1" s="1" a="1"/>
  <c r="S182" i="1" s="1"/>
  <c r="S158" i="1" a="1"/>
  <c r="S158" i="1" s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 l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W15" i="1" l="1" a="1"/>
  <c r="W15" i="1" s="1"/>
  <c r="S135" i="1" l="1" a="1"/>
  <c r="S135" i="1" s="1"/>
  <c r="T135" i="1" s="1" a="1"/>
  <c r="T135" i="1" s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S16" i="1" a="1"/>
  <c r="S16" i="1" s="1"/>
  <c r="T16" i="1" l="1" a="1"/>
  <c r="T16" i="1" s="1"/>
  <c r="S109" i="1" l="1" a="1"/>
  <c r="S109" i="1" s="1"/>
  <c r="T109" i="1" s="1" a="1"/>
  <c r="T109" i="1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2" i="3"/>
  <c r="G2" i="3"/>
  <c r="H2" i="3"/>
  <c r="H3" i="3"/>
  <c r="H5" i="3"/>
  <c r="H6" i="3"/>
  <c r="H7" i="3"/>
  <c r="H8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4" i="3"/>
  <c r="H9" i="3"/>
  <c r="G3" i="3"/>
  <c r="G5" i="3"/>
  <c r="G6" i="3"/>
  <c r="G7" i="3"/>
  <c r="G8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4" i="3"/>
  <c r="G9" i="3"/>
  <c r="J9" i="2"/>
  <c r="D15" i="1"/>
  <c r="B15" i="1"/>
  <c r="B2" i="1"/>
  <c r="BA2" i="1"/>
  <c r="AT2" i="1"/>
  <c r="O16" i="1" l="1" a="1"/>
  <c r="O16" i="1" s="1"/>
  <c r="B16" i="1"/>
  <c r="S106" i="1" a="1"/>
  <c r="S106" i="1" s="1"/>
  <c r="I2" i="3"/>
  <c r="J2" i="3" s="1"/>
  <c r="K2" i="3" s="1"/>
  <c r="L2" i="3" s="1"/>
  <c r="I48" i="3"/>
  <c r="J48" i="3" s="1"/>
  <c r="K48" i="3" s="1"/>
  <c r="L48" i="3" s="1"/>
  <c r="I40" i="3"/>
  <c r="J40" i="3" s="1"/>
  <c r="K40" i="3" s="1"/>
  <c r="L40" i="3" s="1"/>
  <c r="I32" i="3"/>
  <c r="J32" i="3" s="1"/>
  <c r="K32" i="3" s="1"/>
  <c r="L32" i="3" s="1"/>
  <c r="I24" i="3"/>
  <c r="J24" i="3" s="1"/>
  <c r="K24" i="3" s="1"/>
  <c r="L24" i="3" s="1"/>
  <c r="I16" i="3"/>
  <c r="J16" i="3" s="1"/>
  <c r="K16" i="3" s="1"/>
  <c r="L16" i="3" s="1"/>
  <c r="I7" i="3"/>
  <c r="J7" i="3" s="1"/>
  <c r="K7" i="3" s="1"/>
  <c r="L7" i="3" s="1"/>
  <c r="I9" i="3"/>
  <c r="J9" i="3" s="1"/>
  <c r="K9" i="3" s="1"/>
  <c r="L9" i="3" s="1"/>
  <c r="I47" i="3"/>
  <c r="J47" i="3" s="1"/>
  <c r="K47" i="3" s="1"/>
  <c r="L47" i="3" s="1"/>
  <c r="I39" i="3"/>
  <c r="J39" i="3" s="1"/>
  <c r="K39" i="3" s="1"/>
  <c r="L39" i="3" s="1"/>
  <c r="I31" i="3"/>
  <c r="J31" i="3" s="1"/>
  <c r="K31" i="3" s="1"/>
  <c r="L31" i="3" s="1"/>
  <c r="I23" i="3"/>
  <c r="J23" i="3" s="1"/>
  <c r="K23" i="3" s="1"/>
  <c r="L23" i="3" s="1"/>
  <c r="I15" i="3"/>
  <c r="J15" i="3" s="1"/>
  <c r="K15" i="3" s="1"/>
  <c r="L15" i="3" s="1"/>
  <c r="I6" i="3"/>
  <c r="J6" i="3" s="1"/>
  <c r="K6" i="3" s="1"/>
  <c r="L6" i="3" s="1"/>
  <c r="I4" i="3"/>
  <c r="J4" i="3" s="1"/>
  <c r="K4" i="3" s="1"/>
  <c r="L4" i="3" s="1"/>
  <c r="I46" i="3"/>
  <c r="J46" i="3" s="1"/>
  <c r="K46" i="3" s="1"/>
  <c r="L46" i="3" s="1"/>
  <c r="I38" i="3"/>
  <c r="J38" i="3" s="1"/>
  <c r="K38" i="3" s="1"/>
  <c r="L38" i="3" s="1"/>
  <c r="I30" i="3"/>
  <c r="J30" i="3" s="1"/>
  <c r="K30" i="3" s="1"/>
  <c r="L30" i="3" s="1"/>
  <c r="I22" i="3"/>
  <c r="J22" i="3" s="1"/>
  <c r="K22" i="3" s="1"/>
  <c r="L22" i="3" s="1"/>
  <c r="I14" i="3"/>
  <c r="J14" i="3" s="1"/>
  <c r="K14" i="3" s="1"/>
  <c r="L14" i="3" s="1"/>
  <c r="I5" i="3"/>
  <c r="J5" i="3" s="1"/>
  <c r="K5" i="3" s="1"/>
  <c r="L5" i="3" s="1"/>
  <c r="I53" i="3"/>
  <c r="J53" i="3" s="1"/>
  <c r="K53" i="3" s="1"/>
  <c r="L53" i="3" s="1"/>
  <c r="I45" i="3"/>
  <c r="J45" i="3" s="1"/>
  <c r="I37" i="3"/>
  <c r="J37" i="3" s="1"/>
  <c r="K37" i="3" s="1"/>
  <c r="L37" i="3" s="1"/>
  <c r="I29" i="3"/>
  <c r="J29" i="3" s="1"/>
  <c r="K29" i="3" s="1"/>
  <c r="L29" i="3" s="1"/>
  <c r="I21" i="3"/>
  <c r="J21" i="3" s="1"/>
  <c r="K21" i="3" s="1"/>
  <c r="L21" i="3" s="1"/>
  <c r="I13" i="3"/>
  <c r="J13" i="3" s="1"/>
  <c r="K13" i="3" s="1"/>
  <c r="L13" i="3" s="1"/>
  <c r="I3" i="3"/>
  <c r="J3" i="3" s="1"/>
  <c r="K3" i="3" s="1"/>
  <c r="L3" i="3" s="1"/>
  <c r="I44" i="3"/>
  <c r="J44" i="3" s="1"/>
  <c r="K44" i="3" s="1"/>
  <c r="L44" i="3" s="1"/>
  <c r="I51" i="3"/>
  <c r="J51" i="3" s="1"/>
  <c r="K51" i="3" s="1"/>
  <c r="L51" i="3" s="1"/>
  <c r="I43" i="3"/>
  <c r="J43" i="3" s="1"/>
  <c r="K43" i="3" s="1"/>
  <c r="L43" i="3" s="1"/>
  <c r="I35" i="3"/>
  <c r="J35" i="3" s="1"/>
  <c r="I27" i="3"/>
  <c r="J27" i="3" s="1"/>
  <c r="I19" i="3"/>
  <c r="J19" i="3" s="1"/>
  <c r="K19" i="3" s="1"/>
  <c r="L19" i="3" s="1"/>
  <c r="I11" i="3"/>
  <c r="J11" i="3" s="1"/>
  <c r="K11" i="3" s="1"/>
  <c r="L11" i="3" s="1"/>
  <c r="I52" i="3"/>
  <c r="J52" i="3" s="1"/>
  <c r="K52" i="3" s="1"/>
  <c r="L52" i="3" s="1"/>
  <c r="I28" i="3"/>
  <c r="J28" i="3" s="1"/>
  <c r="K28" i="3" s="1"/>
  <c r="L28" i="3" s="1"/>
  <c r="I12" i="3"/>
  <c r="J12" i="3" s="1"/>
  <c r="K12" i="3" s="1"/>
  <c r="L12" i="3" s="1"/>
  <c r="I50" i="3"/>
  <c r="J50" i="3" s="1"/>
  <c r="K50" i="3" s="1"/>
  <c r="L50" i="3" s="1"/>
  <c r="I42" i="3"/>
  <c r="J42" i="3" s="1"/>
  <c r="K42" i="3" s="1"/>
  <c r="L42" i="3" s="1"/>
  <c r="I34" i="3"/>
  <c r="J34" i="3" s="1"/>
  <c r="I26" i="3"/>
  <c r="J26" i="3" s="1"/>
  <c r="K26" i="3" s="1"/>
  <c r="L26" i="3" s="1"/>
  <c r="I18" i="3"/>
  <c r="J18" i="3" s="1"/>
  <c r="I10" i="3"/>
  <c r="J10" i="3" s="1"/>
  <c r="K10" i="3" s="1"/>
  <c r="L10" i="3" s="1"/>
  <c r="I36" i="3"/>
  <c r="J36" i="3" s="1"/>
  <c r="K36" i="3" s="1"/>
  <c r="L36" i="3" s="1"/>
  <c r="I20" i="3"/>
  <c r="J20" i="3" s="1"/>
  <c r="K20" i="3" s="1"/>
  <c r="L20" i="3" s="1"/>
  <c r="I49" i="3"/>
  <c r="J49" i="3" s="1"/>
  <c r="K49" i="3" s="1"/>
  <c r="L49" i="3" s="1"/>
  <c r="I41" i="3"/>
  <c r="J41" i="3" s="1"/>
  <c r="K41" i="3" s="1"/>
  <c r="L41" i="3" s="1"/>
  <c r="I33" i="3"/>
  <c r="J33" i="3" s="1"/>
  <c r="K33" i="3" s="1"/>
  <c r="L33" i="3" s="1"/>
  <c r="I25" i="3"/>
  <c r="J25" i="3" s="1"/>
  <c r="K25" i="3" s="1"/>
  <c r="L25" i="3" s="1"/>
  <c r="I17" i="3"/>
  <c r="J17" i="3" s="1"/>
  <c r="I8" i="3"/>
  <c r="J8" i="3" s="1"/>
  <c r="K8" i="3" s="1"/>
  <c r="L8" i="3" s="1"/>
  <c r="S157" i="1" l="1" a="1"/>
  <c r="S157" i="1" s="1"/>
  <c r="B17" i="1"/>
  <c r="M15" i="1"/>
  <c r="N16" i="1"/>
  <c r="T106" i="1" a="1"/>
  <c r="T106" i="1" s="1"/>
  <c r="T24" i="1" a="1"/>
  <c r="T24" i="1" s="1"/>
  <c r="K45" i="3"/>
  <c r="L45" i="3" s="1"/>
  <c r="K34" i="3"/>
  <c r="L34" i="3" s="1"/>
  <c r="K18" i="3"/>
  <c r="L18" i="3" s="1"/>
  <c r="K27" i="3"/>
  <c r="L27" i="3" s="1"/>
  <c r="K17" i="3"/>
  <c r="L17" i="3" s="1"/>
  <c r="K35" i="3"/>
  <c r="L35" i="3" s="1"/>
  <c r="T157" i="1" l="1" a="1"/>
  <c r="T157" i="1" s="1"/>
  <c r="N17" i="1"/>
  <c r="O17" i="1" a="1"/>
  <c r="O17" i="1" s="1"/>
  <c r="B18" i="1"/>
  <c r="S23" i="1" a="1"/>
  <c r="S23" i="1" s="1"/>
  <c r="T23" i="1" s="1" a="1"/>
  <c r="T23" i="1" s="1"/>
  <c r="S160" i="1" l="1" a="1"/>
  <c r="S160" i="1" s="1"/>
  <c r="S161" i="1" s="1" a="1"/>
  <c r="S161" i="1" s="1"/>
  <c r="T161" i="1" s="1" a="1"/>
  <c r="T161" i="1" s="1"/>
  <c r="B19" i="1"/>
  <c r="B20" i="1"/>
  <c r="N18" i="1"/>
  <c r="O18" i="1" a="1"/>
  <c r="O18" i="1" s="1"/>
  <c r="S67" i="1" a="1"/>
  <c r="S67" i="1" s="1"/>
  <c r="S118" i="1" l="1" a="1"/>
  <c r="S118" i="1" s="1"/>
  <c r="S119" i="1" s="1" a="1"/>
  <c r="S119" i="1" s="1"/>
  <c r="T119" i="1" s="1" a="1"/>
  <c r="T119" i="1" s="1"/>
  <c r="S147" i="1" a="1"/>
  <c r="S147" i="1" s="1"/>
  <c r="S148" i="1" s="1" a="1"/>
  <c r="S148" i="1" s="1"/>
  <c r="T148" i="1" s="1" a="1"/>
  <c r="T148" i="1" s="1"/>
  <c r="T160" i="1" a="1"/>
  <c r="T160" i="1" s="1"/>
  <c r="O20" i="1" a="1"/>
  <c r="O20" i="1" s="1"/>
  <c r="N20" i="1"/>
  <c r="N19" i="1"/>
  <c r="O19" i="1" a="1"/>
  <c r="O19" i="1" s="1"/>
  <c r="B21" i="1"/>
  <c r="T67" i="1" a="1"/>
  <c r="T67" i="1" s="1"/>
  <c r="S163" i="1" l="1" a="1"/>
  <c r="S163" i="1" s="1"/>
  <c r="T147" i="1" a="1"/>
  <c r="T147" i="1" s="1"/>
  <c r="S134" i="1" a="1"/>
  <c r="S134" i="1" s="1"/>
  <c r="T118" i="1" a="1"/>
  <c r="T118" i="1" s="1"/>
  <c r="B22" i="1"/>
  <c r="O30" i="1" a="1"/>
  <c r="O30" i="1" s="1"/>
  <c r="N21" i="1"/>
  <c r="O21" i="1" a="1"/>
  <c r="O21" i="1" s="1"/>
  <c r="S164" i="1" l="1" a="1"/>
  <c r="S164" i="1" s="1"/>
  <c r="T164" i="1" s="1" a="1"/>
  <c r="T164" i="1" s="1"/>
  <c r="S167" i="1" a="1"/>
  <c r="S167" i="1" s="1"/>
  <c r="S121" i="1" a="1"/>
  <c r="S121" i="1" s="1"/>
  <c r="T121" i="1" s="1" a="1"/>
  <c r="T121" i="1" s="1"/>
  <c r="T134" i="1" a="1"/>
  <c r="T134" i="1" s="1"/>
  <c r="S150" i="1" a="1"/>
  <c r="S150" i="1" s="1"/>
  <c r="T150" i="1" s="1" a="1"/>
  <c r="T150" i="1" s="1"/>
  <c r="T163" i="1" a="1"/>
  <c r="T163" i="1" s="1"/>
  <c r="B23" i="1"/>
  <c r="T167" i="1" l="1" a="1"/>
  <c r="T167" i="1" s="1"/>
  <c r="B24" i="1"/>
  <c r="S22" i="1" a="1"/>
  <c r="S22" i="1" s="1"/>
  <c r="T22" i="1" s="1" a="1"/>
  <c r="T22" i="1" s="1"/>
  <c r="S18" i="1" a="1"/>
  <c r="S18" i="1" s="1"/>
  <c r="S17" i="1" l="1" a="1"/>
  <c r="S17" i="1" s="1"/>
  <c r="S189" i="1" a="1"/>
  <c r="S189" i="1" s="1"/>
  <c r="B25" i="1"/>
  <c r="N22" i="1"/>
  <c r="O22" i="1" a="1"/>
  <c r="O22" i="1" s="1"/>
  <c r="T18" i="1" a="1"/>
  <c r="T18" i="1" s="1"/>
  <c r="T17" i="1" l="1" a="1"/>
  <c r="T17" i="1" s="1"/>
  <c r="S192" i="1" a="1"/>
  <c r="S192" i="1" s="1"/>
  <c r="B26" i="1"/>
  <c r="N23" i="1"/>
  <c r="O23" i="1" a="1"/>
  <c r="O23" i="1" s="1"/>
  <c r="O15" i="1" a="1"/>
  <c r="O15" i="1" s="1"/>
  <c r="N15" i="1"/>
  <c r="S30" i="1" a="1"/>
  <c r="S30" i="1" s="1"/>
  <c r="S19" i="1" a="1"/>
  <c r="S19" i="1" s="1"/>
  <c r="T30" i="1" l="1" a="1"/>
  <c r="T30" i="1" s="1"/>
  <c r="S191" i="1" a="1"/>
  <c r="S191" i="1" s="1"/>
  <c r="B27" i="1"/>
  <c r="N24" i="1"/>
  <c r="O24" i="1" a="1"/>
  <c r="O24" i="1" s="1"/>
  <c r="S20" i="1" a="1"/>
  <c r="S20" i="1" s="1"/>
  <c r="T19" i="1" a="1"/>
  <c r="T19" i="1" s="1"/>
  <c r="T20" i="1" l="1" a="1"/>
  <c r="T20" i="1" s="1"/>
  <c r="S190" i="1" a="1"/>
  <c r="S190" i="1" s="1"/>
  <c r="B28" i="1"/>
  <c r="N28" i="1" s="1"/>
  <c r="O28" i="1" a="1"/>
  <c r="O28" i="1" s="1"/>
  <c r="N25" i="1"/>
  <c r="O25" i="1" a="1"/>
  <c r="O25" i="1" s="1"/>
  <c r="S21" i="1" a="1"/>
  <c r="S21" i="1" s="1"/>
  <c r="T21" i="1" s="1" a="1"/>
  <c r="T21" i="1" s="1"/>
  <c r="B29" i="1" l="1"/>
  <c r="N26" i="1"/>
  <c r="O26" i="1" a="1"/>
  <c r="O26" i="1" s="1"/>
  <c r="B30" i="1" l="1"/>
  <c r="N29" i="1"/>
  <c r="O29" i="1" a="1"/>
  <c r="O29" i="1" s="1"/>
  <c r="N27" i="1"/>
  <c r="O27" i="1" a="1"/>
  <c r="O27" i="1" s="1"/>
  <c r="N30" i="1" l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O31" i="1" a="1"/>
  <c r="O31" i="1" s="1"/>
  <c r="N31" i="1" l="1"/>
  <c r="B43" i="1"/>
  <c r="B44" i="1" s="1"/>
  <c r="B45" i="1" s="1"/>
  <c r="B46" i="1" l="1"/>
  <c r="B47" i="1" l="1"/>
  <c r="O32" i="1" a="1"/>
  <c r="O32" i="1" s="1"/>
  <c r="N32" i="1"/>
  <c r="B48" i="1" l="1"/>
  <c r="N33" i="1"/>
  <c r="O33" i="1" a="1"/>
  <c r="O33" i="1" s="1"/>
  <c r="B49" i="1" l="1"/>
  <c r="N34" i="1"/>
  <c r="O34" i="1" a="1"/>
  <c r="O34" i="1" s="1"/>
  <c r="B50" i="1" l="1"/>
  <c r="N35" i="1"/>
  <c r="O35" i="1" a="1"/>
  <c r="O35" i="1" s="1"/>
  <c r="B51" i="1" l="1"/>
  <c r="N36" i="1"/>
  <c r="O36" i="1" a="1"/>
  <c r="O36" i="1" s="1"/>
  <c r="B52" i="1" l="1"/>
  <c r="O37" i="1" a="1"/>
  <c r="O37" i="1" s="1"/>
  <c r="N37" i="1"/>
  <c r="B53" i="1" l="1"/>
  <c r="N38" i="1"/>
  <c r="O38" i="1" a="1"/>
  <c r="O38" i="1" s="1"/>
  <c r="B54" i="1" l="1"/>
  <c r="N39" i="1"/>
  <c r="O39" i="1" a="1"/>
  <c r="O39" i="1" s="1"/>
  <c r="B55" i="1" l="1"/>
  <c r="O40" i="1" a="1"/>
  <c r="O40" i="1" s="1"/>
  <c r="N40" i="1"/>
  <c r="B56" i="1" l="1"/>
  <c r="O41" i="1" a="1"/>
  <c r="O41" i="1" s="1"/>
  <c r="N41" i="1"/>
  <c r="B57" i="1" l="1"/>
  <c r="O42" i="1" a="1"/>
  <c r="O42" i="1" s="1"/>
  <c r="N42" i="1"/>
  <c r="B58" i="1" l="1"/>
  <c r="N43" i="1"/>
  <c r="O43" i="1" a="1"/>
  <c r="O43" i="1" s="1"/>
  <c r="B59" i="1" l="1"/>
  <c r="N44" i="1"/>
  <c r="O44" i="1" a="1"/>
  <c r="O44" i="1" s="1"/>
  <c r="B60" i="1" l="1"/>
  <c r="N45" i="1"/>
  <c r="O45" i="1" a="1"/>
  <c r="O45" i="1" s="1"/>
  <c r="B61" i="1" l="1"/>
  <c r="N46" i="1"/>
  <c r="O46" i="1" a="1"/>
  <c r="O46" i="1" s="1"/>
  <c r="M48" i="1" l="1"/>
  <c r="B62" i="1"/>
  <c r="N47" i="1"/>
  <c r="O47" i="1" a="1"/>
  <c r="O47" i="1" s="1"/>
  <c r="M49" i="1" l="1"/>
  <c r="B63" i="1"/>
  <c r="N48" i="1"/>
  <c r="O48" i="1" a="1"/>
  <c r="O48" i="1" s="1"/>
  <c r="B64" i="1" l="1"/>
  <c r="N49" i="1"/>
  <c r="O49" i="1" a="1"/>
  <c r="O49" i="1" s="1"/>
  <c r="B65" i="1" l="1"/>
  <c r="O50" i="1" a="1"/>
  <c r="O50" i="1" s="1"/>
  <c r="N50" i="1"/>
  <c r="B66" i="1" l="1"/>
  <c r="N51" i="1"/>
  <c r="O51" i="1" a="1"/>
  <c r="O51" i="1" s="1"/>
  <c r="B67" i="1" l="1"/>
  <c r="N52" i="1"/>
  <c r="O52" i="1" a="1"/>
  <c r="O52" i="1" s="1"/>
  <c r="B68" i="1" l="1"/>
  <c r="N53" i="1"/>
  <c r="O53" i="1" a="1"/>
  <c r="O53" i="1" s="1"/>
  <c r="B69" i="1" l="1"/>
  <c r="N54" i="1"/>
  <c r="O54" i="1" a="1"/>
  <c r="O54" i="1" s="1"/>
  <c r="B70" i="1" l="1"/>
  <c r="N55" i="1"/>
  <c r="O55" i="1" a="1"/>
  <c r="O55" i="1" s="1"/>
  <c r="B71" i="1" l="1"/>
  <c r="N56" i="1"/>
  <c r="O56" i="1" a="1"/>
  <c r="O56" i="1" s="1"/>
  <c r="B72" i="1" l="1"/>
  <c r="O57" i="1" a="1"/>
  <c r="O57" i="1" s="1"/>
  <c r="N57" i="1"/>
  <c r="B73" i="1" l="1"/>
  <c r="O58" i="1" a="1"/>
  <c r="O58" i="1" s="1"/>
  <c r="N58" i="1"/>
  <c r="B74" i="1" l="1"/>
  <c r="N59" i="1"/>
  <c r="O59" i="1" a="1"/>
  <c r="O59" i="1" s="1"/>
  <c r="B75" i="1" l="1"/>
  <c r="N60" i="1"/>
  <c r="O60" i="1" a="1"/>
  <c r="O60" i="1" s="1"/>
  <c r="N61" i="1" l="1"/>
  <c r="O61" i="1" a="1"/>
  <c r="O61" i="1" s="1"/>
  <c r="B76" i="1"/>
  <c r="B77" i="1" l="1"/>
  <c r="N62" i="1"/>
  <c r="O62" i="1" a="1"/>
  <c r="O62" i="1" s="1"/>
  <c r="B78" i="1" l="1"/>
  <c r="N63" i="1"/>
  <c r="O63" i="1" a="1"/>
  <c r="O63" i="1" s="1"/>
  <c r="B79" i="1" l="1"/>
  <c r="O64" i="1" a="1"/>
  <c r="O64" i="1" s="1"/>
  <c r="N64" i="1"/>
  <c r="B80" i="1" l="1"/>
  <c r="N65" i="1"/>
  <c r="O65" i="1" a="1"/>
  <c r="O65" i="1" s="1"/>
  <c r="B81" i="1" l="1"/>
  <c r="N66" i="1"/>
  <c r="O66" i="1" a="1"/>
  <c r="O66" i="1" s="1"/>
  <c r="B82" i="1" l="1"/>
  <c r="N67" i="1"/>
  <c r="O67" i="1" a="1"/>
  <c r="O67" i="1" s="1"/>
  <c r="B83" i="1" l="1"/>
  <c r="O68" i="1" a="1"/>
  <c r="O68" i="1" s="1"/>
  <c r="N68" i="1"/>
  <c r="B84" i="1" l="1"/>
  <c r="O69" i="1" a="1"/>
  <c r="O69" i="1" s="1"/>
  <c r="N69" i="1"/>
  <c r="B85" i="1" l="1"/>
  <c r="N70" i="1"/>
  <c r="O70" i="1" a="1"/>
  <c r="O70" i="1" s="1"/>
  <c r="B86" i="1" l="1"/>
  <c r="N71" i="1"/>
  <c r="O71" i="1" a="1"/>
  <c r="O71" i="1" s="1"/>
  <c r="B87" i="1" l="1"/>
  <c r="N72" i="1"/>
  <c r="O72" i="1" a="1"/>
  <c r="O72" i="1" s="1"/>
  <c r="B88" i="1" l="1"/>
  <c r="O73" i="1" a="1"/>
  <c r="O73" i="1" s="1"/>
  <c r="N73" i="1"/>
  <c r="B89" i="1" l="1"/>
  <c r="O74" i="1" a="1"/>
  <c r="O74" i="1" s="1"/>
  <c r="N74" i="1"/>
  <c r="B90" i="1" l="1"/>
  <c r="O75" i="1" a="1"/>
  <c r="O75" i="1" s="1"/>
  <c r="N75" i="1"/>
  <c r="B91" i="1" l="1"/>
  <c r="N76" i="1"/>
  <c r="O76" i="1" a="1"/>
  <c r="O76" i="1" s="1"/>
  <c r="B92" i="1" l="1"/>
  <c r="O77" i="1" a="1"/>
  <c r="O77" i="1" s="1"/>
  <c r="N77" i="1"/>
  <c r="B93" i="1" l="1"/>
  <c r="O78" i="1" a="1"/>
  <c r="O78" i="1" s="1"/>
  <c r="N78" i="1"/>
  <c r="B94" i="1" l="1"/>
  <c r="O79" i="1" a="1"/>
  <c r="O79" i="1" s="1"/>
  <c r="N79" i="1"/>
  <c r="B95" i="1" l="1"/>
  <c r="O80" i="1" a="1"/>
  <c r="O80" i="1" s="1"/>
  <c r="N80" i="1"/>
  <c r="B96" i="1" l="1"/>
  <c r="O81" i="1" a="1"/>
  <c r="O81" i="1" s="1"/>
  <c r="N81" i="1"/>
  <c r="B97" i="1" l="1"/>
  <c r="O82" i="1" a="1"/>
  <c r="O82" i="1" s="1"/>
  <c r="N82" i="1"/>
  <c r="B98" i="1" l="1"/>
  <c r="O83" i="1" a="1"/>
  <c r="O83" i="1" s="1"/>
  <c r="N83" i="1"/>
  <c r="B99" i="1" l="1"/>
  <c r="O84" i="1" a="1"/>
  <c r="O84" i="1" s="1"/>
  <c r="N84" i="1"/>
  <c r="B100" i="1" l="1"/>
  <c r="N85" i="1"/>
  <c r="O85" i="1" a="1"/>
  <c r="O85" i="1" s="1"/>
  <c r="B101" i="1" l="1"/>
  <c r="O86" i="1" a="1"/>
  <c r="O86" i="1" s="1"/>
  <c r="N86" i="1"/>
  <c r="B102" i="1" l="1"/>
  <c r="N87" i="1"/>
  <c r="O87" i="1" a="1"/>
  <c r="O87" i="1" s="1"/>
  <c r="B103" i="1" l="1"/>
  <c r="O88" i="1" a="1"/>
  <c r="O88" i="1" s="1"/>
  <c r="N88" i="1"/>
  <c r="B104" i="1" l="1"/>
  <c r="O89" i="1" a="1"/>
  <c r="O89" i="1" s="1"/>
  <c r="N89" i="1"/>
  <c r="B105" i="1" l="1"/>
  <c r="N90" i="1"/>
  <c r="O90" i="1" a="1"/>
  <c r="O90" i="1" s="1"/>
  <c r="B106" i="1" l="1"/>
  <c r="N91" i="1"/>
  <c r="O91" i="1" a="1"/>
  <c r="O91" i="1" s="1"/>
  <c r="B107" i="1" l="1"/>
  <c r="N92" i="1"/>
  <c r="O92" i="1" a="1"/>
  <c r="O92" i="1" s="1"/>
  <c r="B108" i="1" l="1"/>
  <c r="N93" i="1"/>
  <c r="O93" i="1" a="1"/>
  <c r="O93" i="1" s="1"/>
  <c r="B109" i="1" l="1"/>
  <c r="O94" i="1" a="1"/>
  <c r="O94" i="1" s="1"/>
  <c r="N94" i="1"/>
  <c r="B110" i="1" l="1"/>
  <c r="N95" i="1"/>
  <c r="O95" i="1" a="1"/>
  <c r="O95" i="1" s="1"/>
  <c r="B111" i="1" l="1"/>
  <c r="N96" i="1"/>
  <c r="O96" i="1" a="1"/>
  <c r="O96" i="1" s="1"/>
  <c r="B112" i="1" l="1"/>
  <c r="O97" i="1" a="1"/>
  <c r="O97" i="1" s="1"/>
  <c r="N97" i="1"/>
  <c r="B113" i="1" l="1"/>
  <c r="O98" i="1" a="1"/>
  <c r="O98" i="1" s="1"/>
  <c r="N98" i="1"/>
  <c r="B114" i="1" l="1"/>
  <c r="N99" i="1"/>
  <c r="O99" i="1" a="1"/>
  <c r="O99" i="1" s="1"/>
  <c r="B115" i="1" l="1"/>
  <c r="N100" i="1"/>
  <c r="O100" i="1" a="1"/>
  <c r="O100" i="1" s="1"/>
  <c r="B116" i="1" l="1"/>
  <c r="O101" i="1" a="1"/>
  <c r="O101" i="1" s="1"/>
  <c r="N101" i="1"/>
  <c r="B117" i="1" l="1"/>
  <c r="N102" i="1"/>
  <c r="O102" i="1" a="1"/>
  <c r="O102" i="1" s="1"/>
  <c r="B118" i="1" l="1"/>
  <c r="O103" i="1" a="1"/>
  <c r="O103" i="1" s="1"/>
  <c r="N103" i="1"/>
  <c r="B119" i="1" l="1"/>
  <c r="O104" i="1" a="1"/>
  <c r="O104" i="1" s="1"/>
  <c r="N104" i="1"/>
  <c r="B120" i="1" l="1"/>
  <c r="N105" i="1"/>
  <c r="O105" i="1" a="1"/>
  <c r="O105" i="1" s="1"/>
  <c r="B121" i="1" l="1"/>
  <c r="N106" i="1"/>
  <c r="O106" i="1" a="1"/>
  <c r="O106" i="1" s="1"/>
  <c r="B122" i="1" l="1"/>
  <c r="N107" i="1"/>
  <c r="O107" i="1" a="1"/>
  <c r="O107" i="1" s="1"/>
  <c r="B123" i="1" l="1"/>
  <c r="O108" i="1" a="1"/>
  <c r="O108" i="1" s="1"/>
  <c r="N108" i="1"/>
  <c r="B124" i="1" l="1"/>
  <c r="O109" i="1" a="1"/>
  <c r="O109" i="1" s="1"/>
  <c r="N109" i="1"/>
  <c r="B125" i="1" l="1"/>
  <c r="N110" i="1"/>
  <c r="O110" i="1" a="1"/>
  <c r="O110" i="1" s="1"/>
  <c r="B126" i="1" l="1"/>
  <c r="N111" i="1"/>
  <c r="O111" i="1" a="1"/>
  <c r="O111" i="1" s="1"/>
  <c r="B127" i="1" l="1"/>
  <c r="O112" i="1" a="1"/>
  <c r="O112" i="1" s="1"/>
  <c r="N112" i="1"/>
  <c r="B128" i="1" l="1"/>
  <c r="O113" i="1" a="1"/>
  <c r="O113" i="1" s="1"/>
  <c r="N113" i="1"/>
  <c r="B129" i="1" l="1"/>
  <c r="N114" i="1"/>
  <c r="O114" i="1" a="1"/>
  <c r="O114" i="1" s="1"/>
  <c r="B130" i="1" l="1"/>
  <c r="N115" i="1"/>
  <c r="O115" i="1" a="1"/>
  <c r="O115" i="1" s="1"/>
  <c r="B131" i="1" l="1"/>
  <c r="O116" i="1" a="1"/>
  <c r="O116" i="1" s="1"/>
  <c r="N116" i="1"/>
  <c r="B132" i="1" l="1"/>
  <c r="N117" i="1"/>
  <c r="O117" i="1" a="1"/>
  <c r="O117" i="1" s="1"/>
  <c r="B133" i="1" l="1"/>
  <c r="O118" i="1" a="1"/>
  <c r="O118" i="1" s="1"/>
  <c r="N118" i="1"/>
  <c r="B134" i="1" l="1"/>
  <c r="O119" i="1" a="1"/>
  <c r="O119" i="1" s="1"/>
  <c r="N119" i="1"/>
  <c r="B135" i="1" l="1"/>
  <c r="N120" i="1"/>
  <c r="O120" i="1" a="1"/>
  <c r="O120" i="1" s="1"/>
  <c r="B136" i="1" l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N121" i="1"/>
  <c r="O121" i="1" a="1"/>
  <c r="O121" i="1" s="1"/>
  <c r="B152" i="1" l="1"/>
  <c r="N122" i="1"/>
  <c r="O122" i="1" a="1"/>
  <c r="O122" i="1" s="1"/>
  <c r="B153" i="1" l="1"/>
  <c r="N137" i="1"/>
  <c r="O137" i="1" a="1"/>
  <c r="O137" i="1" s="1"/>
  <c r="N123" i="1"/>
  <c r="O123" i="1" a="1"/>
  <c r="O123" i="1" s="1"/>
  <c r="B154" i="1" l="1"/>
  <c r="N139" i="1"/>
  <c r="O139" i="1" a="1"/>
  <c r="O139" i="1" s="1"/>
  <c r="N138" i="1"/>
  <c r="O138" i="1" a="1"/>
  <c r="O138" i="1" s="1"/>
  <c r="N124" i="1"/>
  <c r="O124" i="1" a="1"/>
  <c r="O124" i="1" s="1"/>
  <c r="B155" i="1" l="1"/>
  <c r="O140" i="1" a="1"/>
  <c r="O140" i="1" s="1"/>
  <c r="N140" i="1"/>
  <c r="O125" i="1" a="1"/>
  <c r="O125" i="1" s="1"/>
  <c r="N125" i="1"/>
  <c r="B156" i="1" l="1"/>
  <c r="O141" i="1" a="1"/>
  <c r="O141" i="1" s="1"/>
  <c r="N141" i="1"/>
  <c r="N126" i="1"/>
  <c r="O126" i="1" a="1"/>
  <c r="O126" i="1" s="1"/>
  <c r="B157" i="1" l="1"/>
  <c r="N142" i="1"/>
  <c r="O142" i="1" a="1"/>
  <c r="O142" i="1" s="1"/>
  <c r="N127" i="1"/>
  <c r="O127" i="1" a="1"/>
  <c r="O127" i="1" s="1"/>
  <c r="B158" i="1" l="1"/>
  <c r="N143" i="1"/>
  <c r="O143" i="1" a="1"/>
  <c r="O143" i="1" s="1"/>
  <c r="N128" i="1"/>
  <c r="O128" i="1" a="1"/>
  <c r="O128" i="1" s="1"/>
  <c r="B159" i="1" l="1"/>
  <c r="N144" i="1"/>
  <c r="O144" i="1" a="1"/>
  <c r="O144" i="1" s="1"/>
  <c r="N129" i="1"/>
  <c r="O129" i="1" a="1"/>
  <c r="O129" i="1" s="1"/>
  <c r="B160" i="1" l="1"/>
  <c r="N145" i="1"/>
  <c r="O145" i="1" a="1"/>
  <c r="O145" i="1" s="1"/>
  <c r="N130" i="1"/>
  <c r="O130" i="1" a="1"/>
  <c r="O130" i="1" s="1"/>
  <c r="B161" i="1" l="1"/>
  <c r="N146" i="1"/>
  <c r="O146" i="1" a="1"/>
  <c r="O146" i="1" s="1"/>
  <c r="N131" i="1"/>
  <c r="O131" i="1" a="1"/>
  <c r="O131" i="1" s="1"/>
  <c r="B162" i="1" l="1"/>
  <c r="N147" i="1"/>
  <c r="O147" i="1" a="1"/>
  <c r="O147" i="1" s="1"/>
  <c r="N132" i="1"/>
  <c r="O132" i="1" a="1"/>
  <c r="O132" i="1" s="1"/>
  <c r="B163" i="1" l="1"/>
  <c r="O148" i="1" a="1"/>
  <c r="O148" i="1" s="1"/>
  <c r="N148" i="1"/>
  <c r="O133" i="1" a="1"/>
  <c r="O133" i="1" s="1"/>
  <c r="N133" i="1"/>
  <c r="B164" i="1" l="1"/>
  <c r="N149" i="1"/>
  <c r="O149" i="1" a="1"/>
  <c r="O149" i="1" s="1"/>
  <c r="O134" i="1" a="1"/>
  <c r="O134" i="1" s="1"/>
  <c r="N134" i="1"/>
  <c r="B165" i="1" l="1"/>
  <c r="N150" i="1"/>
  <c r="O150" i="1" a="1"/>
  <c r="O150" i="1" s="1"/>
  <c r="N135" i="1"/>
  <c r="O135" i="1" a="1"/>
  <c r="O135" i="1" s="1"/>
  <c r="B166" i="1" l="1"/>
  <c r="N151" i="1"/>
  <c r="O151" i="1" a="1"/>
  <c r="O151" i="1" s="1"/>
  <c r="N136" i="1"/>
  <c r="O136" i="1" a="1"/>
  <c r="O136" i="1" s="1"/>
  <c r="B167" i="1" l="1"/>
  <c r="N152" i="1"/>
  <c r="O152" i="1" a="1"/>
  <c r="O152" i="1" s="1"/>
  <c r="B168" i="1" l="1"/>
  <c r="N153" i="1"/>
  <c r="O153" i="1" a="1"/>
  <c r="O153" i="1" s="1"/>
  <c r="B169" i="1" l="1"/>
  <c r="N154" i="1"/>
  <c r="O154" i="1" a="1"/>
  <c r="O154" i="1" s="1"/>
  <c r="B170" i="1" l="1"/>
  <c r="O155" i="1" a="1"/>
  <c r="O155" i="1" s="1"/>
  <c r="N155" i="1"/>
  <c r="B171" i="1" l="1"/>
  <c r="O156" i="1" a="1"/>
  <c r="O156" i="1" s="1"/>
  <c r="N156" i="1"/>
  <c r="S89" i="1" a="1"/>
  <c r="S89" i="1" s="1"/>
  <c r="S92" i="1" s="1" a="1"/>
  <c r="S92" i="1" s="1"/>
  <c r="S96" i="1" s="1" a="1"/>
  <c r="S96" i="1" s="1"/>
  <c r="T96" i="1" s="1" a="1"/>
  <c r="T96" i="1" s="1"/>
  <c r="S88" i="1" a="1"/>
  <c r="S88" i="1" s="1"/>
  <c r="S105" i="1" s="1" a="1"/>
  <c r="S105" i="1" s="1"/>
  <c r="T105" i="1" s="1" a="1"/>
  <c r="T105" i="1" s="1"/>
  <c r="T92" i="1" l="1" a="1"/>
  <c r="T92" i="1" s="1"/>
  <c r="S93" i="1" a="1"/>
  <c r="S93" i="1" s="1"/>
  <c r="T93" i="1" s="1" a="1"/>
  <c r="T93" i="1" s="1"/>
  <c r="B172" i="1"/>
  <c r="O157" i="1" a="1"/>
  <c r="O157" i="1" s="1"/>
  <c r="N157" i="1"/>
  <c r="T88" i="1" a="1"/>
  <c r="T88" i="1" s="1"/>
  <c r="S76" i="1" a="1"/>
  <c r="S76" i="1" s="1"/>
  <c r="S79" i="1" s="1" a="1"/>
  <c r="S79" i="1" s="1"/>
  <c r="S83" i="1" s="1" a="1"/>
  <c r="S83" i="1" s="1"/>
  <c r="T83" i="1" s="1" a="1"/>
  <c r="T83" i="1" s="1"/>
  <c r="T89" i="1" a="1"/>
  <c r="T89" i="1" s="1"/>
  <c r="T79" i="1" l="1" a="1"/>
  <c r="T79" i="1" s="1"/>
  <c r="S80" i="1" a="1"/>
  <c r="S80" i="1" s="1"/>
  <c r="T80" i="1" s="1" a="1"/>
  <c r="T80" i="1" s="1"/>
  <c r="B173" i="1"/>
  <c r="N158" i="1"/>
  <c r="O158" i="1" a="1"/>
  <c r="O158" i="1" s="1"/>
  <c r="T76" i="1" a="1"/>
  <c r="T76" i="1" s="1"/>
  <c r="B174" i="1" l="1"/>
  <c r="N159" i="1"/>
  <c r="O159" i="1" a="1"/>
  <c r="O159" i="1" s="1"/>
  <c r="B175" i="1" l="1"/>
  <c r="N160" i="1"/>
  <c r="O160" i="1" a="1"/>
  <c r="O160" i="1" s="1"/>
  <c r="B176" i="1" l="1"/>
  <c r="N161" i="1"/>
  <c r="O161" i="1" a="1"/>
  <c r="O161" i="1" s="1"/>
  <c r="B177" i="1" l="1"/>
  <c r="N162" i="1"/>
  <c r="O162" i="1" a="1"/>
  <c r="O162" i="1" s="1"/>
  <c r="T25" i="1" a="1"/>
  <c r="T25" i="1" s="1"/>
  <c r="B178" i="1" l="1"/>
  <c r="N163" i="1"/>
  <c r="O163" i="1" a="1"/>
  <c r="O163" i="1" s="1"/>
  <c r="B179" i="1" l="1"/>
  <c r="N164" i="1"/>
  <c r="O164" i="1" a="1"/>
  <c r="O164" i="1" s="1"/>
  <c r="B180" i="1" l="1"/>
  <c r="O165" i="1" a="1"/>
  <c r="O165" i="1" s="1"/>
  <c r="N165" i="1"/>
  <c r="B181" i="1" l="1"/>
  <c r="O166" i="1" a="1"/>
  <c r="O166" i="1" s="1"/>
  <c r="N166" i="1"/>
  <c r="B182" i="1" l="1"/>
  <c r="N167" i="1"/>
  <c r="O167" i="1" a="1"/>
  <c r="O167" i="1" s="1"/>
  <c r="N182" i="1" l="1"/>
  <c r="B183" i="1"/>
  <c r="N168" i="1"/>
  <c r="O168" i="1" a="1"/>
  <c r="O168" i="1" s="1"/>
  <c r="N183" i="1" l="1"/>
  <c r="B184" i="1"/>
  <c r="N169" i="1"/>
  <c r="O169" i="1" a="1"/>
  <c r="O169" i="1" s="1"/>
  <c r="N184" i="1" l="1"/>
  <c r="B185" i="1"/>
  <c r="N170" i="1"/>
  <c r="O170" i="1" a="1"/>
  <c r="O170" i="1" s="1"/>
  <c r="N185" i="1" l="1"/>
  <c r="B186" i="1"/>
  <c r="N171" i="1"/>
  <c r="O171" i="1" a="1"/>
  <c r="O171" i="1" s="1"/>
  <c r="N186" i="1" l="1"/>
  <c r="B187" i="1"/>
  <c r="N172" i="1"/>
  <c r="O172" i="1" a="1"/>
  <c r="O172" i="1" s="1"/>
  <c r="N187" i="1" l="1"/>
  <c r="B188" i="1"/>
  <c r="O173" i="1" a="1"/>
  <c r="O173" i="1" s="1"/>
  <c r="N173" i="1"/>
  <c r="N188" i="1" l="1"/>
  <c r="B189" i="1"/>
  <c r="O174" i="1" a="1"/>
  <c r="O174" i="1" s="1"/>
  <c r="N174" i="1"/>
  <c r="N189" i="1" l="1"/>
  <c r="B190" i="1"/>
  <c r="O175" i="1" a="1"/>
  <c r="O175" i="1" s="1"/>
  <c r="N175" i="1"/>
  <c r="N190" i="1" l="1"/>
  <c r="B191" i="1"/>
  <c r="N176" i="1"/>
  <c r="O176" i="1" a="1"/>
  <c r="O176" i="1" s="1"/>
  <c r="N191" i="1" l="1"/>
  <c r="B192" i="1"/>
  <c r="N177" i="1"/>
  <c r="O177" i="1" a="1"/>
  <c r="O177" i="1" s="1"/>
  <c r="N192" i="1" l="1"/>
  <c r="B193" i="1"/>
  <c r="N178" i="1"/>
  <c r="O178" i="1" a="1"/>
  <c r="O178" i="1" s="1"/>
  <c r="N193" i="1" l="1"/>
  <c r="B194" i="1"/>
  <c r="O179" i="1" a="1"/>
  <c r="O179" i="1" s="1"/>
  <c r="N179" i="1"/>
  <c r="N194" i="1" l="1"/>
  <c r="O182" i="1" a="1"/>
  <c r="O182" i="1" s="1"/>
  <c r="O187" i="1" a="1"/>
  <c r="O187" i="1" s="1"/>
  <c r="O185" i="1" a="1"/>
  <c r="O185" i="1" s="1"/>
  <c r="O192" i="1" a="1"/>
  <c r="O192" i="1" s="1"/>
  <c r="O184" i="1" a="1"/>
  <c r="O184" i="1" s="1"/>
  <c r="O191" i="1" a="1"/>
  <c r="O191" i="1" s="1"/>
  <c r="O183" i="1" a="1"/>
  <c r="O183" i="1" s="1"/>
  <c r="O193" i="1" a="1"/>
  <c r="O193" i="1" s="1"/>
  <c r="O190" i="1" a="1"/>
  <c r="O190" i="1" s="1"/>
  <c r="O186" i="1" a="1"/>
  <c r="O186" i="1" s="1"/>
  <c r="O194" i="1" a="1"/>
  <c r="O194" i="1" s="1"/>
  <c r="O188" i="1" a="1"/>
  <c r="O188" i="1" s="1"/>
  <c r="O189" i="1" a="1"/>
  <c r="O189" i="1" s="1"/>
  <c r="N180" i="1"/>
  <c r="O180" i="1" a="1"/>
  <c r="O180" i="1" s="1"/>
  <c r="O181" i="1" l="1" a="1"/>
  <c r="O181" i="1" s="1"/>
  <c r="N181" i="1"/>
  <c r="S26" i="1" l="1" a="1"/>
  <c r="S26" i="1" s="1"/>
  <c r="S28" i="1" l="1" a="1"/>
  <c r="S28" i="1" s="1"/>
  <c r="T26" i="1" a="1"/>
  <c r="T26" i="1" s="1"/>
  <c r="S29" i="1" l="1" a="1"/>
  <c r="S29" i="1" s="1"/>
  <c r="T29" i="1" s="1" a="1"/>
  <c r="T29" i="1" s="1"/>
  <c r="S27" i="1" a="1"/>
  <c r="S27" i="1" s="1"/>
  <c r="T28" i="1" a="1"/>
  <c r="T28" i="1" s="1"/>
  <c r="T27" i="1" l="1" a="1"/>
  <c r="T27" i="1" s="1"/>
  <c r="K15" i="1"/>
  <c r="S15" i="1" l="1" a="1"/>
  <c r="S15" i="1" s="1"/>
  <c r="S32" i="1" a="1"/>
  <c r="S32" i="1" s="1"/>
  <c r="S34" i="1" a="1"/>
  <c r="S34" i="1" s="1"/>
  <c r="S33" i="1" s="1" a="1"/>
  <c r="S33" i="1" s="1"/>
  <c r="S35" i="1" a="1"/>
  <c r="S35" i="1" s="1"/>
  <c r="T35" i="1" s="1" a="1"/>
  <c r="T35" i="1" s="1"/>
  <c r="T33" i="1" l="1" a="1"/>
  <c r="T33" i="1" s="1"/>
  <c r="S37" i="1" a="1"/>
  <c r="S37" i="1" s="1"/>
  <c r="T34" i="1" a="1"/>
  <c r="T34" i="1" s="1"/>
  <c r="R15" i="1"/>
  <c r="T15" i="1" s="1" a="1"/>
  <c r="T15" i="1" s="1"/>
  <c r="T32" i="1" a="1"/>
  <c r="T32" i="1" s="1"/>
  <c r="T37" i="1" l="1" a="1"/>
  <c r="T37" i="1" s="1"/>
  <c r="S41" i="1" a="1"/>
  <c r="S41" i="1" s="1"/>
  <c r="S44" i="1" s="1" a="1"/>
  <c r="S44" i="1" s="1"/>
  <c r="T44" i="1" s="1" a="1"/>
  <c r="T44" i="1" s="1"/>
  <c r="S40" i="1" a="1"/>
  <c r="S40" i="1" s="1"/>
  <c r="T40" i="1" s="1" a="1"/>
  <c r="T40" i="1" s="1"/>
  <c r="S38" i="1" a="1"/>
  <c r="S38" i="1" s="1"/>
  <c r="T41" i="1" l="1" a="1"/>
  <c r="T41" i="1" s="1"/>
  <c r="S43" i="1" a="1"/>
  <c r="S43" i="1" s="1"/>
  <c r="T43" i="1" s="1" a="1"/>
  <c r="T43" i="1" s="1"/>
  <c r="S39" i="1" a="1"/>
  <c r="S39" i="1" s="1"/>
  <c r="T39" i="1" s="1" a="1"/>
  <c r="T39" i="1" s="1"/>
  <c r="T38" i="1" a="1"/>
  <c r="T38" i="1" s="1"/>
  <c r="S42" i="1" a="1"/>
  <c r="S42" i="1" s="1"/>
  <c r="T42" i="1" s="1" a="1"/>
  <c r="T42" i="1" s="1"/>
  <c r="S47" i="1" a="1"/>
  <c r="S47" i="1" s="1"/>
  <c r="T47" i="1" s="1" a="1"/>
  <c r="T47" i="1" s="1"/>
  <c r="S46" i="1" l="1" a="1"/>
  <c r="S46" i="1" s="1"/>
  <c r="S63" i="1" s="1" a="1"/>
  <c r="S63" i="1" s="1"/>
  <c r="T63" i="1" s="1" a="1"/>
  <c r="T63" i="1" s="1"/>
  <c r="S50" i="1" a="1"/>
  <c r="S50" i="1" s="1"/>
  <c r="S64" i="1" a="1"/>
  <c r="S64" i="1" s="1"/>
  <c r="T64" i="1" s="1" a="1"/>
  <c r="T64" i="1" s="1"/>
  <c r="S65" i="1" a="1"/>
  <c r="S65" i="1" s="1"/>
  <c r="T65" i="1" s="1" a="1"/>
  <c r="T65" i="1" s="1"/>
  <c r="S55" i="1" a="1"/>
  <c r="S55" i="1" s="1"/>
  <c r="T55" i="1" s="1" a="1"/>
  <c r="T55" i="1" s="1"/>
  <c r="T46" i="1" l="1" a="1"/>
  <c r="T46" i="1" s="1"/>
  <c r="S51" i="1" a="1"/>
  <c r="S51" i="1" s="1"/>
  <c r="T51" i="1" s="1" a="1"/>
  <c r="T51" i="1" s="1"/>
  <c r="T50" i="1" a="1"/>
  <c r="T50" i="1" s="1"/>
  <c r="S54" i="1" a="1"/>
  <c r="S54" i="1" s="1"/>
  <c r="T54" i="1" s="1" a="1"/>
  <c r="T54" i="1" s="1"/>
  <c r="S56" i="1" a="1"/>
  <c r="S56" i="1" s="1"/>
  <c r="S52" i="1" l="1" a="1"/>
  <c r="S52" i="1" s="1"/>
  <c r="T52" i="1" s="1" a="1"/>
  <c r="T52" i="1" s="1"/>
  <c r="T56" i="1" a="1"/>
  <c r="T56" i="1" s="1"/>
  <c r="S57" i="1" a="1"/>
  <c r="S57" i="1" s="1"/>
  <c r="T57" i="1" s="1" a="1"/>
  <c r="T57" i="1" s="1"/>
  <c r="S58" i="1" a="1"/>
  <c r="S58" i="1" s="1"/>
  <c r="S59" i="1" s="1" a="1"/>
  <c r="S59" i="1" s="1"/>
  <c r="T59" i="1" s="1" a="1"/>
  <c r="T59" i="1" s="1"/>
  <c r="S53" i="1" l="1" a="1"/>
  <c r="S53" i="1" s="1"/>
  <c r="T53" i="1" s="1" a="1"/>
  <c r="T53" i="1" s="1"/>
  <c r="S60" i="1" a="1"/>
  <c r="S60" i="1" s="1"/>
  <c r="T58" i="1" a="1"/>
  <c r="T58" i="1" s="1"/>
  <c r="S62" i="1" a="1"/>
  <c r="S62" i="1" s="1"/>
  <c r="T60" i="1" l="1" a="1"/>
  <c r="T60" i="1" s="1"/>
  <c r="S61" i="1" a="1"/>
  <c r="S61" i="1" s="1"/>
  <c r="S49" i="1" a="1"/>
  <c r="S49" i="1" s="1"/>
  <c r="T49" i="1" s="1" a="1"/>
  <c r="T49" i="1" s="1"/>
  <c r="T62" i="1" a="1"/>
  <c r="T62" i="1" s="1"/>
  <c r="T61" i="1" l="1" a="1"/>
  <c r="T61" i="1" s="1"/>
  <c r="S48" i="1" a="1"/>
  <c r="S48" i="1" s="1"/>
  <c r="T48" i="1" s="1" a="1"/>
  <c r="T48" i="1" s="1"/>
  <c r="K45" i="1" l="1"/>
  <c r="S45" i="1" s="1" a="1"/>
  <c r="S45" i="1" s="1"/>
  <c r="R45" i="1" l="1"/>
  <c r="T45" i="1" s="1" a="1"/>
  <c r="T45" i="1" s="1"/>
  <c r="S68" i="1" a="1"/>
  <c r="S68" i="1" s="1"/>
  <c r="T68" i="1" s="1" a="1"/>
  <c r="T68" i="1" s="1"/>
  <c r="S69" i="1" a="1"/>
  <c r="S69" i="1" s="1"/>
  <c r="S70" i="1" l="1" a="1"/>
  <c r="S70" i="1" s="1"/>
  <c r="T70" i="1" s="1" a="1"/>
  <c r="T70" i="1" s="1"/>
  <c r="T69" i="1" a="1"/>
  <c r="T69" i="1" s="1"/>
  <c r="S71" i="1" a="1"/>
  <c r="S71" i="1" s="1"/>
  <c r="S75" i="1" s="1" a="1"/>
  <c r="S75" i="1" s="1"/>
  <c r="T75" i="1" s="1" a="1"/>
  <c r="T75" i="1" s="1"/>
  <c r="T71" i="1" l="1" a="1"/>
  <c r="T71" i="1" s="1"/>
  <c r="S72" i="1" a="1"/>
  <c r="S72" i="1" s="1"/>
  <c r="T72" i="1" l="1" a="1"/>
  <c r="T72" i="1" s="1"/>
  <c r="S73" i="1" a="1"/>
  <c r="S73" i="1" s="1"/>
  <c r="T73" i="1" l="1" a="1"/>
  <c r="T73" i="1" s="1"/>
  <c r="S74" i="1" a="1"/>
  <c r="S74" i="1" s="1"/>
  <c r="T74" i="1" l="1" a="1"/>
  <c r="T74" i="1" s="1"/>
  <c r="S77" i="1" a="1"/>
  <c r="S77" i="1" s="1"/>
  <c r="T77" i="1" l="1" a="1"/>
  <c r="T77" i="1" s="1"/>
  <c r="S78" i="1" a="1"/>
  <c r="S78" i="1" s="1"/>
  <c r="T78" i="1" l="1" a="1"/>
  <c r="T78" i="1" s="1"/>
  <c r="S81" i="1" a="1"/>
  <c r="S81" i="1" s="1"/>
  <c r="T81" i="1" l="1" a="1"/>
  <c r="T81" i="1" s="1"/>
  <c r="S82" i="1" a="1"/>
  <c r="S82" i="1" s="1"/>
  <c r="T82" i="1" l="1" a="1"/>
  <c r="T82" i="1" s="1"/>
  <c r="S84" i="1" a="1"/>
  <c r="S84" i="1" s="1"/>
  <c r="T84" i="1" l="1" a="1"/>
  <c r="T84" i="1" s="1"/>
  <c r="S85" i="1" a="1"/>
  <c r="S85" i="1" s="1"/>
  <c r="T85" i="1" s="1" a="1"/>
  <c r="T85" i="1" s="1"/>
  <c r="S86" i="1" a="1"/>
  <c r="S86" i="1" s="1"/>
  <c r="T86" i="1" s="1" a="1"/>
  <c r="T86" i="1" s="1"/>
  <c r="K66" i="1" l="1"/>
  <c r="S66" i="1" s="1" a="1"/>
  <c r="S66" i="1" s="1"/>
  <c r="R66" i="1" s="1"/>
  <c r="T66" i="1" s="1" a="1"/>
  <c r="T66" i="1" s="1"/>
  <c r="S90" i="1" a="1"/>
  <c r="S90" i="1" s="1"/>
  <c r="T90" i="1" l="1" a="1"/>
  <c r="T90" i="1" s="1"/>
  <c r="S91" i="1" a="1"/>
  <c r="S91" i="1" s="1"/>
  <c r="T91" i="1" s="1" a="1"/>
  <c r="T91" i="1" s="1"/>
  <c r="S94" i="1" a="1"/>
  <c r="S94" i="1" s="1"/>
  <c r="T94" i="1" l="1" a="1"/>
  <c r="T94" i="1" s="1"/>
  <c r="S95" i="1" a="1"/>
  <c r="S95" i="1" s="1"/>
  <c r="T95" i="1" l="1" a="1"/>
  <c r="T95" i="1" s="1"/>
  <c r="S97" i="1" a="1"/>
  <c r="S97" i="1" s="1"/>
  <c r="T97" i="1" s="1" a="1"/>
  <c r="T97" i="1" s="1"/>
  <c r="S98" i="1" a="1"/>
  <c r="S98" i="1" s="1"/>
  <c r="T98" i="1" l="1" a="1"/>
  <c r="T98" i="1" s="1"/>
  <c r="S99" i="1" a="1"/>
  <c r="S99" i="1" s="1"/>
  <c r="T99" i="1" l="1" a="1"/>
  <c r="T99" i="1" s="1"/>
  <c r="S100" i="1" a="1"/>
  <c r="S100" i="1" s="1"/>
  <c r="S101" i="1" s="1" a="1"/>
  <c r="S101" i="1" s="1"/>
  <c r="T100" i="1" l="1" a="1"/>
  <c r="T100" i="1" s="1"/>
  <c r="T101" i="1" a="1"/>
  <c r="T101" i="1" s="1"/>
  <c r="S102" i="1" a="1"/>
  <c r="S102" i="1" s="1"/>
  <c r="T102" i="1" l="1" a="1"/>
  <c r="T102" i="1" s="1"/>
  <c r="S103" i="1" a="1"/>
  <c r="S103" i="1" s="1"/>
  <c r="T103" i="1" l="1" a="1"/>
  <c r="T103" i="1" s="1"/>
  <c r="S104" i="1" a="1"/>
  <c r="S104" i="1" s="1"/>
  <c r="T104" i="1" l="1" a="1"/>
  <c r="T104" i="1" s="1"/>
  <c r="S107" i="1" a="1"/>
  <c r="S107" i="1" s="1"/>
  <c r="K87" i="1" s="1"/>
  <c r="T107" i="1" l="1" a="1"/>
  <c r="T107" i="1" s="1"/>
  <c r="S87" i="1" a="1"/>
  <c r="S87" i="1" s="1"/>
  <c r="S110" i="1" a="1"/>
  <c r="S110" i="1" s="1"/>
  <c r="S111" i="1" s="1" a="1"/>
  <c r="S111" i="1" s="1"/>
  <c r="R87" i="1" l="1"/>
  <c r="T87" i="1" s="1" a="1"/>
  <c r="T87" i="1" s="1"/>
  <c r="T110" i="1" a="1"/>
  <c r="T110" i="1" s="1"/>
  <c r="T111" i="1" a="1"/>
  <c r="T111" i="1" s="1"/>
  <c r="S112" i="1" a="1"/>
  <c r="S112" i="1" s="1"/>
  <c r="T112" i="1" l="1" a="1"/>
  <c r="T112" i="1" s="1"/>
  <c r="S113" i="1" a="1"/>
  <c r="S113" i="1" s="1"/>
  <c r="T113" i="1" s="1" a="1"/>
  <c r="T113" i="1" s="1"/>
  <c r="S114" i="1" l="1" a="1"/>
  <c r="S114" i="1" s="1"/>
  <c r="S115" i="1" s="1" a="1"/>
  <c r="S115" i="1" s="1"/>
  <c r="T115" i="1" s="1" a="1"/>
  <c r="T115" i="1" s="1"/>
  <c r="T114" i="1" l="1" a="1"/>
  <c r="T114" i="1" s="1"/>
  <c r="S116" i="1" a="1"/>
  <c r="S116" i="1" s="1"/>
  <c r="T116" i="1" l="1" a="1"/>
  <c r="T116" i="1" s="1"/>
  <c r="S117" i="1" a="1"/>
  <c r="S117" i="1" s="1"/>
  <c r="T117" i="1" l="1" a="1"/>
  <c r="T117" i="1" s="1"/>
  <c r="S120" i="1" a="1"/>
  <c r="S120" i="1" s="1"/>
  <c r="S122" i="1" s="1" a="1"/>
  <c r="S122" i="1" s="1"/>
  <c r="T122" i="1" s="1" a="1"/>
  <c r="T122" i="1" s="1"/>
  <c r="T120" i="1" l="1" a="1"/>
  <c r="T120" i="1" s="1"/>
  <c r="S123" i="1" a="1"/>
  <c r="S123" i="1" s="1"/>
  <c r="T123" i="1" l="1" a="1"/>
  <c r="T123" i="1" s="1"/>
  <c r="S124" i="1" a="1"/>
  <c r="S124" i="1" s="1"/>
  <c r="T124" i="1" l="1" a="1"/>
  <c r="T124" i="1" s="1"/>
  <c r="S125" i="1" a="1"/>
  <c r="S125" i="1" s="1"/>
  <c r="T125" i="1" l="1" a="1"/>
  <c r="T125" i="1" s="1"/>
  <c r="S126" i="1" a="1"/>
  <c r="S126" i="1" s="1"/>
  <c r="S127" i="1" s="1" a="1"/>
  <c r="S127" i="1" s="1"/>
  <c r="T126" i="1" l="1" a="1"/>
  <c r="T126" i="1" s="1"/>
  <c r="T127" i="1" a="1"/>
  <c r="T127" i="1" s="1"/>
  <c r="S128" i="1" a="1"/>
  <c r="S128" i="1" s="1"/>
  <c r="T128" i="1" l="1" a="1"/>
  <c r="T128" i="1" s="1"/>
  <c r="S129" i="1" a="1"/>
  <c r="S129" i="1" s="1"/>
  <c r="T129" i="1" s="1" a="1"/>
  <c r="T129" i="1" s="1"/>
  <c r="S130" i="1" a="1"/>
  <c r="S130" i="1" s="1"/>
  <c r="S131" i="1" s="1" a="1"/>
  <c r="S131" i="1" s="1"/>
  <c r="T131" i="1" l="1" a="1"/>
  <c r="T131" i="1" s="1"/>
  <c r="S132" i="1" a="1"/>
  <c r="S132" i="1" s="1"/>
  <c r="T132" i="1" s="1" a="1"/>
  <c r="T132" i="1" s="1"/>
  <c r="T130" i="1" a="1"/>
  <c r="T130" i="1" s="1"/>
  <c r="S133" i="1" a="1"/>
  <c r="S133" i="1" s="1"/>
  <c r="T133" i="1" l="1" a="1"/>
  <c r="T133" i="1" s="1"/>
  <c r="S136" i="1" a="1"/>
  <c r="S136" i="1" s="1"/>
  <c r="K108" i="1" s="1"/>
  <c r="S108" i="1" s="1" a="1"/>
  <c r="S108" i="1" s="1"/>
  <c r="T136" i="1" l="1" a="1"/>
  <c r="T136" i="1" s="1"/>
  <c r="S138" i="1" a="1"/>
  <c r="S138" i="1" s="1"/>
  <c r="T138" i="1" s="1" a="1"/>
  <c r="T138" i="1" s="1"/>
  <c r="S139" i="1" a="1"/>
  <c r="S139" i="1" s="1"/>
  <c r="S140" i="1" s="1" a="1"/>
  <c r="S140" i="1" s="1"/>
  <c r="T139" i="1" l="1" a="1"/>
  <c r="T139" i="1" s="1"/>
  <c r="R108" i="1"/>
  <c r="T108" i="1" s="1" a="1"/>
  <c r="T108" i="1" s="1"/>
  <c r="T140" i="1" a="1"/>
  <c r="T140" i="1" s="1"/>
  <c r="S141" i="1" a="1"/>
  <c r="S141" i="1" s="1"/>
  <c r="T141" i="1" l="1" a="1"/>
  <c r="T141" i="1" s="1"/>
  <c r="S142" i="1" a="1"/>
  <c r="S142" i="1" s="1"/>
  <c r="T142" i="1" s="1" a="1"/>
  <c r="T142" i="1" s="1"/>
  <c r="S143" i="1" a="1"/>
  <c r="S143" i="1" s="1"/>
  <c r="S144" i="1" s="1" a="1"/>
  <c r="S144" i="1" s="1"/>
  <c r="T144" i="1" s="1" a="1"/>
  <c r="T144" i="1" s="1"/>
  <c r="S145" i="1" l="1" a="1"/>
  <c r="S145" i="1" s="1"/>
  <c r="T145" i="1" s="1" a="1"/>
  <c r="T145" i="1" s="1"/>
  <c r="T143" i="1" a="1"/>
  <c r="T143" i="1" s="1"/>
  <c r="S146" i="1" a="1"/>
  <c r="S146" i="1" s="1"/>
  <c r="T146" i="1" l="1" a="1"/>
  <c r="T146" i="1" s="1"/>
  <c r="S149" i="1" a="1"/>
  <c r="S149" i="1" s="1"/>
  <c r="T149" i="1" l="1" a="1"/>
  <c r="T149" i="1" s="1"/>
  <c r="S151" i="1" a="1"/>
  <c r="S151" i="1" s="1"/>
  <c r="S152" i="1" l="1" a="1"/>
  <c r="S152" i="1" s="1"/>
  <c r="T151" i="1" a="1"/>
  <c r="T151" i="1" s="1"/>
  <c r="T152" i="1" l="1" a="1"/>
  <c r="T152" i="1" s="1"/>
  <c r="S153" i="1" a="1"/>
  <c r="S153" i="1" s="1"/>
  <c r="S154" i="1" l="1" a="1"/>
  <c r="S154" i="1" s="1"/>
  <c r="T154" i="1" s="1" a="1"/>
  <c r="T154" i="1" s="1"/>
  <c r="T153" i="1" a="1"/>
  <c r="T153" i="1" s="1"/>
  <c r="S155" i="1" a="1"/>
  <c r="S155" i="1" s="1"/>
  <c r="T155" i="1" l="1" a="1"/>
  <c r="T155" i="1" s="1"/>
  <c r="S156" i="1" a="1"/>
  <c r="S156" i="1" s="1"/>
  <c r="K137" i="1" s="1"/>
  <c r="T156" i="1" l="1" a="1"/>
  <c r="T156" i="1" s="1"/>
  <c r="S137" i="1" a="1"/>
  <c r="S137" i="1" s="1"/>
  <c r="S159" i="1" a="1"/>
  <c r="S159" i="1" s="1"/>
  <c r="S184" i="1" s="1" a="1"/>
  <c r="S184" i="1" s="1"/>
  <c r="T159" i="1" a="1"/>
  <c r="T159" i="1" s="1"/>
  <c r="S162" i="1" a="1"/>
  <c r="S162" i="1" s="1"/>
  <c r="T162" i="1" s="1" a="1"/>
  <c r="T162" i="1" s="1"/>
  <c r="S165" i="1" a="1"/>
  <c r="S165" i="1" s="1"/>
  <c r="T165" i="1" l="1" a="1"/>
  <c r="T165" i="1" s="1"/>
  <c r="S166" i="1" a="1"/>
  <c r="S166" i="1" s="1"/>
  <c r="T166" i="1" s="1" a="1"/>
  <c r="T166" i="1" s="1"/>
  <c r="S168" i="1" a="1"/>
  <c r="S168" i="1" s="1"/>
  <c r="T168" i="1" s="1" a="1"/>
  <c r="T168" i="1" s="1"/>
  <c r="S171" i="1" l="1" a="1"/>
  <c r="S171" i="1" s="1"/>
  <c r="T171" i="1" s="1" a="1"/>
  <c r="T171" i="1" s="1"/>
  <c r="T184" i="1" a="1"/>
  <c r="T184" i="1" s="1"/>
  <c r="S169" i="1" a="1"/>
  <c r="S169" i="1" s="1"/>
  <c r="S170" i="1" s="1" a="1"/>
  <c r="S170" i="1" s="1"/>
  <c r="T170" i="1" l="1" a="1"/>
  <c r="T170" i="1" s="1"/>
  <c r="T169" i="1" a="1"/>
  <c r="T169" i="1" s="1"/>
  <c r="T186" i="1" l="1" a="1"/>
  <c r="T186" i="1" s="1"/>
  <c r="S172" i="1" a="1"/>
  <c r="S172" i="1" s="1"/>
  <c r="S173" i="1" s="1" a="1"/>
  <c r="S173" i="1" s="1"/>
  <c r="S174" i="1" s="1" a="1"/>
  <c r="S174" i="1" s="1"/>
  <c r="S175" i="1" s="1" a="1"/>
  <c r="S175" i="1" s="1"/>
  <c r="T185" i="1" a="1"/>
  <c r="T185" i="1" s="1"/>
  <c r="T174" i="1" l="1" a="1"/>
  <c r="T174" i="1" s="1"/>
  <c r="T173" i="1" a="1"/>
  <c r="T173" i="1" s="1"/>
  <c r="T172" i="1" a="1"/>
  <c r="T172" i="1" s="1"/>
  <c r="T190" i="1" l="1" a="1"/>
  <c r="T190" i="1" s="1"/>
  <c r="T189" i="1" a="1"/>
  <c r="T189" i="1" s="1"/>
  <c r="T188" i="1" a="1"/>
  <c r="T188" i="1" s="1"/>
  <c r="T176" i="1" l="1" a="1"/>
  <c r="T176" i="1" s="1"/>
  <c r="T175" i="1" a="1"/>
  <c r="T175" i="1" s="1"/>
  <c r="T192" i="1" l="1" a="1"/>
  <c r="T192" i="1" s="1"/>
  <c r="T191" i="1" a="1"/>
  <c r="T191" i="1" s="1"/>
  <c r="T180" i="1" a="1"/>
  <c r="T180" i="1" s="1"/>
  <c r="T181" i="1" l="1" a="1"/>
  <c r="T181" i="1" s="1"/>
  <c r="T179" i="1" a="1"/>
  <c r="T179" i="1" s="1"/>
  <c r="T183" i="1" a="1"/>
  <c r="T183" i="1" s="1"/>
  <c r="T193" i="1" a="1"/>
  <c r="T193" i="1" s="1"/>
  <c r="T194" i="1" a="1"/>
  <c r="T194" i="1" s="1"/>
  <c r="R187" i="1" l="1"/>
  <c r="T187" i="1" s="1" a="1"/>
  <c r="T187" i="1" s="1"/>
  <c r="T182" i="1" a="1"/>
  <c r="T182" i="1" s="1"/>
  <c r="S36" i="1" a="1"/>
  <c r="S36" i="1" s="1"/>
  <c r="K31" i="1" l="1"/>
  <c r="T36" i="1" a="1"/>
  <c r="T36" i="1" s="1"/>
  <c r="S31" i="1" l="1" a="1"/>
  <c r="S31" i="1" s="1"/>
  <c r="R31" i="1" l="1"/>
  <c r="T31" i="1" s="1" a="1"/>
  <c r="T31" i="1" s="1"/>
  <c r="S177" i="1" a="1"/>
  <c r="S177" i="1" s="1"/>
  <c r="T177" i="1" l="1" a="1"/>
  <c r="T177" i="1" s="1"/>
  <c r="S178" i="1" a="1"/>
  <c r="S178" i="1" s="1"/>
  <c r="T178" i="1" l="1" a="1"/>
  <c r="T178" i="1" s="1"/>
  <c r="R158" i="1" s="1"/>
  <c r="T158" i="1" s="1" a="1"/>
  <c r="T158" i="1" s="1"/>
  <c r="R137" i="1" s="1"/>
  <c r="T137" i="1" s="1" a="1"/>
  <c r="T137" i="1" s="1"/>
  <c r="AK2" i="1" s="1" a="1"/>
  <c r="AK2" i="1" s="1"/>
  <c r="AD2" i="1" a="1"/>
  <c r="AD2" i="1" s="1"/>
  <c r="X10" i="1" a="1"/>
  <c r="X10" i="1" s="1"/>
  <c r="X13" i="1" l="1"/>
  <c r="Y10" i="1"/>
  <c r="AQ2" i="1" a="1"/>
  <c r="AQ2" i="1" s="1"/>
  <c r="Y13" i="1" l="1"/>
  <c r="Z10" i="1"/>
  <c r="AA10" i="1" l="1"/>
  <c r="Z13" i="1"/>
  <c r="AA13" i="1" l="1"/>
  <c r="AB10" i="1"/>
  <c r="AC10" i="1" l="1"/>
  <c r="AB13" i="1"/>
  <c r="AC13" i="1" l="1"/>
  <c r="AD10" i="1"/>
  <c r="AD13" i="1" l="1"/>
  <c r="AE10" i="1"/>
  <c r="AF10" i="1" l="1"/>
  <c r="AE13" i="1"/>
  <c r="AG10" i="1" l="1"/>
  <c r="AF13" i="1"/>
  <c r="AG13" i="1" l="1"/>
  <c r="AH10" i="1"/>
  <c r="AH13" i="1" l="1"/>
  <c r="AI10" i="1"/>
  <c r="AJ10" i="1" l="1"/>
  <c r="AI13" i="1"/>
  <c r="AK10" i="1" l="1"/>
  <c r="AJ13" i="1"/>
  <c r="AK13" i="1" l="1"/>
  <c r="AL10" i="1"/>
  <c r="AL13" i="1" l="1"/>
  <c r="AM10" i="1"/>
  <c r="AM13" i="1" l="1"/>
  <c r="AN10" i="1"/>
  <c r="AN13" i="1" l="1"/>
  <c r="AO10" i="1"/>
  <c r="AO13" i="1" l="1"/>
  <c r="AP10" i="1"/>
  <c r="AQ10" i="1" l="1"/>
  <c r="AP13" i="1"/>
  <c r="AR10" i="1" l="1"/>
  <c r="AQ13" i="1"/>
  <c r="AR13" i="1" l="1"/>
  <c r="AS10" i="1"/>
  <c r="AS13" i="1" l="1"/>
  <c r="AT10" i="1"/>
  <c r="AT13" i="1" l="1"/>
  <c r="AU10" i="1"/>
  <c r="AV10" i="1" l="1"/>
  <c r="AU13" i="1"/>
  <c r="AV13" i="1" l="1"/>
  <c r="AW10" i="1"/>
  <c r="AX10" i="1" l="1"/>
  <c r="AW13" i="1"/>
  <c r="AY10" i="1" l="1"/>
  <c r="AX13" i="1"/>
  <c r="AZ10" i="1" l="1"/>
  <c r="AY13" i="1"/>
  <c r="BA10" i="1" l="1"/>
  <c r="AZ13" i="1"/>
  <c r="BB10" i="1" l="1"/>
  <c r="BA13" i="1"/>
  <c r="BB13" i="1" l="1"/>
  <c r="BC10" i="1"/>
  <c r="BC13" i="1" l="1"/>
  <c r="BD10" i="1"/>
  <c r="BD13" i="1" l="1"/>
  <c r="BE10" i="1"/>
  <c r="BF10" i="1" l="1"/>
  <c r="BE13" i="1"/>
  <c r="BG10" i="1" l="1"/>
  <c r="BF13" i="1"/>
  <c r="BH10" i="1" l="1"/>
  <c r="BG13" i="1"/>
  <c r="BI10" i="1" l="1"/>
  <c r="BH13" i="1"/>
  <c r="BJ10" i="1" l="1"/>
  <c r="BI13" i="1"/>
  <c r="BJ13" i="1" l="1"/>
  <c r="BK10" i="1"/>
  <c r="BK13" i="1" l="1"/>
  <c r="BL10" i="1"/>
  <c r="BL13" i="1" l="1"/>
  <c r="BM10" i="1"/>
  <c r="BN10" i="1" l="1"/>
  <c r="BM13" i="1"/>
  <c r="BO10" i="1" l="1"/>
  <c r="BN13" i="1"/>
  <c r="BP10" i="1" l="1"/>
  <c r="BO13" i="1"/>
  <c r="BQ10" i="1" l="1"/>
  <c r="BP13" i="1"/>
  <c r="BR10" i="1" l="1"/>
  <c r="BQ13" i="1"/>
  <c r="BR13" i="1" l="1"/>
  <c r="BS10" i="1"/>
  <c r="BS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CoSaCs Document </author>
  </authors>
  <commentList>
    <comment ref="R13" authorId="0" shapeId="0" xr:uid="{B62F6531-C709-4C62-ADDE-038E2D2838AD}">
      <text>
        <r>
          <rPr>
            <b/>
            <sz val="9"/>
            <color indexed="81"/>
            <rFont val="Tahoma"/>
            <family val="2"/>
          </rPr>
          <t>Efforts (Days)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CoSaCs Document </author>
  </authors>
  <commentList>
    <comment ref="O9" authorId="0" shapeId="0" xr:uid="{F99EDCB0-C301-498F-A50C-6B9C8BA67F31}">
      <text>
        <r>
          <rPr>
            <sz val="9"/>
            <color indexed="81"/>
            <rFont val="Tahoma"/>
            <family val="2"/>
          </rPr>
          <t>Version 4, 5, 6, 7 config parameters check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<sst xmlns="http://schemas.openxmlformats.org/spreadsheetml/2006/main" count="886" uniqueCount="275">
  <si>
    <t>ids</t>
  </si>
  <si>
    <t>item details</t>
  </si>
  <si>
    <t>Actual Plan</t>
  </si>
  <si>
    <t>Base Plan</t>
  </si>
  <si>
    <t>update on:</t>
  </si>
  <si>
    <t>saved on:</t>
  </si>
  <si>
    <t>id</t>
  </si>
  <si>
    <t>s id</t>
  </si>
  <si>
    <t>r id</t>
  </si>
  <si>
    <t>Type</t>
  </si>
  <si>
    <t>Description</t>
  </si>
  <si>
    <t>Role</t>
  </si>
  <si>
    <t>Team Member</t>
  </si>
  <si>
    <t>⚠</t>
  </si>
  <si>
    <t xml:space="preserve">Start </t>
  </si>
  <si>
    <t>End</t>
  </si>
  <si>
    <t>ind.
Start</t>
  </si>
  <si>
    <t>d.
id</t>
  </si>
  <si>
    <t>d. 
item</t>
  </si>
  <si>
    <t>d. 
lag</t>
  </si>
  <si>
    <t>Start</t>
  </si>
  <si>
    <t>%</t>
  </si>
  <si>
    <t>Work 
days</t>
  </si>
  <si>
    <t>Settings</t>
  </si>
  <si>
    <t>Gantt</t>
  </si>
  <si>
    <t>Project Details</t>
  </si>
  <si>
    <t>Project Priority:</t>
  </si>
  <si>
    <t>Project Title:</t>
  </si>
  <si>
    <t xml:space="preserve">      calculated column</t>
  </si>
  <si>
    <t xml:space="preserve">        snapshot column</t>
  </si>
  <si>
    <t xml:space="preserve">               insert column</t>
  </si>
  <si>
    <t>Project Timespan</t>
  </si>
  <si>
    <t>-</t>
  </si>
  <si>
    <t>S</t>
  </si>
  <si>
    <t>T</t>
  </si>
  <si>
    <t>Project Role Types</t>
  </si>
  <si>
    <t>Code:</t>
  </si>
  <si>
    <t>#</t>
  </si>
  <si>
    <t>Name</t>
  </si>
  <si>
    <t>Code</t>
  </si>
  <si>
    <t>Color by</t>
  </si>
  <si>
    <t>Display</t>
  </si>
  <si>
    <t>Show progress</t>
  </si>
  <si>
    <r>
      <rPr>
        <sz val="9"/>
        <color theme="1"/>
        <rFont val="Yu Gothic UI Light"/>
        <family val="2"/>
      </rPr>
      <t>⚠</t>
    </r>
    <r>
      <rPr>
        <sz val="9"/>
        <color theme="1"/>
        <rFont val="Effra light"/>
        <family val="2"/>
      </rPr>
      <t xml:space="preserve"> -</t>
    </r>
    <r>
      <rPr>
        <sz val="9"/>
        <color theme="1"/>
        <rFont val="Yu Gothic UI Light"/>
        <family val="2"/>
      </rPr>
      <t xml:space="preserve">⬥- </t>
    </r>
    <r>
      <rPr>
        <sz val="9"/>
        <color theme="1"/>
        <rFont val="Calibri Light"/>
        <family val="2"/>
      </rPr>
      <t xml:space="preserve">↖ - ↙ - </t>
    </r>
    <r>
      <rPr>
        <sz val="9"/>
        <color theme="1"/>
        <rFont val="Wingdings"/>
        <charset val="2"/>
      </rPr>
      <t>O</t>
    </r>
  </si>
  <si>
    <t>Highlight</t>
  </si>
  <si>
    <t>Today</t>
  </si>
  <si>
    <t>Plan vs Base</t>
  </si>
  <si>
    <t>High</t>
  </si>
  <si>
    <t>Sawan Kumar</t>
  </si>
  <si>
    <t>Dimple HG</t>
  </si>
  <si>
    <t>Sharad Nagesh</t>
  </si>
  <si>
    <t>Akhil Nayak</t>
  </si>
  <si>
    <t>Kranthi Kumar</t>
  </si>
  <si>
    <t>Quality Assurance</t>
  </si>
  <si>
    <t>Apache Webservicemix ESB</t>
  </si>
  <si>
    <t>Business Analyst</t>
  </si>
  <si>
    <t>BA</t>
  </si>
  <si>
    <t>Jeff Schappert</t>
  </si>
  <si>
    <t>Sudhindra S</t>
  </si>
  <si>
    <t>Dhananjay Kumar</t>
  </si>
  <si>
    <t>SS</t>
  </si>
  <si>
    <t>Discovery</t>
  </si>
  <si>
    <t>Design</t>
  </si>
  <si>
    <t>Test</t>
  </si>
  <si>
    <t>Resources</t>
  </si>
  <si>
    <t>Document current APIs</t>
  </si>
  <si>
    <t>SE,ESBL,TSTL</t>
  </si>
  <si>
    <t>Review production environment</t>
  </si>
  <si>
    <t>ESBL,SE,IA</t>
  </si>
  <si>
    <t>JMMB Infrastructure,IA</t>
  </si>
  <si>
    <t>Build Disater Environment</t>
  </si>
  <si>
    <t>Build EA view of interface architecture</t>
  </si>
  <si>
    <t>ESBL,IA</t>
  </si>
  <si>
    <t>Review ESB Architecture Design</t>
  </si>
  <si>
    <t>JMMB EA &amp; ESB Architect</t>
  </si>
  <si>
    <t>Build API policies and standards</t>
  </si>
  <si>
    <t>ESBL,JMMB EA</t>
  </si>
  <si>
    <t>Design/Select migration tools</t>
  </si>
  <si>
    <t>ESBL,IA,JMMB EA,TSTL</t>
  </si>
  <si>
    <t>Code and Tech review</t>
  </si>
  <si>
    <t>JMMB EA</t>
  </si>
  <si>
    <t>Design &amp; build roll back process</t>
  </si>
  <si>
    <t>ESBL,IA,JMMB EA &amp; Infrastructure,SE</t>
  </si>
  <si>
    <t>Design and Build Failover Process</t>
  </si>
  <si>
    <t>Integration Logging code/Tools</t>
  </si>
  <si>
    <t>Build Test environments</t>
  </si>
  <si>
    <t>JMMB Infrastructure ,IA ,TSTL</t>
  </si>
  <si>
    <t>Install v 7</t>
  </si>
  <si>
    <t>JMMB Infrastructure</t>
  </si>
  <si>
    <t>Setup security services</t>
  </si>
  <si>
    <t>JMMB Security</t>
  </si>
  <si>
    <t>Batch 1 - Run performance tests</t>
  </si>
  <si>
    <t>TE,TSTL</t>
  </si>
  <si>
    <t>Batch 1 - Run QA</t>
  </si>
  <si>
    <t>JMMB QA</t>
  </si>
  <si>
    <t>Batch 1 - Run UAT</t>
  </si>
  <si>
    <t>JMMB UAT</t>
  </si>
  <si>
    <t>Batch 1 - Test roll back process</t>
  </si>
  <si>
    <t>IA,TE,TSTL</t>
  </si>
  <si>
    <t>Batch 2 - Run performance tests</t>
  </si>
  <si>
    <t>Batch 2 - Run QA</t>
  </si>
  <si>
    <t>Batch 2 - Run UAT</t>
  </si>
  <si>
    <t>Batch 2 - Test roll back process</t>
  </si>
  <si>
    <t>Batch 3 - Run performance tests</t>
  </si>
  <si>
    <t>Batch 3 - Run QA</t>
  </si>
  <si>
    <t>Batch 3 – Run UAT</t>
  </si>
  <si>
    <t>Batch 3 - Test roll back process</t>
  </si>
  <si>
    <t>Deploy</t>
  </si>
  <si>
    <t>Setup Migration tools</t>
  </si>
  <si>
    <t>ESBL,IA,SE</t>
  </si>
  <si>
    <t>Migrate Bundle Batch 1</t>
  </si>
  <si>
    <t>Check and test</t>
  </si>
  <si>
    <t>ESBL,IA,SE,TE,TSTL,JMMB Infrastructure</t>
  </si>
  <si>
    <t>Time to Validate Performance in Production</t>
  </si>
  <si>
    <t>JMMB Infrastructure Monitoring</t>
  </si>
  <si>
    <t>Migrate Bundle Batch 2</t>
  </si>
  <si>
    <t>Migrate Bundle Batch 3</t>
  </si>
  <si>
    <t>Certify environment</t>
  </si>
  <si>
    <t>ESBL,JMMB,TE,TSTL</t>
  </si>
  <si>
    <t>Initiate production services</t>
  </si>
  <si>
    <t>JMMB</t>
  </si>
  <si>
    <t>Post implementation monitoring</t>
  </si>
  <si>
    <t>ESBL,IA,SE,JMMB</t>
  </si>
  <si>
    <t>Project sign off</t>
  </si>
  <si>
    <t>ESBL,JMMB</t>
  </si>
  <si>
    <t>Architectural Documention</t>
  </si>
  <si>
    <t>Software Documention</t>
  </si>
  <si>
    <t>operational Documention</t>
  </si>
  <si>
    <t>Level2</t>
  </si>
  <si>
    <t>Level1</t>
  </si>
  <si>
    <t>Level3</t>
  </si>
  <si>
    <t>Level4</t>
  </si>
  <si>
    <t>Level5</t>
  </si>
  <si>
    <t>Concatenate</t>
  </si>
  <si>
    <t>Count</t>
  </si>
  <si>
    <t>Subtitute</t>
  </si>
  <si>
    <t>Find</t>
  </si>
  <si>
    <t>Final</t>
  </si>
  <si>
    <t>Architecture Design Document Template</t>
  </si>
  <si>
    <t>Consultant ESB</t>
  </si>
  <si>
    <t>BA , SE</t>
  </si>
  <si>
    <t>Duration (hr)</t>
  </si>
  <si>
    <t>Task Description</t>
  </si>
  <si>
    <t>Dependency Nature</t>
  </si>
  <si>
    <t>Technically assess and validate the capabilities as provided by the platform vendor</t>
  </si>
  <si>
    <t>Documentation library setup and reception by JMMB</t>
  </si>
  <si>
    <t>Transition code to production libraries and setup change management  and maintainence plans</t>
  </si>
  <si>
    <t>Setup monitoring services and reporitng processes</t>
  </si>
  <si>
    <t>Test connectivity with ESB</t>
  </si>
  <si>
    <t>Execute software and hardware upgrade</t>
  </si>
  <si>
    <t>Test migration plan</t>
  </si>
  <si>
    <t>Create Migration services plan (by bundles)</t>
  </si>
  <si>
    <t>Build production serviers</t>
  </si>
  <si>
    <t>Build and run performance tests</t>
  </si>
  <si>
    <t>Perform unit and system test</t>
  </si>
  <si>
    <t>Build and test rollback plan</t>
  </si>
  <si>
    <t>Build test, deployment, and certification plan</t>
  </si>
  <si>
    <t>Configure and change any interface code or bundle</t>
  </si>
  <si>
    <t>Change code and perform review</t>
  </si>
  <si>
    <t>Stage software for changes</t>
  </si>
  <si>
    <t>Design changes to software and config specs</t>
  </si>
  <si>
    <t>Build Gap analysis report</t>
  </si>
  <si>
    <t>Review Apache Upgrade Information</t>
  </si>
  <si>
    <t>Review Apache Upgrade code</t>
  </si>
  <si>
    <t>REview current software code</t>
  </si>
  <si>
    <t>Refine and publish project plan (Design and Gap Analysis)</t>
  </si>
  <si>
    <t>Prepare test scenarios and data</t>
  </si>
  <si>
    <t>To evaluate the upgrade differences</t>
  </si>
  <si>
    <t>To manage conversion changes, supporting the migration and testing effors</t>
  </si>
  <si>
    <t>To support configuration and desing activities + Detailed Technical Design + Support Testing and development</t>
  </si>
  <si>
    <t>Activities within the ESB Upgrade (ESB Architect/Tech Lead)</t>
  </si>
  <si>
    <t>Report the status of project to JMMB sponsors (Director Lead)</t>
  </si>
  <si>
    <t>Ensure strategic direction and optimum quality of deliverables (delivery director)</t>
  </si>
  <si>
    <t>Review, upgrade and evaluate ESB</t>
  </si>
  <si>
    <t>Necessary system access</t>
  </si>
  <si>
    <t>Hardware/Software work area, for IGT Consultants</t>
  </si>
  <si>
    <t>Be responsible for Secuirty certification</t>
  </si>
  <si>
    <t>Information Secuirty  of ESB Services</t>
  </si>
  <si>
    <t>be responsible for migrating source code to upper environments and all other configuraiton management, test data management</t>
  </si>
  <si>
    <t>be responsible for compalince of legal requirements</t>
  </si>
  <si>
    <t>Be responsible for the quality assurance, user acceptance, end-to-end perforamnce and load testing of ESB Services prior to production release.</t>
  </si>
  <si>
    <t>manage the functional certification of the certification of the interface services after the upgrade and migration of the platform to ensure application performs as expected nased on updated version</t>
  </si>
  <si>
    <t xml:space="preserve"> be responible for provisioning of environments and their maintainece management and monitoring during the project</t>
  </si>
  <si>
    <t>be fixing code changes of bugs introduced by the upgrade development</t>
  </si>
  <si>
    <t>Fixing of bugs introduced by the ugrade development</t>
  </si>
  <si>
    <t>Medium</t>
  </si>
  <si>
    <t>Build and run regression test to validate gaps and upgrade features</t>
  </si>
  <si>
    <t>Build Interface Architecture Design</t>
  </si>
  <si>
    <t>Side by side version comparison</t>
  </si>
  <si>
    <t>Build Dev and Test environments</t>
  </si>
  <si>
    <t>Steve Weiland</t>
  </si>
  <si>
    <r>
      <t xml:space="preserve">KT/Understand </t>
    </r>
    <r>
      <rPr>
        <sz val="9"/>
        <color rgb="FFFF0000"/>
        <rFont val="Calibri"/>
        <family val="2"/>
      </rPr>
      <t>flow of existing environment</t>
    </r>
  </si>
  <si>
    <t>Sprint 0</t>
  </si>
  <si>
    <t>Sprint 1</t>
  </si>
  <si>
    <t>Low</t>
  </si>
  <si>
    <t>Documentation</t>
  </si>
  <si>
    <t>Sprint review</t>
  </si>
  <si>
    <t>Sprint retrospective</t>
  </si>
  <si>
    <t>Define test cases</t>
  </si>
  <si>
    <t>Prepare test data</t>
  </si>
  <si>
    <t>Upgrade software</t>
  </si>
  <si>
    <t>Unit Test, Issues resolution</t>
  </si>
  <si>
    <t>Functional test, Issues resolution</t>
  </si>
  <si>
    <t>Parallel test, Issues resolution</t>
  </si>
  <si>
    <t>Integration test, Issues resolution</t>
  </si>
  <si>
    <t>Sprint 2</t>
  </si>
  <si>
    <t>Dilip Kumar</t>
  </si>
  <si>
    <t>Sprint 3</t>
  </si>
  <si>
    <t>Sprint 4</t>
  </si>
  <si>
    <t>Sprint 5</t>
  </si>
  <si>
    <t>Design Test Plan for Pilot</t>
  </si>
  <si>
    <t>Upgrade Pilot for SMS Bundle</t>
  </si>
  <si>
    <t>EA</t>
  </si>
  <si>
    <t>ESB Service Mix Lead</t>
  </si>
  <si>
    <t>ESBL</t>
  </si>
  <si>
    <t>ESBCSE</t>
  </si>
  <si>
    <t>Cloud Architect</t>
  </si>
  <si>
    <t>CA</t>
  </si>
  <si>
    <t>QAL</t>
  </si>
  <si>
    <t>Delivery Director</t>
  </si>
  <si>
    <t>Delivery Manager:</t>
  </si>
  <si>
    <t>Delivery Lead</t>
  </si>
  <si>
    <t>EA interface Architect</t>
  </si>
  <si>
    <t xml:space="preserve">ESB Service Mix Config SE	</t>
  </si>
  <si>
    <t>Test Data Engineer</t>
  </si>
  <si>
    <t>TDE</t>
  </si>
  <si>
    <t>DL</t>
  </si>
  <si>
    <t>DD</t>
  </si>
  <si>
    <t>d. conn</t>
  </si>
  <si>
    <t>Sprint planning/ Backlog Refinement</t>
  </si>
  <si>
    <t>No</t>
  </si>
  <si>
    <t>Provisioning Infrastructure</t>
  </si>
  <si>
    <t>Review production environment configuration</t>
  </si>
  <si>
    <t>Identifying bundles to migrates as a pilot</t>
  </si>
  <si>
    <t>Application and environment walkthrough</t>
  </si>
  <si>
    <t>Documentation Standard</t>
  </si>
  <si>
    <t>Version 7: requirement gathering and installation</t>
  </si>
  <si>
    <t>Build EA view of interface acrhictecture</t>
  </si>
  <si>
    <t>Side by Side Version comparison</t>
  </si>
  <si>
    <t>Holidays</t>
  </si>
  <si>
    <t>Date (ddd-mm-jjjj)</t>
  </si>
  <si>
    <t>Event</t>
  </si>
  <si>
    <t>Set up infrastructure, software and tools</t>
  </si>
  <si>
    <t>Application discovery (SMS Bundle)</t>
  </si>
  <si>
    <t>Application discovery (T24DataXFer Bundle)</t>
  </si>
  <si>
    <t xml:space="preserve">Upgrade Software </t>
  </si>
  <si>
    <t>Application discover (APXFer Bundle)</t>
  </si>
  <si>
    <t>Application discover (T24caseware Bundle)</t>
  </si>
  <si>
    <t>Application discovery (PMB Bundle)</t>
  </si>
  <si>
    <t>Application discovery (T24InvestmentRelay Bundle)</t>
  </si>
  <si>
    <t>Application discover (PortfolioManagement Bundle)</t>
  </si>
  <si>
    <t>Application discovery (InvestmentGateway Bundle)</t>
  </si>
  <si>
    <t>Upgrade Software</t>
  </si>
  <si>
    <t>Application discovery (GlobalAccount Bundle)</t>
  </si>
  <si>
    <t>Application discovery (UnitTrust Bundle)</t>
  </si>
  <si>
    <t>Sprint 6</t>
  </si>
  <si>
    <t>Application discovery (Bill Payment Bundle)</t>
  </si>
  <si>
    <t>Application discovery (RateService Bundle)</t>
  </si>
  <si>
    <t>Sprint 7</t>
  </si>
  <si>
    <t xml:space="preserve">Application discovery (ATMDataXFer Bundle) </t>
  </si>
  <si>
    <t>Application discovery (UniversalCustomer Bundle)</t>
  </si>
  <si>
    <t>Application discovery (MoneyLine Core Bundle)</t>
  </si>
  <si>
    <t>Sprint 8</t>
  </si>
  <si>
    <t>Technical Reference Document</t>
  </si>
  <si>
    <t>Upgraded production build</t>
  </si>
  <si>
    <t>Release Notes document</t>
  </si>
  <si>
    <t>Operational Documentation</t>
  </si>
  <si>
    <t>SF</t>
  </si>
  <si>
    <t>FF</t>
  </si>
  <si>
    <t>QA</t>
  </si>
  <si>
    <t>Quality Assurance Lead</t>
  </si>
  <si>
    <t>Sateesh Kumar</t>
  </si>
  <si>
    <t>Kolli Srinivas Rao</t>
  </si>
  <si>
    <t>Guru Theja Ganta</t>
  </si>
  <si>
    <t>Project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</si>
</sst>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\-mmm\-yyyy"/>
    <numFmt numFmtId="166" formatCode="dd\-mmm\-yyyy"/>
    <numFmt numFmtId="167" formatCode="&quot;&quot;"/>
  </numFmts>
  <fonts count="30">
    <font>
      <sz val="9"/>
      <color theme="1"/>
      <name val="Effra light"/>
      <family val="2"/>
    </font>
    <font>
      <sz val="9"/>
      <color theme="1"/>
      <name val="Effra light"/>
      <family val="2"/>
    </font>
    <font>
      <sz val="9"/>
      <color theme="0"/>
      <name val="Effra light"/>
      <family val="2"/>
    </font>
    <font>
      <i/>
      <sz val="9"/>
      <color theme="1"/>
      <name val="Effra light"/>
    </font>
    <font>
      <u/>
      <sz val="9"/>
      <color theme="10"/>
      <name val="Effra light"/>
      <family val="2"/>
    </font>
    <font>
      <sz val="9"/>
      <color theme="1"/>
      <name val="Yu Gothic UI Light"/>
      <family val="2"/>
    </font>
    <font>
      <sz val="9"/>
      <color theme="1"/>
      <name val="Calibri Light"/>
      <family val="2"/>
    </font>
    <font>
      <sz val="8"/>
      <color theme="0"/>
      <name val="Effra light"/>
      <family val="2"/>
    </font>
    <font>
      <sz val="8"/>
      <color theme="1"/>
      <name val="Effra light"/>
      <family val="2"/>
    </font>
    <font>
      <b/>
      <sz val="8"/>
      <color theme="0"/>
      <name val="Effra light"/>
    </font>
    <font>
      <b/>
      <sz val="8"/>
      <color theme="1"/>
      <name val="Effra light"/>
    </font>
    <font>
      <b/>
      <i/>
      <sz val="8"/>
      <color theme="1"/>
      <name val="Effra light"/>
    </font>
    <font>
      <b/>
      <i/>
      <sz val="8"/>
      <color theme="0"/>
      <name val="Effra light"/>
    </font>
    <font>
      <sz val="8"/>
      <color theme="1"/>
      <name val="Effra light"/>
    </font>
    <font>
      <b/>
      <sz val="9"/>
      <color theme="0"/>
      <name val="Effra light"/>
    </font>
    <font>
      <sz val="12"/>
      <color theme="0"/>
      <name val="Effra light"/>
    </font>
    <font>
      <sz val="8"/>
      <name val="Effra light"/>
      <family val="2"/>
    </font>
    <font>
      <sz val="7"/>
      <color theme="0" tint="-0.499984740745262"/>
      <name val="Effra light"/>
      <family val="2"/>
    </font>
    <font>
      <sz val="8"/>
      <color theme="0" tint="-0.499984740745262"/>
      <name val="Effra light"/>
      <family val="2"/>
    </font>
    <font>
      <sz val="9"/>
      <name val="Effra light"/>
      <family val="2"/>
    </font>
    <font>
      <sz val="9"/>
      <color theme="1"/>
      <name val="Wingdings"/>
      <charset val="2"/>
    </font>
    <font>
      <sz val="9"/>
      <color rgb="FFFF0000"/>
      <name val="Effra light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sz val="9"/>
      <color rgb="FFFF0000"/>
      <name val="Calibri"/>
      <family val="2"/>
    </font>
    <font>
      <b/>
      <sz val="9"/>
      <color indexed="81"/>
      <name val="Tahoma"/>
      <family val="2"/>
    </font>
    <font>
      <sz val="10"/>
      <color theme="1"/>
      <name val="Segoe Script"/>
      <family val="4"/>
    </font>
    <font>
      <sz val="8"/>
      <color rgb="FFFF4B4B"/>
      <name val="Effra light"/>
      <family val="2"/>
    </font>
    <font>
      <sz val="9"/>
      <color rgb="FFFF4B4B"/>
      <name val="Effra light"/>
      <family val="2"/>
    </font>
  </fonts>
  <fills count="20">
    <fill>
      <patternFill patternType="none"/>
    </fill>
    <fill>
      <patternFill patternType="gray125"/>
    </fill>
    <fill>
      <patternFill patternType="solid">
        <fgColor rgb="FF2B689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2009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id">
        <fgColor theme="9" tint="0.79998168889431442"/>
        <bgColor theme="9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 tint="-0.499984740745262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1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6" borderId="6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9" fillId="7" borderId="6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9" borderId="24" xfId="0" applyFill="1" applyBorder="1" applyAlignment="1">
      <alignment horizontal="center" vertical="center"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8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65" fontId="0" fillId="0" borderId="12" xfId="0" applyNumberFormat="1" applyBorder="1"/>
    <xf numFmtId="0" fontId="0" fillId="0" borderId="15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3" xfId="0" applyFont="1" applyBorder="1" applyAlignment="1">
      <alignment vertical="center"/>
    </xf>
    <xf numFmtId="0" fontId="0" fillId="0" borderId="13" xfId="0" applyBorder="1" applyAlignment="1">
      <alignment horizontal="center"/>
    </xf>
    <xf numFmtId="0" fontId="9" fillId="12" borderId="6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5" fontId="18" fillId="0" borderId="12" xfId="0" applyNumberFormat="1" applyFont="1" applyBorder="1"/>
    <xf numFmtId="165" fontId="18" fillId="0" borderId="14" xfId="0" applyNumberFormat="1" applyFont="1" applyBorder="1"/>
    <xf numFmtId="9" fontId="0" fillId="0" borderId="15" xfId="1" applyFont="1" applyBorder="1"/>
    <xf numFmtId="0" fontId="20" fillId="0" borderId="0" xfId="0" applyFont="1"/>
    <xf numFmtId="167" fontId="10" fillId="0" borderId="13" xfId="0" applyNumberFormat="1" applyFont="1" applyBorder="1" applyAlignment="1">
      <alignment horizontal="center" vertical="center"/>
    </xf>
    <xf numFmtId="0" fontId="21" fillId="0" borderId="0" xfId="0" applyFont="1"/>
    <xf numFmtId="0" fontId="0" fillId="0" borderId="31" xfId="0" applyBorder="1"/>
    <xf numFmtId="0" fontId="23" fillId="0" borderId="31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22" fillId="0" borderId="33" xfId="0" applyFont="1" applyBorder="1" applyAlignment="1">
      <alignment horizontal="center"/>
    </xf>
    <xf numFmtId="0" fontId="0" fillId="0" borderId="34" xfId="0" applyBorder="1"/>
    <xf numFmtId="0" fontId="23" fillId="0" borderId="31" xfId="0" applyFont="1" applyBorder="1"/>
    <xf numFmtId="0" fontId="23" fillId="0" borderId="30" xfId="0" applyFont="1" applyBorder="1" applyAlignment="1">
      <alignment horizontal="center"/>
    </xf>
    <xf numFmtId="0" fontId="23" fillId="0" borderId="30" xfId="0" applyFont="1" applyBorder="1"/>
    <xf numFmtId="0" fontId="0" fillId="15" borderId="31" xfId="0" applyFill="1" applyBorder="1"/>
    <xf numFmtId="0" fontId="23" fillId="0" borderId="0" xfId="0" applyFont="1" applyAlignment="1">
      <alignment horizontal="center"/>
    </xf>
    <xf numFmtId="0" fontId="23" fillId="0" borderId="0" xfId="0" applyFont="1"/>
    <xf numFmtId="0" fontId="22" fillId="0" borderId="35" xfId="0" applyFont="1" applyBorder="1" applyAlignment="1">
      <alignment horizontal="center"/>
    </xf>
    <xf numFmtId="0" fontId="23" fillId="14" borderId="16" xfId="0" applyFont="1" applyFill="1" applyBorder="1" applyAlignment="1">
      <alignment horizontal="center"/>
    </xf>
    <xf numFmtId="0" fontId="23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23" fillId="0" borderId="16" xfId="0" applyFont="1" applyBorder="1" applyAlignment="1">
      <alignment horizontal="left" wrapText="1"/>
    </xf>
    <xf numFmtId="0" fontId="23" fillId="0" borderId="30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22" fillId="0" borderId="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wrapText="1"/>
    </xf>
    <xf numFmtId="0" fontId="23" fillId="16" borderId="16" xfId="0" applyFont="1" applyFill="1" applyBorder="1" applyAlignment="1">
      <alignment horizontal="left"/>
    </xf>
    <xf numFmtId="0" fontId="23" fillId="9" borderId="16" xfId="0" applyFont="1" applyFill="1" applyBorder="1" applyAlignment="1">
      <alignment horizontal="left"/>
    </xf>
    <xf numFmtId="0" fontId="0" fillId="9" borderId="16" xfId="0" applyFill="1" applyBorder="1" applyAlignment="1">
      <alignment horizontal="left"/>
    </xf>
    <xf numFmtId="0" fontId="0" fillId="19" borderId="15" xfId="0" applyFill="1" applyBorder="1" applyAlignment="1">
      <alignment horizontal="center"/>
    </xf>
    <xf numFmtId="165" fontId="0" fillId="19" borderId="12" xfId="0" applyNumberFormat="1" applyFill="1" applyBorder="1" applyAlignment="1">
      <alignment horizontal="center"/>
    </xf>
    <xf numFmtId="0" fontId="27" fillId="0" borderId="0" xfId="0" applyFont="1"/>
    <xf numFmtId="165" fontId="0" fillId="17" borderId="12" xfId="0" applyNumberFormat="1" applyFill="1" applyBorder="1"/>
    <xf numFmtId="0" fontId="14" fillId="2" borderId="19" xfId="2" applyFont="1" applyFill="1" applyBorder="1" applyAlignment="1">
      <alignment horizontal="center" vertical="center" wrapText="1"/>
    </xf>
    <xf numFmtId="0" fontId="14" fillId="2" borderId="20" xfId="2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166" fontId="8" fillId="11" borderId="0" xfId="0" applyNumberFormat="1" applyFont="1" applyFill="1" applyAlignment="1">
      <alignment horizontal="center" textRotation="90"/>
    </xf>
    <xf numFmtId="0" fontId="12" fillId="8" borderId="1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4" fillId="2" borderId="16" xfId="2" applyFont="1" applyFill="1" applyBorder="1" applyAlignment="1">
      <alignment horizontal="center" vertical="center" wrapText="1"/>
    </xf>
    <xf numFmtId="0" fontId="14" fillId="2" borderId="17" xfId="2" applyFont="1" applyFill="1" applyBorder="1" applyAlignment="1">
      <alignment horizontal="center" vertical="center" wrapText="1"/>
    </xf>
    <xf numFmtId="0" fontId="14" fillId="2" borderId="18" xfId="2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165" fontId="0" fillId="9" borderId="29" xfId="0" applyNumberFormat="1" applyFill="1" applyBorder="1" applyAlignment="1">
      <alignment horizontal="center"/>
    </xf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0" fontId="0" fillId="13" borderId="29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3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9" borderId="36" xfId="0" applyFill="1" applyBorder="1" applyAlignment="1">
      <alignment horizontal="center"/>
    </xf>
    <xf numFmtId="166" fontId="0" fillId="18" borderId="36" xfId="0" applyNumberFormat="1" applyFill="1" applyBorder="1" applyAlignment="1">
      <alignment horizontal="center"/>
    </xf>
    <xf numFmtId="0" fontId="0" fillId="18" borderId="36" xfId="0" applyFill="1" applyBorder="1" applyAlignment="1">
      <alignment horizontal="center"/>
    </xf>
    <xf numFmtId="0" fontId="0" fillId="18" borderId="36" xfId="0" applyFill="1" applyBorder="1"/>
    <xf numFmtId="0" fontId="0" fillId="9" borderId="36" xfId="0" applyFill="1" applyBorder="1"/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64">
    <dxf>
      <font>
        <b/>
        <i val="0"/>
        <color theme="1"/>
      </font>
      <border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 tint="-0.34998626667073579"/>
      </font>
      <numFmt numFmtId="168" formatCode="\⬥"/>
    </dxf>
    <dxf>
      <fill>
        <patternFill>
          <bgColor theme="0" tint="-0.14996795556505021"/>
        </patternFill>
      </fill>
    </dxf>
    <dxf>
      <fill>
        <patternFill>
          <bgColor rgb="FF7D9FFF"/>
        </patternFill>
      </fill>
    </dxf>
    <dxf>
      <font>
        <color rgb="FF7D9FFF"/>
      </font>
      <numFmt numFmtId="168" formatCode="\⬥"/>
    </dxf>
    <dxf>
      <fill>
        <patternFill>
          <bgColor rgb="FFE7EDFF"/>
        </patternFill>
      </fill>
    </dxf>
    <dxf>
      <fill>
        <patternFill>
          <bgColor theme="0" tint="-0.34998626667073579"/>
        </patternFill>
      </fill>
    </dxf>
    <dxf>
      <font>
        <color rgb="FFFFFFAF"/>
      </font>
      <numFmt numFmtId="168" formatCode="\⬥"/>
    </dxf>
    <dxf>
      <fill>
        <patternFill>
          <bgColor rgb="FFFFFFE1"/>
        </patternFill>
      </fill>
    </dxf>
    <dxf>
      <font>
        <color theme="3" tint="-0.499984740745262"/>
      </font>
      <numFmt numFmtId="169" formatCode="\"/>
      <fill>
        <patternFill patternType="none">
          <bgColor auto="1"/>
        </patternFill>
      </fill>
    </dxf>
    <dxf>
      <fill>
        <patternFill>
          <bgColor rgb="FF003FF0"/>
        </patternFill>
      </fill>
    </dxf>
    <dxf>
      <font>
        <color rgb="FFFF4B4B"/>
      </font>
      <numFmt numFmtId="168" formatCode="\⬥"/>
    </dxf>
    <dxf>
      <fill>
        <patternFill>
          <bgColor rgb="FFFFD1D1"/>
        </patternFill>
      </fill>
    </dxf>
    <dxf>
      <fill>
        <patternFill>
          <bgColor theme="3" tint="-0.499984740745262"/>
        </patternFill>
      </fill>
    </dxf>
    <dxf>
      <font>
        <color theme="0" tint="-0.14996795556505021"/>
      </font>
      <numFmt numFmtId="168" formatCode="\⬥"/>
    </dxf>
    <dxf>
      <font>
        <color theme="1"/>
      </font>
      <fill>
        <patternFill patternType="lightGray">
          <fgColor theme="0" tint="-0.499984740745262"/>
        </patternFill>
      </fill>
    </dxf>
    <dxf>
      <fill>
        <patternFill>
          <bgColor rgb="FFFFD765"/>
        </patternFill>
      </fill>
    </dxf>
    <dxf>
      <fill>
        <patternFill>
          <bgColor rgb="FFFFFFAF"/>
        </patternFill>
      </fill>
    </dxf>
    <dxf>
      <font>
        <color rgb="FFA7FFA7"/>
      </font>
      <numFmt numFmtId="168" formatCode="\⬥"/>
    </dxf>
    <dxf>
      <fill>
        <patternFill>
          <bgColor rgb="FFEBFFEB"/>
        </patternFill>
      </fill>
    </dxf>
    <dxf>
      <fill>
        <patternFill>
          <bgColor rgb="FFA7FFA7"/>
        </patternFill>
      </fill>
    </dxf>
    <dxf>
      <font>
        <color rgb="FFFFD765"/>
      </font>
      <numFmt numFmtId="168" formatCode="\⬥"/>
      <fill>
        <patternFill patternType="none">
          <bgColor auto="1"/>
        </patternFill>
      </fill>
    </dxf>
    <dxf>
      <fill>
        <patternFill>
          <bgColor rgb="FFFFECB7"/>
        </patternFill>
      </fill>
    </dxf>
    <dxf>
      <font>
        <color rgb="FFB2E9FC"/>
      </font>
      <numFmt numFmtId="168" formatCode="\⬥"/>
    </dxf>
    <dxf>
      <fill>
        <patternFill>
          <bgColor rgb="FFDEF6FE"/>
        </patternFill>
      </fill>
    </dxf>
    <dxf>
      <fill>
        <patternFill>
          <bgColor rgb="FFB2E9FC"/>
        </patternFill>
      </fill>
    </dxf>
    <dxf>
      <font>
        <color rgb="FFB686DA"/>
      </font>
      <numFmt numFmtId="168" formatCode="\⬥"/>
    </dxf>
    <dxf>
      <fill>
        <patternFill>
          <bgColor rgb="FFDFC9EF"/>
        </patternFill>
      </fill>
    </dxf>
    <dxf>
      <fill>
        <patternFill>
          <bgColor rgb="FFB686DA"/>
        </patternFill>
      </fill>
    </dxf>
    <dxf>
      <font>
        <color rgb="FFFF4B4B"/>
      </font>
      <numFmt numFmtId="168" formatCode="\⬥"/>
      <fill>
        <patternFill patternType="none">
          <bgColor auto="1"/>
        </patternFill>
      </fill>
    </dxf>
    <dxf>
      <fill>
        <patternFill>
          <bgColor rgb="FFFFD1D1"/>
        </patternFill>
      </fill>
    </dxf>
    <dxf>
      <fill>
        <patternFill>
          <bgColor rgb="FFFF4B4B"/>
        </patternFill>
      </fill>
    </dxf>
    <dxf>
      <font>
        <color rgb="FF003FF0"/>
      </font>
      <numFmt numFmtId="168" formatCode="\⬥"/>
    </dxf>
    <dxf>
      <fill>
        <patternFill>
          <bgColor rgb="FF9BC2E6"/>
        </patternFill>
      </fill>
    </dxf>
    <dxf>
      <border>
        <left/>
        <right style="thin">
          <color theme="0" tint="-0.14993743705557422"/>
        </right>
        <top/>
        <bottom/>
        <vertical/>
        <horizontal/>
      </border>
    </dxf>
    <dxf>
      <fill>
        <patternFill>
          <bgColor rgb="FFE8E8E8"/>
        </patternFill>
      </fill>
    </dxf>
    <dxf>
      <border>
        <left/>
        <right style="dashed">
          <color theme="3" tint="-0.499984740745262"/>
        </right>
        <vertical/>
        <horizontal/>
      </border>
    </dxf>
    <dxf>
      <font>
        <b/>
        <i val="0"/>
        <color rgb="FFA7FFA7"/>
      </font>
      <fill>
        <patternFill>
          <bgColor theme="3" tint="-0.499984740745262"/>
        </patternFill>
      </fill>
      <border>
        <left/>
        <right style="dashed">
          <color theme="3" tint="-0.499984740745262"/>
        </right>
        <vertical/>
        <horizontal/>
      </border>
    </dxf>
    <dxf>
      <fill>
        <patternFill>
          <bgColor rgb="FFA9D08E"/>
        </patternFill>
      </fill>
    </dxf>
    <dxf>
      <font>
        <color theme="0"/>
      </font>
    </dxf>
    <dxf>
      <font>
        <color theme="0" tint="-0.24994659260841701"/>
      </font>
    </dxf>
    <dxf>
      <font>
        <color rgb="FF42009A"/>
      </font>
    </dxf>
    <dxf>
      <font>
        <color theme="0" tint="-0.24994659260841701"/>
      </font>
    </dxf>
    <dxf>
      <numFmt numFmtId="170" formatCode="&quot;Auto&quot;"/>
    </dxf>
    <dxf>
      <fill>
        <patternFill>
          <bgColor rgb="FFB2E9FC"/>
        </patternFill>
      </fill>
    </dxf>
    <dxf>
      <fill>
        <patternFill>
          <bgColor rgb="FFDFC9EF"/>
        </patternFill>
      </fill>
    </dxf>
    <dxf>
      <fill>
        <patternFill>
          <bgColor rgb="FFB686DA"/>
        </patternFill>
      </fill>
    </dxf>
    <dxf>
      <fill>
        <patternFill>
          <bgColor rgb="FFFFD1D1"/>
        </patternFill>
      </fill>
    </dxf>
    <dxf>
      <fill>
        <patternFill>
          <bgColor rgb="FFFF4B4B"/>
        </patternFill>
      </fill>
    </dxf>
    <dxf>
      <fill>
        <patternFill>
          <bgColor rgb="FFFFFFE1"/>
        </patternFill>
      </fill>
    </dxf>
    <dxf>
      <fill>
        <patternFill>
          <bgColor rgb="FF003FF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FFFAF"/>
        </patternFill>
      </fill>
    </dxf>
    <dxf>
      <fill>
        <patternFill>
          <bgColor rgb="FFFFD1D1"/>
        </patternFill>
      </fill>
    </dxf>
    <dxf>
      <fill>
        <patternFill>
          <bgColor rgb="FFFFECB7"/>
        </patternFill>
      </fill>
    </dxf>
    <dxf>
      <fill>
        <patternFill>
          <bgColor rgb="FFE7EDFF"/>
        </patternFill>
      </fill>
    </dxf>
    <dxf>
      <fill>
        <patternFill>
          <bgColor rgb="FF7D9FFF"/>
        </patternFill>
      </fill>
    </dxf>
    <dxf>
      <fill>
        <patternFill>
          <bgColor theme="8" tint="0.39994506668294322"/>
        </patternFill>
      </fill>
    </dxf>
    <dxf>
      <fill>
        <patternFill>
          <bgColor rgb="FFEBFFEB"/>
        </patternFill>
      </fill>
    </dxf>
    <dxf>
      <fill>
        <patternFill>
          <bgColor rgb="FFA7FFA7"/>
        </patternFill>
      </fill>
    </dxf>
    <dxf>
      <fill>
        <patternFill>
          <bgColor rgb="FFFFD765"/>
        </patternFill>
      </fill>
    </dxf>
    <dxf>
      <fill>
        <patternFill>
          <bgColor rgb="FFDEF6FE"/>
        </patternFill>
      </fill>
    </dxf>
    <dxf>
      <numFmt numFmtId="171" formatCode="\ \ @"/>
    </dxf>
  </dxfs>
  <tableStyles count="0" defaultTableStyle="TableStyleMedium2" defaultPivotStyle="PivotStyleLight16"/>
  <colors>
    <mruColors>
      <color rgb="FFFF4B4B"/>
      <color rgb="FFFFD1D1"/>
      <color rgb="FFE2EFDA"/>
      <color rgb="FF2B689C"/>
      <color rgb="FFFFFFAF"/>
      <color rgb="FFFFFFE1"/>
      <color rgb="FFA7FFA7"/>
      <color rgb="FF7D9FFF"/>
      <color rgb="FFE7EDFF"/>
      <color rgb="FFEB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croll" dx="22" fmlaLink="$W$11" horiz="1" inc="10" max="240" min="1" page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57150</xdr:colOff>
          <xdr:row>6</xdr:row>
          <xdr:rowOff>95250</xdr:rowOff>
        </xdr:from>
        <xdr:to>
          <xdr:col>69</xdr:col>
          <xdr:colOff>152400</xdr:colOff>
          <xdr:row>7</xdr:row>
          <xdr:rowOff>85725</xdr:rowOff>
        </xdr:to>
        <xdr:sp macro="" textlink="">
          <xdr:nvSpPr>
            <xdr:cNvPr id="9517" name="Scroll Bar 3373" hidden="1">
              <a:extLst>
                <a:ext uri="{63B3BB69-23CF-44E3-9099-C40C66FF867C}">
                  <a14:compatExt spid="_x0000_s9517"/>
                </a:ext>
                <a:ext uri="{FF2B5EF4-FFF2-40B4-BE49-F238E27FC236}">
                  <a16:creationId xmlns:a16="http://schemas.microsoft.com/office/drawing/2014/main" id="{00000000-0008-0000-0100-00002D2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2028825</xdr:colOff>
      <xdr:row>28</xdr:row>
      <xdr:rowOff>66675</xdr:rowOff>
    </xdr:from>
    <xdr:to>
      <xdr:col>16</xdr:col>
      <xdr:colOff>600075</xdr:colOff>
      <xdr:row>34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5372100" y="5400675"/>
          <a:ext cx="199072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1905000</xdr:colOff>
      <xdr:row>27</xdr:row>
      <xdr:rowOff>95250</xdr:rowOff>
    </xdr:from>
    <xdr:to>
      <xdr:col>17</xdr:col>
      <xdr:colOff>38100</xdr:colOff>
      <xdr:row>38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5248275" y="5276850"/>
          <a:ext cx="216217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2228850</xdr:colOff>
      <xdr:row>41</xdr:row>
      <xdr:rowOff>95250</xdr:rowOff>
    </xdr:from>
    <xdr:to>
      <xdr:col>16</xdr:col>
      <xdr:colOff>581025</xdr:colOff>
      <xdr:row>52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5572125" y="7410450"/>
          <a:ext cx="1771650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2219325</xdr:colOff>
      <xdr:row>42</xdr:row>
      <xdr:rowOff>28575</xdr:rowOff>
    </xdr:from>
    <xdr:to>
      <xdr:col>16</xdr:col>
      <xdr:colOff>514350</xdr:colOff>
      <xdr:row>51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V="1">
          <a:off x="5562600" y="7496175"/>
          <a:ext cx="1714500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2371725</xdr:colOff>
      <xdr:row>40</xdr:row>
      <xdr:rowOff>66675</xdr:rowOff>
    </xdr:from>
    <xdr:to>
      <xdr:col>16</xdr:col>
      <xdr:colOff>571500</xdr:colOff>
      <xdr:row>41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715000" y="7229475"/>
          <a:ext cx="16192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2266950</xdr:colOff>
      <xdr:row>22</xdr:row>
      <xdr:rowOff>66675</xdr:rowOff>
    </xdr:from>
    <xdr:to>
      <xdr:col>16</xdr:col>
      <xdr:colOff>600075</xdr:colOff>
      <xdr:row>48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V="1">
          <a:off x="5610225" y="4486275"/>
          <a:ext cx="1752600" cy="392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2286000</xdr:colOff>
      <xdr:row>23</xdr:row>
      <xdr:rowOff>76200</xdr:rowOff>
    </xdr:from>
    <xdr:to>
      <xdr:col>17</xdr:col>
      <xdr:colOff>0</xdr:colOff>
      <xdr:row>32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5629275" y="4648200"/>
          <a:ext cx="174307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1933575</xdr:colOff>
      <xdr:row>26</xdr:row>
      <xdr:rowOff>47625</xdr:rowOff>
    </xdr:from>
    <xdr:to>
      <xdr:col>17</xdr:col>
      <xdr:colOff>38100</xdr:colOff>
      <xdr:row>38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5276850" y="5076825"/>
          <a:ext cx="2133600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2324100</xdr:colOff>
      <xdr:row>22</xdr:row>
      <xdr:rowOff>0</xdr:rowOff>
    </xdr:from>
    <xdr:to>
      <xdr:col>16</xdr:col>
      <xdr:colOff>561975</xdr:colOff>
      <xdr:row>28</xdr:row>
      <xdr:rowOff>9525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5667375" y="4419600"/>
          <a:ext cx="165735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8BBA-F532-4853-B2E8-F6FC74D23BAD}">
  <sheetPr codeName="Sheet2"/>
  <dimension ref="A1:BT36"/>
  <sheetViews>
    <sheetView showGridLines="0" topLeftCell="F1" workbookViewId="0">
      <selection activeCell="Q15" sqref="Q15"/>
    </sheetView>
  </sheetViews>
  <sheetFormatPr defaultRowHeight="12"/>
  <cols>
    <col min="2" max="2" width="1.7109375" customWidth="1"/>
    <col min="3" max="4" width="14.7109375" customWidth="1"/>
    <col min="5" max="5" width="1.7109375" customWidth="1"/>
    <col min="7" max="7" width="1.7109375" customWidth="1"/>
    <col min="8" max="8" width="17.42578125" bestFit="1" customWidth="1"/>
    <col min="9" max="9" width="9.85546875" customWidth="1"/>
    <col min="10" max="10" width="15.7109375" customWidth="1"/>
    <col min="11" max="11" width="1.7109375" customWidth="1"/>
    <col min="13" max="13" width="1.7109375" customWidth="1"/>
    <col min="14" max="14" width="17.42578125" bestFit="1" customWidth="1"/>
    <col min="15" max="15" width="23.42578125" bestFit="1" customWidth="1"/>
    <col min="16" max="16" width="15.7109375" customWidth="1"/>
    <col min="17" max="17" width="1.7109375" customWidth="1"/>
    <col min="19" max="19" width="1.7109375" customWidth="1"/>
    <col min="21" max="21" width="15.42578125" bestFit="1" customWidth="1"/>
    <col min="22" max="22" width="1.7109375" customWidth="1"/>
  </cols>
  <sheetData>
    <row r="1" spans="1:7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3" t="s">
        <v>24</v>
      </c>
      <c r="Z2" s="94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6" spans="1:72">
      <c r="B6" s="95" t="s">
        <v>25</v>
      </c>
      <c r="C6" s="95"/>
      <c r="D6" s="95"/>
      <c r="E6" s="95"/>
      <c r="G6" s="96" t="s">
        <v>35</v>
      </c>
      <c r="H6" s="127"/>
      <c r="I6" s="127"/>
      <c r="J6" s="127"/>
      <c r="K6" s="98"/>
      <c r="M6" s="96" t="s">
        <v>35</v>
      </c>
      <c r="N6" s="97"/>
      <c r="O6" s="97"/>
      <c r="P6" s="97"/>
      <c r="Q6" s="98"/>
      <c r="S6" s="96" t="s">
        <v>239</v>
      </c>
      <c r="T6" s="127"/>
      <c r="U6" s="127"/>
      <c r="V6" s="98"/>
    </row>
    <row r="7" spans="1:72">
      <c r="B7" s="10"/>
      <c r="E7" s="11"/>
      <c r="G7" s="10"/>
      <c r="H7" s="128"/>
      <c r="I7" s="128"/>
      <c r="J7" s="128"/>
      <c r="K7" s="11"/>
      <c r="M7" s="10"/>
      <c r="Q7" s="11"/>
      <c r="S7" s="10"/>
      <c r="T7" s="128"/>
      <c r="U7" s="128"/>
      <c r="V7" s="11"/>
    </row>
    <row r="8" spans="1:72" ht="36">
      <c r="B8" s="10"/>
      <c r="C8" s="43" t="s">
        <v>27</v>
      </c>
      <c r="D8" s="32" t="s">
        <v>54</v>
      </c>
      <c r="E8" s="11"/>
      <c r="G8" s="10"/>
      <c r="H8" s="129" t="s">
        <v>11</v>
      </c>
      <c r="I8" s="129" t="s">
        <v>36</v>
      </c>
      <c r="J8" s="129" t="s">
        <v>37</v>
      </c>
      <c r="K8" s="11"/>
      <c r="M8" s="10"/>
      <c r="N8" s="44" t="s">
        <v>38</v>
      </c>
      <c r="O8" s="44" t="s">
        <v>11</v>
      </c>
      <c r="P8" s="129" t="s">
        <v>39</v>
      </c>
      <c r="Q8" s="11"/>
      <c r="S8" s="10"/>
      <c r="T8" s="130" t="s">
        <v>241</v>
      </c>
      <c r="U8" s="130" t="s">
        <v>240</v>
      </c>
      <c r="V8" s="11"/>
    </row>
    <row r="9" spans="1:72">
      <c r="B9" s="10"/>
      <c r="E9" s="11"/>
      <c r="G9" s="10"/>
      <c r="H9" s="135" t="s">
        <v>219</v>
      </c>
      <c r="I9" s="131" t="s">
        <v>227</v>
      </c>
      <c r="J9" s="136">
        <f>IF(H9&lt;&gt;"",COUNTIF(O9:O35,H9),"")</f>
        <v>1</v>
      </c>
      <c r="K9" s="11"/>
      <c r="M9" s="10"/>
      <c r="N9" s="135" t="s">
        <v>57</v>
      </c>
      <c r="O9" s="131" t="s">
        <v>219</v>
      </c>
      <c r="P9" s="131" t="str">
        <f>_xlfn.IFNA(INDEX($I$9:$I$18,MATCH(O9,$H$9:$H$18,0)),"")</f>
        <v>DD</v>
      </c>
      <c r="Q9" s="11"/>
      <c r="S9" s="10"/>
      <c r="T9" s="134"/>
      <c r="U9" s="132">
        <v>45391</v>
      </c>
      <c r="V9" s="11"/>
    </row>
    <row r="10" spans="1:72" ht="24">
      <c r="B10" s="10"/>
      <c r="C10" s="43" t="s">
        <v>220</v>
      </c>
      <c r="D10" s="32" t="s">
        <v>206</v>
      </c>
      <c r="E10" s="11"/>
      <c r="G10" s="10"/>
      <c r="H10" s="135" t="s">
        <v>221</v>
      </c>
      <c r="I10" s="131" t="s">
        <v>226</v>
      </c>
      <c r="J10" s="137">
        <f t="shared" ref="J10:J18" si="0">IF(H10&lt;&gt;"",COUNTIF(O10:O36,H10),"")</f>
        <v>1</v>
      </c>
      <c r="K10" s="11"/>
      <c r="M10" s="10"/>
      <c r="N10" s="135" t="s">
        <v>206</v>
      </c>
      <c r="O10" s="131" t="s">
        <v>221</v>
      </c>
      <c r="P10" s="131" t="str">
        <f t="shared" ref="P10:P35" si="1">_xlfn.IFNA(INDEX($I$9:$I$18,MATCH(O10,$H$9:$H$18,0)),"")</f>
        <v>DL</v>
      </c>
      <c r="Q10" s="11"/>
      <c r="S10" s="10"/>
      <c r="T10" s="134"/>
      <c r="U10" s="132">
        <v>45392</v>
      </c>
      <c r="V10" s="11"/>
    </row>
    <row r="11" spans="1:72">
      <c r="B11" s="10"/>
      <c r="E11" s="11"/>
      <c r="G11" s="10"/>
      <c r="H11" s="135" t="s">
        <v>222</v>
      </c>
      <c r="I11" s="131" t="s">
        <v>212</v>
      </c>
      <c r="J11" s="137">
        <f t="shared" si="0"/>
        <v>1</v>
      </c>
      <c r="K11" s="11"/>
      <c r="M11" s="10"/>
      <c r="N11" s="135" t="s">
        <v>190</v>
      </c>
      <c r="O11" s="131" t="s">
        <v>222</v>
      </c>
      <c r="P11" s="131" t="str">
        <f t="shared" si="1"/>
        <v>EA</v>
      </c>
      <c r="Q11" s="11"/>
      <c r="S11" s="10"/>
      <c r="T11" s="134"/>
      <c r="U11" s="132">
        <v>45413</v>
      </c>
      <c r="V11" s="11"/>
    </row>
    <row r="12" spans="1:72">
      <c r="B12" s="10"/>
      <c r="C12" s="43" t="s">
        <v>26</v>
      </c>
      <c r="D12" s="32" t="s">
        <v>47</v>
      </c>
      <c r="E12" s="11"/>
      <c r="G12" s="10"/>
      <c r="H12" s="135" t="s">
        <v>223</v>
      </c>
      <c r="I12" s="131" t="s">
        <v>215</v>
      </c>
      <c r="J12" s="137">
        <f t="shared" si="0"/>
        <v>3</v>
      </c>
      <c r="K12" s="11"/>
      <c r="M12" s="10"/>
      <c r="N12" s="135" t="s">
        <v>48</v>
      </c>
      <c r="O12" s="131" t="s">
        <v>223</v>
      </c>
      <c r="P12" s="131" t="str">
        <f t="shared" si="1"/>
        <v>ESBCSE</v>
      </c>
      <c r="Q12" s="11"/>
      <c r="S12" s="10"/>
      <c r="T12" s="134"/>
      <c r="U12" s="132">
        <v>45519</v>
      </c>
      <c r="V12" s="11"/>
    </row>
    <row r="13" spans="1:72">
      <c r="B13" s="29"/>
      <c r="C13" s="30"/>
      <c r="D13" s="30"/>
      <c r="E13" s="31"/>
      <c r="G13" s="10"/>
      <c r="H13" s="135" t="s">
        <v>213</v>
      </c>
      <c r="I13" s="131" t="s">
        <v>214</v>
      </c>
      <c r="J13" s="137">
        <f t="shared" si="0"/>
        <v>1</v>
      </c>
      <c r="K13" s="11"/>
      <c r="M13" s="10"/>
      <c r="N13" s="135" t="s">
        <v>271</v>
      </c>
      <c r="O13" s="131" t="s">
        <v>213</v>
      </c>
      <c r="P13" s="131" t="str">
        <f t="shared" si="1"/>
        <v>ESBL</v>
      </c>
      <c r="Q13" s="11"/>
      <c r="S13" s="10"/>
      <c r="T13" s="134"/>
      <c r="U13" s="132">
        <v>45541</v>
      </c>
      <c r="V13" s="11"/>
    </row>
    <row r="14" spans="1:72">
      <c r="G14" s="10"/>
      <c r="H14" s="135" t="s">
        <v>55</v>
      </c>
      <c r="I14" s="131" t="s">
        <v>56</v>
      </c>
      <c r="J14" s="137">
        <f t="shared" si="0"/>
        <v>1</v>
      </c>
      <c r="K14" s="11"/>
      <c r="M14" s="10"/>
      <c r="N14" s="135" t="s">
        <v>59</v>
      </c>
      <c r="O14" s="131" t="s">
        <v>223</v>
      </c>
      <c r="P14" s="131" t="str">
        <f>_xlfn.IFNA(INDEX($I$9:$I$18,MATCH(O14,$H$9:$H$18,0)),"")</f>
        <v>ESBCSE</v>
      </c>
      <c r="Q14" s="11"/>
      <c r="S14" s="10"/>
      <c r="T14" s="134"/>
      <c r="U14" s="132">
        <v>45567</v>
      </c>
      <c r="V14" s="11"/>
    </row>
    <row r="15" spans="1:72">
      <c r="G15" s="10"/>
      <c r="H15" s="135" t="s">
        <v>270</v>
      </c>
      <c r="I15" s="131" t="s">
        <v>218</v>
      </c>
      <c r="J15" s="137">
        <f t="shared" si="0"/>
        <v>1</v>
      </c>
      <c r="K15" s="11"/>
      <c r="M15" s="10"/>
      <c r="N15" s="135" t="s">
        <v>272</v>
      </c>
      <c r="O15" s="131" t="s">
        <v>223</v>
      </c>
      <c r="P15" s="131" t="str">
        <f>_xlfn.IFNA(INDEX($I$9:$I$18,MATCH(O15,$H$9:$H$18,0)),"")</f>
        <v>ESBCSE</v>
      </c>
      <c r="Q15" s="11"/>
      <c r="S15" s="10"/>
      <c r="T15" s="134"/>
      <c r="U15" s="132">
        <v>45596</v>
      </c>
      <c r="V15" s="11"/>
    </row>
    <row r="16" spans="1:72">
      <c r="G16" s="10"/>
      <c r="H16" s="135" t="s">
        <v>216</v>
      </c>
      <c r="I16" s="131" t="s">
        <v>217</v>
      </c>
      <c r="J16" s="137">
        <f t="shared" si="0"/>
        <v>1</v>
      </c>
      <c r="K16" s="11"/>
      <c r="M16" s="10"/>
      <c r="N16" s="135" t="s">
        <v>273</v>
      </c>
      <c r="O16" s="131" t="s">
        <v>270</v>
      </c>
      <c r="P16" s="131" t="str">
        <f t="shared" si="1"/>
        <v>QAL</v>
      </c>
      <c r="Q16" s="11"/>
      <c r="S16" s="10"/>
      <c r="T16" s="134"/>
      <c r="U16" s="133"/>
      <c r="V16" s="11"/>
    </row>
    <row r="17" spans="7:22">
      <c r="G17" s="10"/>
      <c r="H17" s="135" t="s">
        <v>53</v>
      </c>
      <c r="I17" s="131" t="s">
        <v>269</v>
      </c>
      <c r="J17" s="137">
        <f>IF(H17&lt;&gt;"",COUNTIF(O17:O43,H17),"")</f>
        <v>2</v>
      </c>
      <c r="K17" s="11"/>
      <c r="M17" s="10"/>
      <c r="N17" s="135" t="s">
        <v>51</v>
      </c>
      <c r="O17" s="131" t="s">
        <v>53</v>
      </c>
      <c r="P17" s="131" t="str">
        <f t="shared" si="1"/>
        <v>QA</v>
      </c>
      <c r="Q17" s="11"/>
      <c r="S17" s="10"/>
      <c r="T17" s="134"/>
      <c r="U17" s="133"/>
      <c r="V17" s="11"/>
    </row>
    <row r="18" spans="7:22">
      <c r="G18" s="10"/>
      <c r="H18" s="135" t="s">
        <v>224</v>
      </c>
      <c r="I18" s="131" t="s">
        <v>225</v>
      </c>
      <c r="J18" s="138">
        <f t="shared" si="0"/>
        <v>1</v>
      </c>
      <c r="K18" s="11"/>
      <c r="M18" s="10"/>
      <c r="N18" s="135" t="s">
        <v>49</v>
      </c>
      <c r="O18" s="131" t="s">
        <v>53</v>
      </c>
      <c r="P18" s="131" t="str">
        <f t="shared" si="1"/>
        <v>QA</v>
      </c>
      <c r="Q18" s="11"/>
      <c r="S18" s="10"/>
      <c r="T18" s="134"/>
      <c r="U18" s="133"/>
      <c r="V18" s="11"/>
    </row>
    <row r="19" spans="7:22">
      <c r="G19" s="29"/>
      <c r="H19" s="30"/>
      <c r="I19" s="30"/>
      <c r="J19" s="30"/>
      <c r="K19" s="31"/>
      <c r="M19" s="10"/>
      <c r="N19" s="135" t="s">
        <v>52</v>
      </c>
      <c r="O19" s="131" t="s">
        <v>55</v>
      </c>
      <c r="P19" s="131" t="str">
        <f t="shared" si="1"/>
        <v>BA</v>
      </c>
      <c r="Q19" s="11"/>
      <c r="S19" s="10"/>
      <c r="T19" s="134"/>
      <c r="U19" s="133"/>
      <c r="V19" s="11"/>
    </row>
    <row r="20" spans="7:22">
      <c r="M20" s="10"/>
      <c r="N20" s="135" t="s">
        <v>58</v>
      </c>
      <c r="O20" s="131" t="s">
        <v>216</v>
      </c>
      <c r="P20" s="131" t="str">
        <f>_xlfn.IFNA(INDEX($I$9:$I$18,MATCH(O20,$H$9:$H$18,0)),"")</f>
        <v>CA</v>
      </c>
      <c r="Q20" s="11"/>
      <c r="S20" s="10"/>
      <c r="T20" s="134"/>
      <c r="U20" s="133"/>
      <c r="V20" s="11"/>
    </row>
    <row r="21" spans="7:22">
      <c r="M21" s="10"/>
      <c r="N21" s="135" t="s">
        <v>50</v>
      </c>
      <c r="O21" s="131" t="s">
        <v>224</v>
      </c>
      <c r="P21" s="131" t="str">
        <f>_xlfn.IFNA(INDEX($I$9:$I$18,MATCH(O21,$H$9:$H$18,0)),"")</f>
        <v>TDE</v>
      </c>
      <c r="Q21" s="11"/>
      <c r="S21" s="10"/>
      <c r="T21" s="134"/>
      <c r="U21" s="133"/>
      <c r="V21" s="11"/>
    </row>
    <row r="22" spans="7:22">
      <c r="M22" s="10"/>
      <c r="N22" s="135"/>
      <c r="O22" s="131"/>
      <c r="P22" s="131" t="str">
        <f t="shared" si="1"/>
        <v/>
      </c>
      <c r="Q22" s="11"/>
      <c r="S22" s="10"/>
      <c r="T22" s="134"/>
      <c r="U22" s="133"/>
      <c r="V22" s="11"/>
    </row>
    <row r="23" spans="7:22">
      <c r="M23" s="10"/>
      <c r="N23" s="135"/>
      <c r="O23" s="131"/>
      <c r="P23" s="131" t="str">
        <f t="shared" si="1"/>
        <v/>
      </c>
      <c r="Q23" s="11"/>
      <c r="S23" s="10"/>
      <c r="T23" s="134"/>
      <c r="U23" s="133"/>
      <c r="V23" s="11"/>
    </row>
    <row r="24" spans="7:22">
      <c r="M24" s="10"/>
      <c r="N24" s="135"/>
      <c r="O24" s="131"/>
      <c r="P24" s="131" t="str">
        <f t="shared" si="1"/>
        <v/>
      </c>
      <c r="Q24" s="11"/>
      <c r="S24" s="10"/>
      <c r="T24" s="134"/>
      <c r="U24" s="133"/>
      <c r="V24" s="11"/>
    </row>
    <row r="25" spans="7:22">
      <c r="M25" s="10"/>
      <c r="N25" s="135"/>
      <c r="O25" s="131"/>
      <c r="P25" s="131" t="str">
        <f t="shared" si="1"/>
        <v/>
      </c>
      <c r="Q25" s="11"/>
      <c r="S25" s="10"/>
      <c r="T25" s="134"/>
      <c r="U25" s="133"/>
      <c r="V25" s="11"/>
    </row>
    <row r="26" spans="7:22">
      <c r="M26" s="10"/>
      <c r="N26" s="135"/>
      <c r="O26" s="131"/>
      <c r="P26" s="131" t="str">
        <f t="shared" si="1"/>
        <v/>
      </c>
      <c r="Q26" s="11"/>
      <c r="S26" s="29"/>
      <c r="T26" s="30"/>
      <c r="U26" s="30"/>
      <c r="V26" s="31"/>
    </row>
    <row r="27" spans="7:22">
      <c r="M27" s="10"/>
      <c r="N27" s="135"/>
      <c r="O27" s="131"/>
      <c r="P27" s="131" t="str">
        <f t="shared" si="1"/>
        <v/>
      </c>
      <c r="Q27" s="11"/>
    </row>
    <row r="28" spans="7:22">
      <c r="M28" s="10"/>
      <c r="N28" s="135"/>
      <c r="O28" s="131"/>
      <c r="P28" s="131" t="str">
        <f t="shared" si="1"/>
        <v/>
      </c>
      <c r="Q28" s="11"/>
    </row>
    <row r="29" spans="7:22">
      <c r="M29" s="10"/>
      <c r="N29" s="135"/>
      <c r="O29" s="131"/>
      <c r="P29" s="131" t="str">
        <f t="shared" si="1"/>
        <v/>
      </c>
      <c r="Q29" s="11"/>
    </row>
    <row r="30" spans="7:22">
      <c r="M30" s="10"/>
      <c r="N30" s="135"/>
      <c r="O30" s="131"/>
      <c r="P30" s="131" t="str">
        <f t="shared" si="1"/>
        <v/>
      </c>
      <c r="Q30" s="11"/>
    </row>
    <row r="31" spans="7:22">
      <c r="M31" s="10"/>
      <c r="N31" s="135"/>
      <c r="O31" s="131"/>
      <c r="P31" s="131" t="str">
        <f t="shared" si="1"/>
        <v/>
      </c>
      <c r="Q31" s="11"/>
    </row>
    <row r="32" spans="7:22">
      <c r="M32" s="10"/>
      <c r="N32" s="135"/>
      <c r="O32" s="131"/>
      <c r="P32" s="131" t="str">
        <f t="shared" si="1"/>
        <v/>
      </c>
      <c r="Q32" s="11"/>
    </row>
    <row r="33" spans="13:17">
      <c r="M33" s="10"/>
      <c r="N33" s="135"/>
      <c r="O33" s="131"/>
      <c r="P33" s="131" t="str">
        <f t="shared" si="1"/>
        <v/>
      </c>
      <c r="Q33" s="11"/>
    </row>
    <row r="34" spans="13:17">
      <c r="M34" s="10"/>
      <c r="N34" s="135"/>
      <c r="O34" s="131"/>
      <c r="P34" s="131" t="str">
        <f t="shared" si="1"/>
        <v/>
      </c>
      <c r="Q34" s="11"/>
    </row>
    <row r="35" spans="13:17">
      <c r="M35" s="10"/>
      <c r="N35" s="135"/>
      <c r="O35" s="131"/>
      <c r="P35" s="131" t="str">
        <f t="shared" si="1"/>
        <v/>
      </c>
      <c r="Q35" s="11"/>
    </row>
    <row r="36" spans="13:17">
      <c r="M36" s="29"/>
      <c r="N36" s="30"/>
      <c r="O36" s="30"/>
      <c r="P36" s="30"/>
      <c r="Q36" s="31"/>
    </row>
  </sheetData>
  <mergeCells count="5">
    <mergeCell ref="Y2:Z2"/>
    <mergeCell ref="B6:E6"/>
    <mergeCell ref="G6:K6"/>
    <mergeCell ref="M6:Q6"/>
    <mergeCell ref="S6:V6"/>
  </mergeCells>
  <dataValidations count="2">
    <dataValidation type="list" showInputMessage="1" showErrorMessage="1" sqref="D12" xr:uid="{B77EBA6C-3B67-4EE7-8E4F-0DD1771958D3}">
      <formula1>"High, Low, Medium"</formula1>
    </dataValidation>
    <dataValidation type="list" allowBlank="1" showInputMessage="1" showErrorMessage="1" sqref="O9:O35" xr:uid="{D859BB5C-95C2-412B-9DF1-4491C6400B88}">
      <formula1>OFFSET($H$9,,,COUNTA($H$9:$H$18))</formula1>
    </dataValidation>
  </dataValidations>
  <hyperlinks>
    <hyperlink ref="Y2:Z2" location="Gantt!BL2" tooltip="Go to gantt chart worksheet" display="Gantt" xr:uid="{E6432F69-5462-4025-A6BB-A23629AE8C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239E-C2C4-441A-97FD-7C198AD90573}">
  <sheetPr codeName="Sheet1"/>
  <dimension ref="A1:BS194"/>
  <sheetViews>
    <sheetView showGridLines="0" tabSelected="1" topLeftCell="S5" zoomScaleNormal="100" workbookViewId="0">
      <selection activeCell="X6" sqref="X6:AC6"/>
    </sheetView>
  </sheetViews>
  <sheetFormatPr defaultRowHeight="12" outlineLevelCol="1"/>
  <cols>
    <col min="1" max="1" width="9.7109375" customWidth="1"/>
    <col min="2" max="2" width="4.85546875" customWidth="1"/>
    <col min="3" max="3" width="3.85546875" customWidth="1" outlineLevel="1"/>
    <col min="4" max="4" width="6.140625" customWidth="1" outlineLevel="1"/>
    <col min="5" max="5" width="4.85546875" bestFit="1" customWidth="1"/>
    <col min="6" max="6" width="44.28515625" customWidth="1"/>
    <col min="7" max="7" width="0.85546875" customWidth="1"/>
    <col min="8" max="8" width="6.42578125" bestFit="1" customWidth="1"/>
    <col min="9" max="9" width="8.5703125" customWidth="1"/>
    <col min="10" max="10" width="3.28515625" bestFit="1" customWidth="1"/>
    <col min="11" max="11" width="12.42578125" hidden="1" customWidth="1" outlineLevel="1"/>
    <col min="12" max="12" width="11.28515625" hidden="1" customWidth="1" outlineLevel="1"/>
    <col min="13" max="13" width="7.42578125" hidden="1" customWidth="1" outlineLevel="1"/>
    <col min="14" max="14" width="2.140625" hidden="1" customWidth="1" outlineLevel="1"/>
    <col min="15" max="15" width="9.140625" hidden="1" customWidth="1" outlineLevel="1"/>
    <col min="16" max="16" width="7.85546875" hidden="1" customWidth="1" outlineLevel="1"/>
    <col min="17" max="17" width="4.42578125" hidden="1" customWidth="1" outlineLevel="1"/>
    <col min="18" max="18" width="10.28515625" customWidth="1" collapsed="1"/>
    <col min="19" max="19" width="16.140625" customWidth="1"/>
    <col min="20" max="20" width="14.140625" bestFit="1" customWidth="1"/>
    <col min="21" max="22" width="13.28515625" hidden="1" customWidth="1" outlineLevel="1"/>
    <col min="23" max="23" width="8.140625" bestFit="1" customWidth="1" collapsed="1"/>
    <col min="24" max="24" width="2.42578125" customWidth="1"/>
    <col min="25" max="38" width="2.5703125" customWidth="1"/>
    <col min="39" max="39" width="3.85546875" bestFit="1" customWidth="1"/>
    <col min="40" max="71" width="2.5703125" customWidth="1"/>
  </cols>
  <sheetData>
    <row r="1" spans="1:7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5" customHeight="1">
      <c r="A2" s="1"/>
      <c r="B2" s="6" t="str">
        <f>Settings!D8</f>
        <v>Apache Webservicemix ESB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3" t="s">
        <v>31</v>
      </c>
      <c r="Y2" s="1"/>
      <c r="Z2" s="1"/>
      <c r="AA2" s="1"/>
      <c r="AB2" s="1"/>
      <c r="AC2" s="1"/>
      <c r="AD2" s="124" cm="1">
        <f t="array" ref="AD2">project_start</f>
        <v>45320</v>
      </c>
      <c r="AE2" s="124"/>
      <c r="AF2" s="124"/>
      <c r="AG2" s="124"/>
      <c r="AH2" s="124"/>
      <c r="AI2" s="124"/>
      <c r="AJ2" s="42" t="s">
        <v>32</v>
      </c>
      <c r="AK2" s="125" cm="1">
        <f t="array" ref="AK2">project_end</f>
        <v>45513</v>
      </c>
      <c r="AL2" s="125"/>
      <c r="AM2" s="125"/>
      <c r="AN2" s="125"/>
      <c r="AO2" s="125"/>
      <c r="AP2" s="125"/>
      <c r="AQ2" s="33" t="str" cm="1">
        <f t="array" ref="AQ2">"("&amp;project_duration&amp;")"</f>
        <v>(140)</v>
      </c>
      <c r="AR2" s="1"/>
      <c r="AS2" s="1"/>
      <c r="AT2" s="119" t="str">
        <f>Settings!C10</f>
        <v>Delivery Manager:</v>
      </c>
      <c r="AU2" s="119"/>
      <c r="AV2" s="119"/>
      <c r="AW2" s="119"/>
      <c r="AX2" s="119"/>
      <c r="AY2" s="119"/>
      <c r="AZ2" s="119"/>
      <c r="BA2" s="35" t="str">
        <f>Settings!D10</f>
        <v>Dilip Kumar</v>
      </c>
      <c r="BB2" s="35"/>
      <c r="BC2" s="35"/>
      <c r="BD2" s="35"/>
      <c r="BE2" s="35"/>
      <c r="BF2" s="35"/>
      <c r="BG2" s="35"/>
      <c r="BH2" s="1"/>
      <c r="BI2" s="1"/>
      <c r="BJ2" s="1"/>
      <c r="BK2" s="1"/>
      <c r="BL2" s="116" t="s">
        <v>23</v>
      </c>
      <c r="BM2" s="117"/>
      <c r="BN2" s="117"/>
      <c r="BO2" s="117"/>
      <c r="BP2" s="117"/>
      <c r="BQ2" s="117"/>
      <c r="BR2" s="117"/>
      <c r="BS2" s="118"/>
    </row>
    <row r="3" spans="1:71" ht="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5" spans="1:71" ht="16.5">
      <c r="B5" s="4"/>
      <c r="C5" s="91" t="s">
        <v>30</v>
      </c>
      <c r="D5" s="34"/>
      <c r="X5" s="120" t="s">
        <v>40</v>
      </c>
      <c r="Y5" s="121"/>
      <c r="Z5" s="121"/>
      <c r="AA5" s="121"/>
      <c r="AB5" s="121"/>
      <c r="AC5" s="122"/>
      <c r="AF5" s="120" t="s">
        <v>41</v>
      </c>
      <c r="AG5" s="121"/>
      <c r="AH5" s="121"/>
      <c r="AI5" s="121"/>
      <c r="AJ5" s="121"/>
      <c r="AK5" s="122"/>
      <c r="AM5" s="120" t="s">
        <v>42</v>
      </c>
      <c r="AN5" s="121"/>
      <c r="AO5" s="121"/>
      <c r="AP5" s="121"/>
      <c r="AQ5" s="121"/>
      <c r="AR5" s="122"/>
      <c r="BM5" s="120" t="s">
        <v>44</v>
      </c>
      <c r="BN5" s="121"/>
      <c r="BO5" s="121"/>
      <c r="BP5" s="121"/>
      <c r="BQ5" s="121"/>
      <c r="BR5" s="122"/>
    </row>
    <row r="6" spans="1:71" ht="16.5">
      <c r="B6" s="3"/>
      <c r="C6" s="91" t="s">
        <v>28</v>
      </c>
      <c r="D6" s="34"/>
      <c r="U6" s="61"/>
      <c r="X6" s="126" t="s">
        <v>274</v>
      </c>
      <c r="Y6" s="126"/>
      <c r="Z6" s="126"/>
      <c r="AA6" s="126"/>
      <c r="AB6" s="126"/>
      <c r="AC6" s="126"/>
      <c r="AF6" s="126" t="s">
        <v>46</v>
      </c>
      <c r="AG6" s="126"/>
      <c r="AH6" s="126"/>
      <c r="AI6" s="126"/>
      <c r="AJ6" s="126"/>
      <c r="AK6" s="126"/>
      <c r="AM6" s="126" t="s">
        <v>230</v>
      </c>
      <c r="AN6" s="126"/>
      <c r="AO6" s="126"/>
      <c r="AP6" s="126"/>
      <c r="AQ6" s="126"/>
      <c r="AR6" s="126"/>
      <c r="BM6" s="123" t="s">
        <v>45</v>
      </c>
      <c r="BN6" s="123"/>
      <c r="BO6" s="123"/>
      <c r="BP6" s="123"/>
      <c r="BQ6" s="123"/>
      <c r="BR6" s="123"/>
    </row>
    <row r="7" spans="1:71" ht="16.5">
      <c r="B7" s="2"/>
      <c r="C7" s="91" t="s">
        <v>29</v>
      </c>
      <c r="D7" s="34"/>
    </row>
    <row r="9" spans="1:71" ht="4.5" customHeight="1">
      <c r="B9" s="34"/>
      <c r="C9" s="34"/>
    </row>
    <row r="10" spans="1:71" ht="12" customHeight="1">
      <c r="B10" t="s">
        <v>43</v>
      </c>
      <c r="K10" s="113" t="s">
        <v>2</v>
      </c>
      <c r="L10" s="114"/>
      <c r="M10" s="114"/>
      <c r="N10" s="114"/>
      <c r="O10" s="114"/>
      <c r="P10" s="114"/>
      <c r="Q10" s="114"/>
      <c r="R10" s="114"/>
      <c r="S10" s="114"/>
      <c r="T10" s="115"/>
      <c r="U10" s="102" t="s">
        <v>3</v>
      </c>
      <c r="V10" s="103"/>
      <c r="W10" s="139" t="s">
        <v>45</v>
      </c>
      <c r="X10" s="101" cm="1">
        <f t="array" ref="X10">WORKDAY(timeline_start,scroll_increment,Settings!U9:U15)</f>
        <v>45321</v>
      </c>
      <c r="Y10" s="101">
        <f>WORKDAY(X10,1,Settings!U9:U15)</f>
        <v>45322</v>
      </c>
      <c r="Z10" s="101">
        <f>WORKDAY(Y10,1,Settings!V9:V15)</f>
        <v>45323</v>
      </c>
      <c r="AA10" s="101">
        <f>WORKDAY(Z10,1,Settings!W9:W15)</f>
        <v>45324</v>
      </c>
      <c r="AB10" s="101">
        <f>WORKDAY(AA10,1,Settings!X9:X15)</f>
        <v>45327</v>
      </c>
      <c r="AC10" s="101">
        <f>WORKDAY(AB10,1,Settings!Y9:Y15)</f>
        <v>45328</v>
      </c>
      <c r="AD10" s="101">
        <f>WORKDAY(AC10,1,Settings!Z9:Z15)</f>
        <v>45329</v>
      </c>
      <c r="AE10" s="101">
        <f>WORKDAY(AD10,1,Settings!AA9:AA15)</f>
        <v>45330</v>
      </c>
      <c r="AF10" s="101">
        <f>WORKDAY(AE10,1,Settings!AB9:AB15)</f>
        <v>45331</v>
      </c>
      <c r="AG10" s="101">
        <f>WORKDAY(AF10,1,Settings!AC9:AC15)</f>
        <v>45334</v>
      </c>
      <c r="AH10" s="101">
        <f>WORKDAY(AG10,1,Settings!AD9:AD15)</f>
        <v>45335</v>
      </c>
      <c r="AI10" s="101">
        <f>WORKDAY(AH10,1,Settings!AE9:AE15)</f>
        <v>45336</v>
      </c>
      <c r="AJ10" s="101">
        <f>WORKDAY(AI10,1,Settings!AF9:AF15)</f>
        <v>45337</v>
      </c>
      <c r="AK10" s="101">
        <f>WORKDAY(AJ10,1,Settings!AG9:AG15)</f>
        <v>45338</v>
      </c>
      <c r="AL10" s="101">
        <f>WORKDAY(AK10,1,Settings!AH9:AH15)</f>
        <v>45341</v>
      </c>
      <c r="AM10" s="101">
        <f>WORKDAY(AL10,1,Settings!AI9:AI15)</f>
        <v>45342</v>
      </c>
      <c r="AN10" s="101">
        <f>WORKDAY(AM10,1,Settings!AJ9:AJ15)</f>
        <v>45343</v>
      </c>
      <c r="AO10" s="101">
        <f>WORKDAY(AN10,1,Settings!AK9:AK15)</f>
        <v>45344</v>
      </c>
      <c r="AP10" s="101">
        <f>WORKDAY(AO10,1,Settings!AL9:AL15)</f>
        <v>45345</v>
      </c>
      <c r="AQ10" s="101">
        <f>WORKDAY(AP10,1,Settings!AM9:AM15)</f>
        <v>45348</v>
      </c>
      <c r="AR10" s="101">
        <f>WORKDAY(AQ10,1,Settings!AN9:AN15)</f>
        <v>45349</v>
      </c>
      <c r="AS10" s="101">
        <f>WORKDAY(AR10,1,Settings!AO9:AO15)</f>
        <v>45350</v>
      </c>
      <c r="AT10" s="101">
        <f>WORKDAY(AS10,1,Settings!AP9:AP15)</f>
        <v>45351</v>
      </c>
      <c r="AU10" s="101">
        <f>WORKDAY(AT10,1,Settings!AQ9:AQ15)</f>
        <v>45352</v>
      </c>
      <c r="AV10" s="101">
        <f>WORKDAY(AU10,1,Settings!AR9:AR15)</f>
        <v>45355</v>
      </c>
      <c r="AW10" s="101">
        <f>WORKDAY(AV10,1,Settings!AS9:AS15)</f>
        <v>45356</v>
      </c>
      <c r="AX10" s="101">
        <f>WORKDAY(AW10,1,Settings!AT9:AT15)</f>
        <v>45357</v>
      </c>
      <c r="AY10" s="101">
        <f>WORKDAY(AX10,1,Settings!AU9:AU15)</f>
        <v>45358</v>
      </c>
      <c r="AZ10" s="101">
        <f>WORKDAY(AY10,1,Settings!AV9:AV15)</f>
        <v>45359</v>
      </c>
      <c r="BA10" s="101">
        <f>WORKDAY(AZ10,1,Settings!AW9:AW15)</f>
        <v>45362</v>
      </c>
      <c r="BB10" s="101">
        <f>WORKDAY(BA10,1,Settings!AX9:AX15)</f>
        <v>45363</v>
      </c>
      <c r="BC10" s="101">
        <f>WORKDAY(BB10,1,Settings!AY9:AY15)</f>
        <v>45364</v>
      </c>
      <c r="BD10" s="101">
        <f>WORKDAY(BC10,1,Settings!AZ9:AZ15)</f>
        <v>45365</v>
      </c>
      <c r="BE10" s="101">
        <f>WORKDAY(BD10,1,Settings!BA9:BA15)</f>
        <v>45366</v>
      </c>
      <c r="BF10" s="101">
        <f>WORKDAY(BE10,1,Settings!BB9:BB15)</f>
        <v>45369</v>
      </c>
      <c r="BG10" s="101">
        <f>WORKDAY(BF10,1,Settings!BC9:BC15)</f>
        <v>45370</v>
      </c>
      <c r="BH10" s="101">
        <f>WORKDAY(BG10,1,Settings!BD9:BD15)</f>
        <v>45371</v>
      </c>
      <c r="BI10" s="101">
        <f>WORKDAY(BH10,1,Settings!BE9:BE15)</f>
        <v>45372</v>
      </c>
      <c r="BJ10" s="101">
        <f>WORKDAY(BI10,1,Settings!BF9:BF15)</f>
        <v>45373</v>
      </c>
      <c r="BK10" s="101">
        <f>WORKDAY(BJ10,1,Settings!BG9:BG15)</f>
        <v>45376</v>
      </c>
      <c r="BL10" s="101">
        <f>WORKDAY(BK10,1,Settings!BH9:BH15)</f>
        <v>45377</v>
      </c>
      <c r="BM10" s="101">
        <f>WORKDAY(BL10,1,Settings!BI9:BI15)</f>
        <v>45378</v>
      </c>
      <c r="BN10" s="101">
        <f>WORKDAY(BM10,1,Settings!BJ9:BJ15)</f>
        <v>45379</v>
      </c>
      <c r="BO10" s="101">
        <f>WORKDAY(BN10,1,Settings!BK9:BK15)</f>
        <v>45380</v>
      </c>
      <c r="BP10" s="101">
        <f>WORKDAY(BO10,1,Settings!BL9:BL15)</f>
        <v>45383</v>
      </c>
      <c r="BQ10" s="101">
        <f>WORKDAY(BP10,1,Settings!BM9:BM15)</f>
        <v>45384</v>
      </c>
      <c r="BR10" s="101">
        <f>WORKDAY(BQ10,1,Settings!BN9:BN15)</f>
        <v>45385</v>
      </c>
      <c r="BS10" s="101">
        <f>WORKDAY(BR10,1,Settings!BO9:BO15)</f>
        <v>45386</v>
      </c>
    </row>
    <row r="11" spans="1:71" ht="45.75" customHeight="1">
      <c r="K11" s="104" t="s">
        <v>4</v>
      </c>
      <c r="L11" s="105"/>
      <c r="M11" s="105"/>
      <c r="N11" s="105"/>
      <c r="O11" s="105"/>
      <c r="P11" s="105"/>
      <c r="Q11" s="105"/>
      <c r="R11" s="105"/>
      <c r="S11" s="105"/>
      <c r="T11" s="106"/>
      <c r="U11" s="104" t="s">
        <v>5</v>
      </c>
      <c r="V11" s="106"/>
      <c r="W11" s="140">
        <v>1</v>
      </c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</row>
    <row r="12" spans="1:71">
      <c r="B12" s="110" t="s">
        <v>0</v>
      </c>
      <c r="C12" s="111"/>
      <c r="D12" s="112"/>
      <c r="E12" s="110" t="s">
        <v>1</v>
      </c>
      <c r="F12" s="111"/>
      <c r="G12" s="111"/>
      <c r="H12" s="111"/>
      <c r="I12" s="111"/>
      <c r="J12" s="112"/>
      <c r="K12" s="107">
        <v>45319</v>
      </c>
      <c r="L12" s="108"/>
      <c r="M12" s="108"/>
      <c r="N12" s="108"/>
      <c r="O12" s="108"/>
      <c r="P12" s="108"/>
      <c r="Q12" s="108"/>
      <c r="R12" s="108"/>
      <c r="S12" s="108"/>
      <c r="T12" s="109"/>
      <c r="U12" s="107">
        <v>45321</v>
      </c>
      <c r="V12" s="108"/>
      <c r="W12" s="63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</row>
    <row r="13" spans="1:71" s="5" customFormat="1" ht="25.5" customHeight="1">
      <c r="A13" s="56"/>
      <c r="B13" s="7" t="s">
        <v>6</v>
      </c>
      <c r="C13" s="8" t="s">
        <v>7</v>
      </c>
      <c r="D13" s="9" t="s">
        <v>8</v>
      </c>
      <c r="E13" s="12" t="s">
        <v>9</v>
      </c>
      <c r="F13" s="13" t="s">
        <v>10</v>
      </c>
      <c r="G13" s="14"/>
      <c r="H13" s="15" t="s">
        <v>11</v>
      </c>
      <c r="I13" s="13" t="s">
        <v>12</v>
      </c>
      <c r="J13" s="16" t="s">
        <v>13</v>
      </c>
      <c r="K13" s="17" t="s">
        <v>16</v>
      </c>
      <c r="L13" s="18"/>
      <c r="M13" s="17" t="s">
        <v>17</v>
      </c>
      <c r="N13" s="99" t="s">
        <v>18</v>
      </c>
      <c r="O13" s="100"/>
      <c r="P13" s="19" t="s">
        <v>228</v>
      </c>
      <c r="Q13" s="18" t="s">
        <v>19</v>
      </c>
      <c r="R13" s="20" t="s">
        <v>22</v>
      </c>
      <c r="S13" s="55" t="s">
        <v>14</v>
      </c>
      <c r="T13" s="21" t="s">
        <v>15</v>
      </c>
      <c r="U13" s="22" t="s">
        <v>20</v>
      </c>
      <c r="V13" s="23" t="s">
        <v>15</v>
      </c>
      <c r="W13" s="24" t="s">
        <v>21</v>
      </c>
      <c r="X13" s="36" t="str">
        <f>LEFT(TEXT(X10,"ddd"),1)</f>
        <v>T</v>
      </c>
      <c r="Y13" s="36" t="str">
        <f t="shared" ref="Y13:BS13" si="0">LEFT(TEXT(Y10,"ddd"),1)</f>
        <v>W</v>
      </c>
      <c r="Z13" s="36" t="str">
        <f t="shared" si="0"/>
        <v>T</v>
      </c>
      <c r="AA13" s="36" t="str">
        <f t="shared" si="0"/>
        <v>F</v>
      </c>
      <c r="AB13" s="36" t="str">
        <f t="shared" si="0"/>
        <v>M</v>
      </c>
      <c r="AC13" s="36" t="str">
        <f t="shared" si="0"/>
        <v>T</v>
      </c>
      <c r="AD13" s="36" t="str">
        <f t="shared" si="0"/>
        <v>W</v>
      </c>
      <c r="AE13" s="36" t="str">
        <f t="shared" si="0"/>
        <v>T</v>
      </c>
      <c r="AF13" s="36" t="str">
        <f t="shared" si="0"/>
        <v>F</v>
      </c>
      <c r="AG13" s="36" t="str">
        <f t="shared" si="0"/>
        <v>M</v>
      </c>
      <c r="AH13" s="36" t="str">
        <f t="shared" si="0"/>
        <v>T</v>
      </c>
      <c r="AI13" s="36" t="str">
        <f t="shared" si="0"/>
        <v>W</v>
      </c>
      <c r="AJ13" s="36" t="str">
        <f t="shared" si="0"/>
        <v>T</v>
      </c>
      <c r="AK13" s="36" t="str">
        <f t="shared" si="0"/>
        <v>F</v>
      </c>
      <c r="AL13" s="36" t="str">
        <f t="shared" si="0"/>
        <v>M</v>
      </c>
      <c r="AM13" s="36" t="str">
        <f t="shared" si="0"/>
        <v>T</v>
      </c>
      <c r="AN13" s="36" t="str">
        <f t="shared" si="0"/>
        <v>W</v>
      </c>
      <c r="AO13" s="36" t="str">
        <f t="shared" si="0"/>
        <v>T</v>
      </c>
      <c r="AP13" s="36" t="str">
        <f t="shared" si="0"/>
        <v>F</v>
      </c>
      <c r="AQ13" s="36" t="str">
        <f t="shared" si="0"/>
        <v>M</v>
      </c>
      <c r="AR13" s="36" t="str">
        <f t="shared" si="0"/>
        <v>T</v>
      </c>
      <c r="AS13" s="36" t="str">
        <f t="shared" si="0"/>
        <v>W</v>
      </c>
      <c r="AT13" s="36" t="str">
        <f t="shared" si="0"/>
        <v>T</v>
      </c>
      <c r="AU13" s="36" t="str">
        <f t="shared" si="0"/>
        <v>F</v>
      </c>
      <c r="AV13" s="36" t="str">
        <f t="shared" si="0"/>
        <v>M</v>
      </c>
      <c r="AW13" s="36" t="str">
        <f t="shared" si="0"/>
        <v>T</v>
      </c>
      <c r="AX13" s="36" t="str">
        <f t="shared" si="0"/>
        <v>W</v>
      </c>
      <c r="AY13" s="36" t="str">
        <f t="shared" si="0"/>
        <v>T</v>
      </c>
      <c r="AZ13" s="36" t="str">
        <f>LEFT(TEXT($AZ$10,"ddd"),1)</f>
        <v>F</v>
      </c>
      <c r="BA13" s="36" t="str">
        <f t="shared" si="0"/>
        <v>M</v>
      </c>
      <c r="BB13" s="36" t="str">
        <f t="shared" si="0"/>
        <v>T</v>
      </c>
      <c r="BC13" s="36" t="str">
        <f t="shared" si="0"/>
        <v>W</v>
      </c>
      <c r="BD13" s="36" t="str">
        <f t="shared" si="0"/>
        <v>T</v>
      </c>
      <c r="BE13" s="36" t="str">
        <f t="shared" si="0"/>
        <v>F</v>
      </c>
      <c r="BF13" s="36" t="str">
        <f t="shared" si="0"/>
        <v>M</v>
      </c>
      <c r="BG13" s="36" t="str">
        <f t="shared" si="0"/>
        <v>T</v>
      </c>
      <c r="BH13" s="36" t="str">
        <f t="shared" si="0"/>
        <v>W</v>
      </c>
      <c r="BI13" s="36" t="str">
        <f t="shared" si="0"/>
        <v>T</v>
      </c>
      <c r="BJ13" s="36" t="str">
        <f t="shared" si="0"/>
        <v>F</v>
      </c>
      <c r="BK13" s="36" t="str">
        <f t="shared" si="0"/>
        <v>M</v>
      </c>
      <c r="BL13" s="36" t="str">
        <f t="shared" si="0"/>
        <v>T</v>
      </c>
      <c r="BM13" s="36" t="str">
        <f t="shared" si="0"/>
        <v>W</v>
      </c>
      <c r="BN13" s="36" t="str">
        <f t="shared" si="0"/>
        <v>T</v>
      </c>
      <c r="BO13" s="36" t="str">
        <f t="shared" si="0"/>
        <v>F</v>
      </c>
      <c r="BP13" s="36" t="str">
        <f t="shared" si="0"/>
        <v>M</v>
      </c>
      <c r="BQ13" s="36" t="str">
        <f t="shared" si="0"/>
        <v>T</v>
      </c>
      <c r="BR13" s="36" t="str">
        <f t="shared" si="0"/>
        <v>W</v>
      </c>
      <c r="BS13" s="36" t="str">
        <f t="shared" si="0"/>
        <v>T</v>
      </c>
    </row>
    <row r="14" spans="1:71" ht="3.75" customHeight="1">
      <c r="B14" s="25"/>
      <c r="C14" s="26"/>
      <c r="D14" s="27"/>
      <c r="E14" s="25"/>
      <c r="F14" s="26"/>
      <c r="H14" s="26"/>
      <c r="I14" s="26"/>
      <c r="J14" s="27"/>
      <c r="K14" s="25"/>
      <c r="L14" s="27"/>
      <c r="M14" s="25"/>
      <c r="N14" s="26"/>
      <c r="O14" s="26"/>
      <c r="P14" s="26"/>
      <c r="Q14" s="27"/>
      <c r="R14" s="28"/>
      <c r="S14" s="25"/>
      <c r="T14" s="27"/>
      <c r="U14" s="25"/>
      <c r="V14" s="27"/>
      <c r="W14" s="28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</row>
    <row r="15" spans="1:71">
      <c r="A15" s="57"/>
      <c r="B15" s="37">
        <f t="shared" ref="B15:B194" si="1">IF(ROW(id)=ROW($B$13)+2,1,MAX(prev_col_range)+1)</f>
        <v>1</v>
      </c>
      <c r="C15" s="38">
        <v>1</v>
      </c>
      <c r="D15" s="39">
        <f>_xlfn.IFNA(IF(OR(type="T",type="M"),MATCH(role,Settings!$I$9:$I$16,0),-1),-1)</f>
        <v>-1</v>
      </c>
      <c r="E15" s="40" t="s">
        <v>33</v>
      </c>
      <c r="F15" s="38" t="s">
        <v>192</v>
      </c>
      <c r="H15" s="46" t="str">
        <f>_xlfn.IFNA(INDEX(Settings!$P$9:$P$36,MATCH(team_member,Settings!$N$9:$N$36,0)),"")</f>
        <v/>
      </c>
      <c r="I15" s="45"/>
      <c r="J15" s="41"/>
      <c r="K15" s="49">
        <f>MIN(S16:S30)</f>
        <v>45320</v>
      </c>
      <c r="L15" s="50"/>
      <c r="M15" s="51">
        <f>B16</f>
        <v>2</v>
      </c>
      <c r="N15" s="53" t="str">
        <f t="shared" ref="N15:N194" si="2">IF(d.id&lt;&gt;"",IF(d.id&lt;id,"↖",IF(d.id=id,"↙","")),"")</f>
        <v/>
      </c>
      <c r="O15" s="52" t="str" cm="1">
        <f t="array" ref="O15">IFERROR("(" &amp;d.type &amp; ")" &amp; IF(LEN(d.name)&gt;7, LEFT(d.name,7) &amp; "...",d.name),"")</f>
        <v>(T)Sprint ...</v>
      </c>
      <c r="P15" s="54" t="s">
        <v>267</v>
      </c>
      <c r="Q15" s="41"/>
      <c r="R15" s="89">
        <f>NETWORKDAYS(plan_start, MAX(T16:T30))</f>
        <v>9</v>
      </c>
      <c r="S15" s="47" cm="1">
        <f t="array" ref="S1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45320</v>
      </c>
      <c r="T15" s="47" cm="1">
        <f t="array" ref="T1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45330</v>
      </c>
      <c r="U15" s="58">
        <v>45320</v>
      </c>
      <c r="V15" s="59">
        <v>45330</v>
      </c>
      <c r="W15" s="60" cm="1">
        <f t="array" ref="W15">SUM(W16:W30*R16:R30)/SUM(R16:R30)</f>
        <v>0.24342857142857147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2">
        <v>0</v>
      </c>
      <c r="BA15" s="62">
        <v>0</v>
      </c>
      <c r="BB15" s="62">
        <v>0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0</v>
      </c>
      <c r="BK15" s="62">
        <v>0</v>
      </c>
      <c r="BL15" s="62">
        <v>0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</row>
    <row r="16" spans="1:71">
      <c r="A16" s="57"/>
      <c r="B16" s="37">
        <f t="shared" si="1"/>
        <v>2</v>
      </c>
      <c r="C16" s="38">
        <v>1</v>
      </c>
      <c r="D16" s="39">
        <f>_xlfn.IFNA(IF(OR(type="T",type="M"),MATCH(role,Settings!$I$9:$I$16,0),-1),-1)</f>
        <v>2</v>
      </c>
      <c r="E16" s="40" t="s">
        <v>34</v>
      </c>
      <c r="F16" s="38" t="s">
        <v>229</v>
      </c>
      <c r="H16" s="46" t="str">
        <f>_xlfn.IFNA(INDEX(Settings!$P$9:$P$36,MATCH(team_member,Settings!$N$9:$N$36,0)),"")</f>
        <v>DL</v>
      </c>
      <c r="I16" s="45" t="s">
        <v>206</v>
      </c>
      <c r="J16" s="41"/>
      <c r="K16" s="49">
        <v>45320</v>
      </c>
      <c r="L16" s="50"/>
      <c r="M16" s="51">
        <f>B26</f>
        <v>12</v>
      </c>
      <c r="N16" s="53" t="str">
        <f t="shared" si="2"/>
        <v/>
      </c>
      <c r="O16" s="52" t="str" cm="1">
        <f t="array" ref="O16">IFERROR("(" &amp;d.type &amp; ")" &amp; IF(LEN(d.name)&gt;7, LEFT(d.name,7) &amp; "...",d.name),"")</f>
        <v>(T)Upgrade...</v>
      </c>
      <c r="P16" s="54" t="s">
        <v>267</v>
      </c>
      <c r="Q16" s="41"/>
      <c r="R16" s="48">
        <v>1</v>
      </c>
      <c r="S16" s="47" cm="1">
        <f t="array" ref="S1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45320</v>
      </c>
      <c r="T16" s="47" cm="1">
        <f t="array" ref="T1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45320</v>
      </c>
      <c r="U16" s="58">
        <v>45320</v>
      </c>
      <c r="V16" s="59">
        <v>45320</v>
      </c>
      <c r="W16" s="60">
        <v>0.4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2">
        <v>0</v>
      </c>
      <c r="BA16" s="62">
        <v>0</v>
      </c>
      <c r="BB16" s="62">
        <v>0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</row>
    <row r="17" spans="1:71">
      <c r="A17" s="57"/>
      <c r="B17" s="37">
        <f t="shared" si="1"/>
        <v>3</v>
      </c>
      <c r="C17" s="38">
        <v>1</v>
      </c>
      <c r="D17" s="39">
        <f>_xlfn.IFNA(IF(OR(type="T",type="M"),MATCH(role,Settings!$I$9:$I$16,0),-1),-1)</f>
        <v>7</v>
      </c>
      <c r="E17" s="40" t="s">
        <v>34</v>
      </c>
      <c r="F17" s="38" t="s">
        <v>65</v>
      </c>
      <c r="H17" s="46" t="str">
        <f>_xlfn.IFNA(INDEX(Settings!$P$9:$P$36,MATCH(team_member,Settings!$N$9:$N$36,0)),"")</f>
        <v>QAL</v>
      </c>
      <c r="I17" s="45" t="s">
        <v>273</v>
      </c>
      <c r="J17" s="41"/>
      <c r="K17" s="49">
        <v>45321</v>
      </c>
      <c r="L17" s="50"/>
      <c r="M17" s="51">
        <f>B28</f>
        <v>14</v>
      </c>
      <c r="N17" s="53" t="str">
        <f t="shared" si="2"/>
        <v/>
      </c>
      <c r="O17" s="52" t="str" cm="1">
        <f t="array" ref="O17">IFERROR("(" &amp;d.type &amp; ")" &amp; IF(LEN(d.name)&gt;7, LEFT(d.name,7) &amp; "...",d.name),"")</f>
        <v>(T)Build E...</v>
      </c>
      <c r="P17" s="54" t="s">
        <v>60</v>
      </c>
      <c r="Q17" s="41"/>
      <c r="R17" s="48">
        <v>2</v>
      </c>
      <c r="S17" s="47" cm="1">
        <f t="array" ref="S1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45321</v>
      </c>
      <c r="T17" s="47" cm="1">
        <f t="array" ref="T1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45322</v>
      </c>
      <c r="U17" s="58">
        <v>45321</v>
      </c>
      <c r="V17" s="59">
        <v>45322</v>
      </c>
      <c r="W17" s="60">
        <v>0.2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2">
        <v>0</v>
      </c>
      <c r="BA17" s="62">
        <v>0</v>
      </c>
      <c r="BB17" s="62">
        <v>0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</row>
    <row r="18" spans="1:71">
      <c r="A18" s="57"/>
      <c r="B18" s="37">
        <f t="shared" si="1"/>
        <v>4</v>
      </c>
      <c r="C18" s="38">
        <v>1</v>
      </c>
      <c r="D18" s="39">
        <f>_xlfn.IFNA(IF(OR(type="T",type="M"),MATCH(role,Settings!$I$9:$I$16,0),-1),-1)</f>
        <v>6</v>
      </c>
      <c r="E18" s="40" t="s">
        <v>34</v>
      </c>
      <c r="F18" s="38" t="s">
        <v>138</v>
      </c>
      <c r="H18" s="46" t="str">
        <f>_xlfn.IFNA(INDEX(Settings!$P$9:$P$36,MATCH(team_member,Settings!$N$9:$N$36,0)),"")</f>
        <v>BA</v>
      </c>
      <c r="I18" s="45" t="s">
        <v>52</v>
      </c>
      <c r="J18" s="41"/>
      <c r="K18" s="49">
        <v>45321</v>
      </c>
      <c r="L18" s="50"/>
      <c r="M18" s="51"/>
      <c r="N18" s="53" t="str">
        <f t="shared" si="2"/>
        <v/>
      </c>
      <c r="O18" s="52" t="str" cm="1">
        <f t="array" ref="O18">IFERROR("(" &amp;d.type &amp; ")" &amp; IF(LEN(d.name)&gt;7, LEFT(d.name,7) &amp; "...",d.name),"")</f>
        <v/>
      </c>
      <c r="P18" s="54" t="s">
        <v>267</v>
      </c>
      <c r="Q18" s="41"/>
      <c r="R18" s="48">
        <v>1</v>
      </c>
      <c r="S18" s="47" cm="1">
        <f t="array" ref="S1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45321</v>
      </c>
      <c r="T18" s="47" cm="1">
        <f t="array" ref="T1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45321</v>
      </c>
      <c r="U18" s="58">
        <v>45321</v>
      </c>
      <c r="V18" s="59">
        <v>45321</v>
      </c>
      <c r="W18" s="60">
        <v>0.4</v>
      </c>
      <c r="X18" s="62">
        <v>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2">
        <v>0</v>
      </c>
      <c r="BA18" s="62">
        <v>0</v>
      </c>
      <c r="BB18" s="62">
        <v>0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0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</row>
    <row r="19" spans="1:71">
      <c r="A19" s="57"/>
      <c r="B19" s="37">
        <f t="shared" si="1"/>
        <v>5</v>
      </c>
      <c r="C19" s="38">
        <v>1</v>
      </c>
      <c r="D19" s="39">
        <f>_xlfn.IFNA(IF(OR(type="T",type="M"),MATCH(role,Settings!$I$9:$I$16,0),-1),-1)</f>
        <v>3</v>
      </c>
      <c r="E19" s="40" t="s">
        <v>34</v>
      </c>
      <c r="F19" s="38" t="s">
        <v>231</v>
      </c>
      <c r="H19" s="46" t="str">
        <f>_xlfn.IFNA(INDEX(Settings!$P$9:$P$36,MATCH(team_member,Settings!$N$9:$N$36,0)),"")</f>
        <v>EA</v>
      </c>
      <c r="I19" s="45" t="s">
        <v>190</v>
      </c>
      <c r="J19" s="41"/>
      <c r="K19" s="49">
        <v>45321</v>
      </c>
      <c r="L19" s="50"/>
      <c r="M19" s="51"/>
      <c r="N19" s="53" t="str">
        <f t="shared" si="2"/>
        <v/>
      </c>
      <c r="O19" s="52" t="str" cm="1">
        <f t="array" ref="O19">IFERROR("(" &amp;d.type &amp; ")" &amp; IF(LEN(d.name)&gt;7, LEFT(d.name,7) &amp; "...",d.name),"")</f>
        <v/>
      </c>
      <c r="P19" s="54" t="s">
        <v>60</v>
      </c>
      <c r="Q19" s="41"/>
      <c r="R19" s="48">
        <v>2</v>
      </c>
      <c r="S19" s="47" cm="1">
        <f t="array" ref="S1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45321</v>
      </c>
      <c r="T19" s="47" cm="1">
        <f t="array" ref="T1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45322</v>
      </c>
      <c r="U19" s="58">
        <v>45321</v>
      </c>
      <c r="V19" s="59">
        <v>45322</v>
      </c>
      <c r="W19" s="60">
        <v>0.2</v>
      </c>
      <c r="X19" s="62">
        <v>0</v>
      </c>
      <c r="Y19" s="62">
        <v>0</v>
      </c>
      <c r="Z19" s="62">
        <v>0</v>
      </c>
      <c r="AA19" s="62">
        <v>0</v>
      </c>
      <c r="AB19" s="62">
        <v>0</v>
      </c>
      <c r="AC19" s="62">
        <v>0</v>
      </c>
      <c r="AD19" s="62">
        <v>0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2">
        <v>0</v>
      </c>
      <c r="BA19" s="62">
        <v>0</v>
      </c>
      <c r="BB19" s="62">
        <v>0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0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</row>
    <row r="20" spans="1:71">
      <c r="A20" s="57"/>
      <c r="B20" s="37">
        <f t="shared" si="1"/>
        <v>6</v>
      </c>
      <c r="C20" s="38">
        <v>1</v>
      </c>
      <c r="D20" s="39">
        <f>_xlfn.IFNA(IF(OR(type="T",type="M"),MATCH(role,Settings!$I$9:$I$16,0),-1),-1)</f>
        <v>5</v>
      </c>
      <c r="E20" s="40" t="s">
        <v>34</v>
      </c>
      <c r="F20" s="38" t="s">
        <v>232</v>
      </c>
      <c r="H20" s="46" t="str">
        <f>_xlfn.IFNA(INDEX(Settings!$P$9:$P$36,MATCH(team_member,Settings!$N$9:$N$36,0)),"")</f>
        <v>ESBL</v>
      </c>
      <c r="I20" s="45" t="s">
        <v>271</v>
      </c>
      <c r="J20" s="41"/>
      <c r="K20" s="49">
        <v>45321</v>
      </c>
      <c r="L20" s="50"/>
      <c r="M20" s="51"/>
      <c r="N20" s="53" t="str">
        <f t="shared" si="2"/>
        <v/>
      </c>
      <c r="O20" s="52" t="str" cm="1">
        <f t="array" ref="O20">IFERROR("(" &amp;d.type &amp; ")" &amp; IF(LEN(d.name)&gt;7, LEFT(d.name,7) &amp; "...",d.name),"")</f>
        <v/>
      </c>
      <c r="P20" s="54" t="s">
        <v>268</v>
      </c>
      <c r="Q20" s="41"/>
      <c r="R20" s="48">
        <v>1</v>
      </c>
      <c r="S20" s="47" cm="1">
        <f t="array" ref="S2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45321</v>
      </c>
      <c r="T20" s="47" cm="1">
        <f t="array" ref="T2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45321</v>
      </c>
      <c r="U20" s="58">
        <v>45323</v>
      </c>
      <c r="V20" s="59">
        <v>45323</v>
      </c>
      <c r="W20" s="60">
        <v>0.8</v>
      </c>
      <c r="X20" s="62">
        <v>0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2">
        <v>0</v>
      </c>
      <c r="BA20" s="62">
        <v>0</v>
      </c>
      <c r="BB20" s="62">
        <v>0</v>
      </c>
      <c r="BC20" s="62">
        <v>0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</row>
    <row r="21" spans="1:71">
      <c r="A21" s="57"/>
      <c r="B21" s="37">
        <f t="shared" si="1"/>
        <v>7</v>
      </c>
      <c r="C21" s="38">
        <v>1</v>
      </c>
      <c r="D21" s="39">
        <f>_xlfn.IFNA(IF(OR(type="T",type="M"),MATCH(role,Settings!$I$9:$I$16,0),-1),-1)</f>
        <v>4</v>
      </c>
      <c r="E21" s="40" t="s">
        <v>34</v>
      </c>
      <c r="F21" s="38" t="s">
        <v>189</v>
      </c>
      <c r="H21" s="46" t="str">
        <f>_xlfn.IFNA(INDEX(Settings!$P$9:$P$36,MATCH(team_member,Settings!$N$9:$N$36,0)),"")</f>
        <v>ESBCSE</v>
      </c>
      <c r="I21" s="45" t="s">
        <v>59</v>
      </c>
      <c r="J21" s="41"/>
      <c r="K21" s="49">
        <v>45323</v>
      </c>
      <c r="L21" s="50"/>
      <c r="M21" s="51">
        <f>B19</f>
        <v>5</v>
      </c>
      <c r="N21" s="53" t="str">
        <f t="shared" si="2"/>
        <v>↖</v>
      </c>
      <c r="O21" s="52" t="str" cm="1">
        <f t="array" ref="O21">IFERROR("(" &amp;d.type &amp; ")" &amp; IF(LEN(d.name)&gt;7, LEFT(d.name,7) &amp; "...",d.name),"")</f>
        <v>(T)Provisi...</v>
      </c>
      <c r="P21" s="54" t="s">
        <v>60</v>
      </c>
      <c r="Q21" s="41"/>
      <c r="R21" s="48">
        <v>2</v>
      </c>
      <c r="S21" s="47" cm="1">
        <f t="array" ref="S2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45323</v>
      </c>
      <c r="T21" s="47" cm="1">
        <f t="array" ref="T2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45324</v>
      </c>
      <c r="U21" s="58">
        <v>45323</v>
      </c>
      <c r="V21" s="59">
        <v>45324</v>
      </c>
      <c r="W21" s="60">
        <v>0.2</v>
      </c>
      <c r="X21" s="62">
        <v>0</v>
      </c>
      <c r="Y21" s="62">
        <v>0</v>
      </c>
      <c r="Z21" s="62">
        <v>0</v>
      </c>
      <c r="AA21" s="62">
        <v>0</v>
      </c>
      <c r="AB21" s="62">
        <v>0</v>
      </c>
      <c r="AC21" s="62">
        <v>0</v>
      </c>
      <c r="AD21" s="62">
        <v>0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2">
        <v>0</v>
      </c>
      <c r="BA21" s="62">
        <v>0</v>
      </c>
      <c r="BB21" s="62">
        <v>0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0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</row>
    <row r="22" spans="1:71">
      <c r="A22" s="57"/>
      <c r="B22" s="37">
        <f t="shared" si="1"/>
        <v>8</v>
      </c>
      <c r="C22" s="38">
        <v>1</v>
      </c>
      <c r="D22" s="39">
        <f>_xlfn.IFNA(IF(OR(type="T",type="M"),MATCH(role,Settings!$I$9:$I$16,0),-1),-1)</f>
        <v>7</v>
      </c>
      <c r="E22" s="40" t="s">
        <v>34</v>
      </c>
      <c r="F22" s="38" t="s">
        <v>233</v>
      </c>
      <c r="H22" s="46" t="str">
        <f>_xlfn.IFNA(INDEX(Settings!$P$9:$P$36,MATCH(team_member,Settings!$N$9:$N$36,0)),"")</f>
        <v>QAL</v>
      </c>
      <c r="I22" s="45" t="s">
        <v>273</v>
      </c>
      <c r="J22" s="41"/>
      <c r="K22" s="49">
        <v>45321</v>
      </c>
      <c r="L22" s="50"/>
      <c r="M22" s="51">
        <f>B30</f>
        <v>16</v>
      </c>
      <c r="N22" s="53" t="str">
        <f t="shared" si="2"/>
        <v/>
      </c>
      <c r="O22" s="52" t="str" cm="1">
        <f t="array" ref="O22">IFERROR("(" &amp;d.type &amp; ")" &amp; IF(LEN(d.name)&gt;7, LEFT(d.name,7) &amp; "...",d.name),"")</f>
        <v>(T)Side by...</v>
      </c>
      <c r="P22" s="54" t="s">
        <v>268</v>
      </c>
      <c r="Q22" s="41"/>
      <c r="R22" s="48">
        <v>1</v>
      </c>
      <c r="S22" s="47" cm="1">
        <f t="array" ref="S2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45321</v>
      </c>
      <c r="T22" s="47" cm="1">
        <f t="array" ref="T2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45321</v>
      </c>
      <c r="U22" s="58">
        <v>45321</v>
      </c>
      <c r="V22" s="59">
        <v>45321</v>
      </c>
      <c r="W22" s="60">
        <v>0.8</v>
      </c>
      <c r="X22" s="62">
        <v>0</v>
      </c>
      <c r="Y22" s="62">
        <v>0</v>
      </c>
      <c r="Z22" s="62">
        <v>0</v>
      </c>
      <c r="AA22" s="62">
        <v>0</v>
      </c>
      <c r="AB22" s="62">
        <v>0</v>
      </c>
      <c r="AC22" s="62">
        <v>0</v>
      </c>
      <c r="AD22" s="62">
        <v>0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0</v>
      </c>
      <c r="AY22" s="62">
        <v>0</v>
      </c>
      <c r="AZ22" s="62">
        <v>0</v>
      </c>
      <c r="BA22" s="62">
        <v>0</v>
      </c>
      <c r="BB22" s="62">
        <v>0</v>
      </c>
      <c r="BC22" s="62">
        <v>0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0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</row>
    <row r="23" spans="1:71">
      <c r="A23" s="57"/>
      <c r="B23" s="37">
        <f t="shared" si="1"/>
        <v>9</v>
      </c>
      <c r="C23" s="38">
        <v>1</v>
      </c>
      <c r="D23" s="39">
        <f>_xlfn.IFNA(IF(OR(type="T",type="M"),MATCH(role,Settings!$I$9:$I$16,0),-1),-1)</f>
        <v>3</v>
      </c>
      <c r="E23" s="40" t="s">
        <v>34</v>
      </c>
      <c r="F23" s="38" t="s">
        <v>234</v>
      </c>
      <c r="H23" s="46" t="str">
        <f>_xlfn.IFNA(INDEX(Settings!$P$9:$P$36,MATCH(team_member,Settings!$N$9:$N$36,0)),"")</f>
        <v>EA</v>
      </c>
      <c r="I23" s="45" t="s">
        <v>190</v>
      </c>
      <c r="J23" s="41"/>
      <c r="K23" s="49">
        <v>45321</v>
      </c>
      <c r="L23" s="50"/>
      <c r="M23" s="51"/>
      <c r="N23" s="53" t="str">
        <f t="shared" si="2"/>
        <v/>
      </c>
      <c r="O23" s="52" t="str" cm="1">
        <f t="array" ref="O23">IFERROR("(" &amp;d.type &amp; ")" &amp; IF(LEN(d.name)&gt;7, LEFT(d.name,7) &amp; "...",d.name),"")</f>
        <v/>
      </c>
      <c r="P23" s="54" t="s">
        <v>267</v>
      </c>
      <c r="Q23" s="41"/>
      <c r="R23" s="48">
        <v>1</v>
      </c>
      <c r="S23" s="47" cm="1">
        <f t="array" ref="S2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45321</v>
      </c>
      <c r="T23" s="47" cm="1">
        <f t="array" ref="T2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45321</v>
      </c>
      <c r="U23" s="58">
        <v>45321</v>
      </c>
      <c r="V23" s="59">
        <v>45321</v>
      </c>
      <c r="W23" s="60">
        <v>0.4</v>
      </c>
      <c r="X23" s="62">
        <v>0</v>
      </c>
      <c r="Y23" s="62">
        <v>0</v>
      </c>
      <c r="Z23" s="62">
        <v>0</v>
      </c>
      <c r="AA23" s="62">
        <v>0</v>
      </c>
      <c r="AB23" s="62">
        <v>0</v>
      </c>
      <c r="AC23" s="62">
        <v>0</v>
      </c>
      <c r="AD23" s="62">
        <v>0</v>
      </c>
      <c r="AE23" s="62">
        <v>0</v>
      </c>
      <c r="AF23" s="62">
        <v>0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0</v>
      </c>
      <c r="AN23" s="62">
        <v>0</v>
      </c>
      <c r="AO23" s="62">
        <v>0</v>
      </c>
      <c r="AP23" s="62">
        <v>0</v>
      </c>
      <c r="AQ23" s="62">
        <v>0</v>
      </c>
      <c r="AR23" s="62">
        <v>0</v>
      </c>
      <c r="AS23" s="62">
        <v>0</v>
      </c>
      <c r="AT23" s="62">
        <v>0</v>
      </c>
      <c r="AU23" s="62">
        <v>0</v>
      </c>
      <c r="AV23" s="62">
        <v>0</v>
      </c>
      <c r="AW23" s="62">
        <v>0</v>
      </c>
      <c r="AX23" s="62">
        <v>0</v>
      </c>
      <c r="AY23" s="62">
        <v>0</v>
      </c>
      <c r="AZ23" s="62">
        <v>0</v>
      </c>
      <c r="BA23" s="62">
        <v>0</v>
      </c>
      <c r="BB23" s="62">
        <v>0</v>
      </c>
      <c r="BC23" s="62">
        <v>0</v>
      </c>
      <c r="BD23" s="62">
        <v>0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</v>
      </c>
      <c r="BL23" s="62">
        <v>0</v>
      </c>
      <c r="BM23" s="62">
        <v>0</v>
      </c>
      <c r="BN23" s="62">
        <v>0</v>
      </c>
      <c r="BO23" s="62">
        <v>0</v>
      </c>
      <c r="BP23" s="62">
        <v>0</v>
      </c>
      <c r="BQ23" s="62">
        <v>0</v>
      </c>
      <c r="BR23" s="62">
        <v>0</v>
      </c>
      <c r="BS23" s="62">
        <v>0</v>
      </c>
    </row>
    <row r="24" spans="1:71">
      <c r="A24" s="57"/>
      <c r="B24" s="37">
        <f t="shared" si="1"/>
        <v>10</v>
      </c>
      <c r="C24" s="38">
        <v>1</v>
      </c>
      <c r="D24" s="39">
        <f>_xlfn.IFNA(IF(OR(type="T",type="M"),MATCH(role,Settings!$I$9:$I$16,0),-1),-1)</f>
        <v>7</v>
      </c>
      <c r="E24" s="40" t="s">
        <v>34</v>
      </c>
      <c r="F24" s="38" t="s">
        <v>210</v>
      </c>
      <c r="H24" s="46" t="str">
        <f>_xlfn.IFNA(INDEX(Settings!$P$9:$P$36,MATCH(team_member,Settings!$N$9:$N$36,0)),"")</f>
        <v>QAL</v>
      </c>
      <c r="I24" s="45" t="s">
        <v>273</v>
      </c>
      <c r="J24" s="41"/>
      <c r="K24" s="49">
        <v>45322</v>
      </c>
      <c r="L24" s="50"/>
      <c r="M24" s="51">
        <f>B26</f>
        <v>12</v>
      </c>
      <c r="N24" s="53" t="str">
        <f t="shared" si="2"/>
        <v/>
      </c>
      <c r="O24" s="52" t="str" cm="1">
        <f t="array" ref="O24">IFERROR("(" &amp;d.type &amp; ")" &amp; IF(LEN(d.name)&gt;7, LEFT(d.name,7) &amp; "...",d.name),"")</f>
        <v>(T)Upgrade...</v>
      </c>
      <c r="P24" s="54" t="s">
        <v>60</v>
      </c>
      <c r="Q24" s="41"/>
      <c r="R24" s="48">
        <v>1</v>
      </c>
      <c r="S24" s="47" cm="1">
        <f t="array" ref="S2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45322</v>
      </c>
      <c r="T24" s="47" cm="1">
        <f t="array" ref="T2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45322</v>
      </c>
      <c r="U24" s="58">
        <v>45322</v>
      </c>
      <c r="V24" s="59">
        <v>45322</v>
      </c>
      <c r="W24" s="60">
        <v>0.2</v>
      </c>
      <c r="X24" s="62">
        <v>0</v>
      </c>
      <c r="Y24" s="62">
        <v>0</v>
      </c>
      <c r="Z24" s="62">
        <v>0</v>
      </c>
      <c r="AA24" s="62">
        <v>0</v>
      </c>
      <c r="AB24" s="62">
        <v>0</v>
      </c>
      <c r="AC24" s="62">
        <v>0</v>
      </c>
      <c r="AD24" s="62">
        <v>0</v>
      </c>
      <c r="AE24" s="62">
        <v>0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</v>
      </c>
      <c r="AW24" s="62">
        <v>0</v>
      </c>
      <c r="AX24" s="62">
        <v>0</v>
      </c>
      <c r="AY24" s="62">
        <v>0</v>
      </c>
      <c r="AZ24" s="62">
        <v>0</v>
      </c>
      <c r="BA24" s="62">
        <v>0</v>
      </c>
      <c r="BB24" s="62">
        <v>0</v>
      </c>
      <c r="BC24" s="62">
        <v>0</v>
      </c>
      <c r="BD24" s="62">
        <v>0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0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</row>
    <row r="25" spans="1:71">
      <c r="A25" s="57"/>
      <c r="B25" s="37">
        <f t="shared" si="1"/>
        <v>11</v>
      </c>
      <c r="C25" s="38">
        <v>1</v>
      </c>
      <c r="D25" s="39">
        <f>_xlfn.IFNA(IF(OR(type="T",type="M"),MATCH(role,Settings!$I$9:$I$16,0),-1),-1)</f>
        <v>6</v>
      </c>
      <c r="E25" s="40" t="s">
        <v>34</v>
      </c>
      <c r="F25" s="38" t="s">
        <v>235</v>
      </c>
      <c r="H25" s="46" t="str">
        <f>_xlfn.IFNA(INDEX(Settings!$P$9:$P$36,MATCH(team_member,Settings!$N$9:$N$36,0)),"")</f>
        <v>BA</v>
      </c>
      <c r="I25" s="45" t="s">
        <v>52</v>
      </c>
      <c r="J25" s="41"/>
      <c r="K25" s="49">
        <v>45322</v>
      </c>
      <c r="L25" s="50"/>
      <c r="M25" s="51"/>
      <c r="N25" s="53" t="str">
        <f t="shared" si="2"/>
        <v/>
      </c>
      <c r="O25" s="52" t="str" cm="1">
        <f t="array" ref="O25">IFERROR("(" &amp;d.type &amp; ")" &amp; IF(LEN(d.name)&gt;7, LEFT(d.name,7) &amp; "...",d.name),"")</f>
        <v/>
      </c>
      <c r="P25" s="54" t="s">
        <v>268</v>
      </c>
      <c r="Q25" s="41"/>
      <c r="R25" s="48">
        <v>1</v>
      </c>
      <c r="S25" s="47" cm="1">
        <f t="array" ref="S2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45322</v>
      </c>
      <c r="T25" s="47" cm="1">
        <f t="array" ref="T2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45322</v>
      </c>
      <c r="U25" s="58">
        <v>45321</v>
      </c>
      <c r="V25" s="59">
        <v>45321</v>
      </c>
      <c r="W25" s="60">
        <v>0.8</v>
      </c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2">
        <v>0</v>
      </c>
      <c r="BA25" s="62">
        <v>0</v>
      </c>
      <c r="BB25" s="62">
        <v>0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</v>
      </c>
      <c r="BM25" s="62">
        <v>0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</row>
    <row r="26" spans="1:71">
      <c r="A26" s="57"/>
      <c r="B26" s="37">
        <f t="shared" si="1"/>
        <v>12</v>
      </c>
      <c r="C26" s="38">
        <v>1</v>
      </c>
      <c r="D26" s="39">
        <f>_xlfn.IFNA(IF(OR(type="T",type="M"),MATCH(role,Settings!$I$9:$I$16,0),-1),-1)</f>
        <v>4</v>
      </c>
      <c r="E26" s="40" t="s">
        <v>34</v>
      </c>
      <c r="F26" s="38" t="s">
        <v>211</v>
      </c>
      <c r="H26" s="46" t="str">
        <f>_xlfn.IFNA(INDEX(Settings!$P$9:$P$36,MATCH(team_member,Settings!$N$9:$N$36,0)),"")</f>
        <v>ESBCSE</v>
      </c>
      <c r="I26" s="45" t="s">
        <v>272</v>
      </c>
      <c r="J26" s="41"/>
      <c r="K26" s="49">
        <v>45321</v>
      </c>
      <c r="L26" s="50"/>
      <c r="M26" s="51"/>
      <c r="N26" s="53" t="str">
        <f t="shared" si="2"/>
        <v/>
      </c>
      <c r="O26" s="52" t="str" cm="1">
        <f t="array" ref="O26">IFERROR("(" &amp;d.type &amp; ")" &amp; IF(LEN(d.name)&gt;7, LEFT(d.name,7) &amp; "...",d.name),"")</f>
        <v/>
      </c>
      <c r="P26" s="54" t="s">
        <v>60</v>
      </c>
      <c r="Q26" s="41"/>
      <c r="R26" s="48">
        <v>5</v>
      </c>
      <c r="S26" s="47" cm="1">
        <f t="array" ref="S2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45321</v>
      </c>
      <c r="T26" s="47" cm="1">
        <f t="array" ref="T2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45327</v>
      </c>
      <c r="U26" s="58">
        <v>45322</v>
      </c>
      <c r="V26" s="59">
        <v>45328</v>
      </c>
      <c r="W26" s="60">
        <v>0.2</v>
      </c>
      <c r="X26" s="62">
        <v>0</v>
      </c>
      <c r="Y26" s="62">
        <v>0</v>
      </c>
      <c r="Z26" s="62">
        <v>0</v>
      </c>
      <c r="AA26" s="62">
        <v>0</v>
      </c>
      <c r="AB26" s="62">
        <v>0</v>
      </c>
      <c r="AC26" s="62">
        <v>0</v>
      </c>
      <c r="AD26" s="62">
        <v>0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2">
        <v>0</v>
      </c>
      <c r="BA26" s="62">
        <v>0</v>
      </c>
      <c r="BB26" s="62">
        <v>0</v>
      </c>
      <c r="BC26" s="62">
        <v>0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0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</row>
    <row r="27" spans="1:71">
      <c r="A27" s="57"/>
      <c r="B27" s="37">
        <f t="shared" si="1"/>
        <v>13</v>
      </c>
      <c r="C27" s="38">
        <v>1</v>
      </c>
      <c r="D27" s="39">
        <f>_xlfn.IFNA(IF(OR(type="T",type="M"),MATCH(role,Settings!$I$9:$I$16,0),-1),-1)</f>
        <v>4</v>
      </c>
      <c r="E27" s="40" t="s">
        <v>34</v>
      </c>
      <c r="F27" s="38" t="s">
        <v>236</v>
      </c>
      <c r="H27" s="46" t="str">
        <f>_xlfn.IFNA(INDEX(Settings!$P$9:$P$36,MATCH(team_member,Settings!$N$9:$N$36,0)),"")</f>
        <v>ESBCSE</v>
      </c>
      <c r="I27" s="45" t="s">
        <v>48</v>
      </c>
      <c r="J27" s="41"/>
      <c r="K27" s="49">
        <v>45322</v>
      </c>
      <c r="L27" s="50"/>
      <c r="M27" s="51">
        <f>B19</f>
        <v>5</v>
      </c>
      <c r="N27" s="53" t="str">
        <f t="shared" si="2"/>
        <v>↖</v>
      </c>
      <c r="O27" s="52" t="str" cm="1">
        <f t="array" ref="O27">IFERROR("(" &amp;d.type &amp; ")" &amp; IF(LEN(d.name)&gt;7, LEFT(d.name,7) &amp; "...",d.name),"")</f>
        <v>(T)Provisi...</v>
      </c>
      <c r="P27" s="54" t="s">
        <v>60</v>
      </c>
      <c r="Q27" s="41"/>
      <c r="R27" s="48">
        <v>3</v>
      </c>
      <c r="S27" s="47" cm="1">
        <f t="array" ref="S2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45322</v>
      </c>
      <c r="T27" s="47" cm="1">
        <f t="array" ref="T2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45324</v>
      </c>
      <c r="U27" s="58">
        <v>45322</v>
      </c>
      <c r="V27" s="59">
        <v>45324</v>
      </c>
      <c r="W27" s="60">
        <v>0.2</v>
      </c>
      <c r="X27" s="62">
        <v>0</v>
      </c>
      <c r="Y27" s="62">
        <v>0</v>
      </c>
      <c r="Z27" s="62">
        <v>0</v>
      </c>
      <c r="AA27" s="62">
        <v>0</v>
      </c>
      <c r="AB27" s="62">
        <v>0</v>
      </c>
      <c r="AC27" s="62">
        <v>0</v>
      </c>
      <c r="AD27" s="62">
        <v>0</v>
      </c>
      <c r="AE27" s="62">
        <v>0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2">
        <v>0</v>
      </c>
      <c r="BA27" s="62">
        <v>0</v>
      </c>
      <c r="BB27" s="62">
        <v>0</v>
      </c>
      <c r="BC27" s="62">
        <v>0</v>
      </c>
      <c r="BD27" s="62">
        <v>0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</v>
      </c>
      <c r="BM27" s="62">
        <v>0</v>
      </c>
      <c r="BN27" s="62">
        <v>0</v>
      </c>
      <c r="BO27" s="62">
        <v>0</v>
      </c>
      <c r="BP27" s="62">
        <v>0</v>
      </c>
      <c r="BQ27" s="62">
        <v>0</v>
      </c>
      <c r="BR27" s="62">
        <v>0</v>
      </c>
      <c r="BS27" s="62">
        <v>0</v>
      </c>
    </row>
    <row r="28" spans="1:71">
      <c r="A28" s="57"/>
      <c r="B28" s="37">
        <f t="shared" si="1"/>
        <v>14</v>
      </c>
      <c r="C28" s="38">
        <v>1</v>
      </c>
      <c r="D28" s="39">
        <f>_xlfn.IFNA(IF(OR(type="T",type="M"),MATCH(role,Settings!$I$9:$I$16,0),-1),-1)</f>
        <v>7</v>
      </c>
      <c r="E28" s="40" t="s">
        <v>34</v>
      </c>
      <c r="F28" s="38" t="s">
        <v>237</v>
      </c>
      <c r="H28" s="46" t="str">
        <f>_xlfn.IFNA(INDEX(Settings!$P$9:$P$36,MATCH(team_member,Settings!$N$9:$N$36,0)),"")</f>
        <v>QAL</v>
      </c>
      <c r="I28" s="45" t="s">
        <v>273</v>
      </c>
      <c r="J28" s="41"/>
      <c r="K28" s="49">
        <v>45322</v>
      </c>
      <c r="L28" s="50"/>
      <c r="M28" s="51">
        <f>B19</f>
        <v>5</v>
      </c>
      <c r="N28" s="53" t="str">
        <f t="shared" si="2"/>
        <v>↖</v>
      </c>
      <c r="O28" s="52" t="str" cm="1">
        <f t="array" ref="O28">IFERROR("(" &amp;d.type &amp; ")" &amp; IF(LEN(d.name)&gt;7, LEFT(d.name,7) &amp; "...",d.name),"")</f>
        <v>(T)Provisi...</v>
      </c>
      <c r="P28" s="54" t="s">
        <v>60</v>
      </c>
      <c r="Q28" s="41"/>
      <c r="R28" s="48">
        <v>3</v>
      </c>
      <c r="S28" s="47" cm="1">
        <f t="array" ref="S2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45322</v>
      </c>
      <c r="T28" s="47" cm="1">
        <f t="array" ref="T2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45324</v>
      </c>
      <c r="U28" s="58">
        <v>45322</v>
      </c>
      <c r="V28" s="59">
        <v>45324</v>
      </c>
      <c r="W28" s="60">
        <v>0.2</v>
      </c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2">
        <v>0</v>
      </c>
      <c r="BA28" s="62">
        <v>0</v>
      </c>
      <c r="BB28" s="62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</row>
    <row r="29" spans="1:71">
      <c r="A29" s="57"/>
      <c r="B29" s="37">
        <f t="shared" si="1"/>
        <v>15</v>
      </c>
      <c r="C29" s="38">
        <v>1</v>
      </c>
      <c r="D29" s="39">
        <f>_xlfn.IFNA(IF(OR(type="T",type="M"),MATCH(role,Settings!$I$9:$I$16,0),-1),-1)</f>
        <v>3</v>
      </c>
      <c r="E29" s="40" t="s">
        <v>34</v>
      </c>
      <c r="F29" s="38" t="s">
        <v>73</v>
      </c>
      <c r="H29" s="46" t="str">
        <f>_xlfn.IFNA(INDEX(Settings!$P$9:$P$36,MATCH(team_member,Settings!$N$9:$N$36,0)),"")</f>
        <v>EA</v>
      </c>
      <c r="I29" s="45" t="s">
        <v>190</v>
      </c>
      <c r="J29" s="41"/>
      <c r="K29" s="49">
        <v>45322</v>
      </c>
      <c r="L29" s="50"/>
      <c r="M29" s="51"/>
      <c r="N29" s="53" t="str">
        <f t="shared" si="2"/>
        <v/>
      </c>
      <c r="O29" s="52" t="str" cm="1">
        <f t="array" ref="O29">IFERROR("(" &amp;d.type &amp; ")" &amp; IF(LEN(d.name)&gt;7, LEFT(d.name,7) &amp; "...",d.name),"")</f>
        <v/>
      </c>
      <c r="P29" s="54" t="s">
        <v>60</v>
      </c>
      <c r="Q29" s="41"/>
      <c r="R29" s="48">
        <v>3</v>
      </c>
      <c r="S29" s="47" cm="1">
        <f t="array" ref="S2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45322</v>
      </c>
      <c r="T29" s="47" cm="1">
        <f t="array" ref="T2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45324</v>
      </c>
      <c r="U29" s="58">
        <v>45322</v>
      </c>
      <c r="V29" s="59">
        <v>45324</v>
      </c>
      <c r="W29" s="60">
        <v>0.12</v>
      </c>
      <c r="X29" s="62">
        <v>0</v>
      </c>
      <c r="Y29" s="62">
        <v>0</v>
      </c>
      <c r="Z29" s="62">
        <v>0</v>
      </c>
      <c r="AA29" s="62">
        <v>0</v>
      </c>
      <c r="AB29" s="62">
        <v>0</v>
      </c>
      <c r="AC29" s="62">
        <v>0</v>
      </c>
      <c r="AD29" s="62">
        <v>0</v>
      </c>
      <c r="AE29" s="62">
        <v>0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2">
        <v>0</v>
      </c>
      <c r="BA29" s="62">
        <v>0</v>
      </c>
      <c r="BB29" s="62">
        <v>0</v>
      </c>
      <c r="BC29" s="62">
        <v>0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0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</row>
    <row r="30" spans="1:71">
      <c r="A30" s="57"/>
      <c r="B30" s="37">
        <f t="shared" si="1"/>
        <v>16</v>
      </c>
      <c r="C30" s="38">
        <v>1</v>
      </c>
      <c r="D30" s="39">
        <f>_xlfn.IFNA(IF(OR(type="T",type="M"),MATCH(role,Settings!$I$9:$I$16,0),-1),-1)</f>
        <v>4</v>
      </c>
      <c r="E30" s="40" t="s">
        <v>34</v>
      </c>
      <c r="F30" s="38" t="s">
        <v>238</v>
      </c>
      <c r="H30" s="46" t="str">
        <f>_xlfn.IFNA(INDEX(Settings!$P$9:$P$36,MATCH(team_member,Settings!$N$9:$N$36,0)),"")</f>
        <v>ESBCSE</v>
      </c>
      <c r="I30" s="45" t="s">
        <v>59</v>
      </c>
      <c r="J30" s="41"/>
      <c r="K30" s="49">
        <v>45321</v>
      </c>
      <c r="L30" s="50"/>
      <c r="M30" s="51"/>
      <c r="N30" s="53" t="str">
        <f t="shared" si="2"/>
        <v/>
      </c>
      <c r="O30" s="52" t="str" cm="1">
        <f t="array" ref="O30">IFERROR("(" &amp;d.type &amp; ")" &amp; IF(LEN(d.name)&gt;7, LEFT(d.name,7) &amp; "...",d.name),"")</f>
        <v/>
      </c>
      <c r="P30" s="54" t="s">
        <v>60</v>
      </c>
      <c r="Q30" s="41"/>
      <c r="R30" s="48">
        <v>8</v>
      </c>
      <c r="S30" s="47" cm="1">
        <f t="array" ref="S3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45321</v>
      </c>
      <c r="T30" s="47" cm="1">
        <f t="array" ref="T3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45330</v>
      </c>
      <c r="U30" s="58">
        <v>45321</v>
      </c>
      <c r="V30" s="59">
        <v>45330</v>
      </c>
      <c r="W30" s="60">
        <v>0.12</v>
      </c>
      <c r="X30" s="62">
        <v>0</v>
      </c>
      <c r="Y30" s="62">
        <v>0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2">
        <v>0</v>
      </c>
      <c r="BA30" s="62">
        <v>0</v>
      </c>
      <c r="BB30" s="62">
        <v>0</v>
      </c>
      <c r="BC30" s="62">
        <v>0</v>
      </c>
      <c r="BD30" s="62">
        <v>0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0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</row>
    <row r="31" spans="1:71">
      <c r="A31" s="57"/>
      <c r="B31" s="37">
        <f t="shared" si="1"/>
        <v>17</v>
      </c>
      <c r="C31" s="38">
        <v>1</v>
      </c>
      <c r="D31" s="39">
        <f>_xlfn.IFNA(IF(OR(type="T",type="M"),MATCH(role,Settings!$I$9:$I$16,0),-1),-1)</f>
        <v>-1</v>
      </c>
      <c r="E31" s="40" t="s">
        <v>33</v>
      </c>
      <c r="F31" s="38" t="s">
        <v>193</v>
      </c>
      <c r="H31" s="46" t="str">
        <f>_xlfn.IFNA(INDEX(Settings!$P$9:$P$36,MATCH(team_member,Settings!$N$9:$N$36,0)),"")</f>
        <v/>
      </c>
      <c r="I31" s="45"/>
      <c r="J31" s="41"/>
      <c r="K31" s="49">
        <f>MIN(S32:S44)</f>
        <v>45351</v>
      </c>
      <c r="L31" s="50"/>
      <c r="M31" s="51"/>
      <c r="N31" s="53" t="str">
        <f t="shared" si="2"/>
        <v/>
      </c>
      <c r="O31" s="52" t="str" cm="1">
        <f t="array" ref="O31">IFERROR("(" &amp;d.type &amp; ")" &amp; IF(LEN(d.name)&gt;7, LEFT(d.name,7) &amp; "...",d.name),"")</f>
        <v/>
      </c>
      <c r="P31" s="54" t="s">
        <v>60</v>
      </c>
      <c r="Q31" s="41"/>
      <c r="R31" s="89">
        <f>NETWORKDAYS(plan_start, MAX(T32:T44))</f>
        <v>18</v>
      </c>
      <c r="S31" s="47" cm="1">
        <f t="array" ref="S3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45351</v>
      </c>
      <c r="T31" s="47" cm="1">
        <f t="array" ref="T3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45376</v>
      </c>
      <c r="U31" s="58">
        <v>45351</v>
      </c>
      <c r="V31" s="59">
        <v>45376</v>
      </c>
      <c r="W31" s="60" cm="1">
        <f t="array" ref="W31">SUM(W32:W44*R32:R44)/SUM(R32:R44)</f>
        <v>0</v>
      </c>
      <c r="X31" s="62">
        <v>0</v>
      </c>
      <c r="Y31" s="62">
        <v>0</v>
      </c>
      <c r="Z31" s="62">
        <v>0</v>
      </c>
      <c r="AA31" s="62">
        <v>0</v>
      </c>
      <c r="AB31" s="62">
        <v>0</v>
      </c>
      <c r="AC31" s="62">
        <v>0</v>
      </c>
      <c r="AD31" s="62">
        <v>0</v>
      </c>
      <c r="AE31" s="62">
        <v>0</v>
      </c>
      <c r="AF31" s="62">
        <v>0</v>
      </c>
      <c r="AG31" s="62">
        <v>0</v>
      </c>
      <c r="AH31" s="62">
        <v>0</v>
      </c>
      <c r="AI31" s="62">
        <v>0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2">
        <v>0</v>
      </c>
      <c r="BA31" s="62">
        <v>0</v>
      </c>
      <c r="BB31" s="62">
        <v>0</v>
      </c>
      <c r="BC31" s="62">
        <v>0</v>
      </c>
      <c r="BD31" s="62">
        <v>0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</row>
    <row r="32" spans="1:71">
      <c r="A32" s="57"/>
      <c r="B32" s="37">
        <f t="shared" si="1"/>
        <v>18</v>
      </c>
      <c r="C32" s="38">
        <v>1</v>
      </c>
      <c r="D32" s="39">
        <f>_xlfn.IFNA(IF(OR(type="T",type="M"),MATCH(role,Settings!$I$9:$I$16,0),-1),-1)</f>
        <v>2</v>
      </c>
      <c r="E32" s="40" t="s">
        <v>34</v>
      </c>
      <c r="F32" s="38" t="s">
        <v>229</v>
      </c>
      <c r="H32" s="46" t="str">
        <f>_xlfn.IFNA(INDEX(Settings!$P$9:$P$36,MATCH(team_member,Settings!$N$9:$N$36,0)),"")</f>
        <v>DL</v>
      </c>
      <c r="I32" s="45" t="s">
        <v>206</v>
      </c>
      <c r="J32" s="41"/>
      <c r="K32" s="49">
        <v>45351</v>
      </c>
      <c r="L32" s="50"/>
      <c r="M32" s="51">
        <f>B34</f>
        <v>20</v>
      </c>
      <c r="N32" s="53" t="str">
        <f t="shared" si="2"/>
        <v/>
      </c>
      <c r="O32" s="52" t="str" cm="1">
        <f t="array" ref="O32">IFERROR("(" &amp;d.type &amp; ")" &amp; IF(LEN(d.name)&gt;7, LEFT(d.name,7) &amp; "...",d.name),"")</f>
        <v>(T)Applica...</v>
      </c>
      <c r="P32" s="54" t="s">
        <v>60</v>
      </c>
      <c r="Q32" s="41"/>
      <c r="R32" s="48">
        <v>1</v>
      </c>
      <c r="S32" s="47" cm="1">
        <f t="array" ref="S3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45351</v>
      </c>
      <c r="T32" s="47" cm="1">
        <f t="array" ref="T3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45351</v>
      </c>
      <c r="U32" s="58">
        <v>45351</v>
      </c>
      <c r="V32" s="59">
        <v>45351</v>
      </c>
      <c r="W32" s="60"/>
      <c r="X32" s="62">
        <v>0</v>
      </c>
      <c r="Y32" s="62">
        <v>0</v>
      </c>
      <c r="Z32" s="62">
        <v>0</v>
      </c>
      <c r="AA32" s="62">
        <v>0</v>
      </c>
      <c r="AB32" s="62">
        <v>0</v>
      </c>
      <c r="AC32" s="62">
        <v>0</v>
      </c>
      <c r="AD32" s="62">
        <v>0</v>
      </c>
      <c r="AE32" s="62">
        <v>0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0</v>
      </c>
      <c r="AR32" s="62">
        <v>0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</v>
      </c>
      <c r="AZ32" s="62">
        <v>0</v>
      </c>
      <c r="BA32" s="62">
        <v>0</v>
      </c>
      <c r="BB32" s="62">
        <v>0</v>
      </c>
      <c r="BC32" s="62">
        <v>0</v>
      </c>
      <c r="BD32" s="62">
        <v>0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0</v>
      </c>
      <c r="BM32" s="62">
        <v>0</v>
      </c>
      <c r="BN32" s="62">
        <v>0</v>
      </c>
      <c r="BO32" s="62">
        <v>0</v>
      </c>
      <c r="BP32" s="62">
        <v>0</v>
      </c>
      <c r="BQ32" s="62">
        <v>0</v>
      </c>
      <c r="BR32" s="62">
        <v>0</v>
      </c>
      <c r="BS32" s="62">
        <v>0</v>
      </c>
    </row>
    <row r="33" spans="1:71">
      <c r="A33" s="57"/>
      <c r="B33" s="37">
        <f t="shared" si="1"/>
        <v>19</v>
      </c>
      <c r="C33" s="38">
        <v>1</v>
      </c>
      <c r="D33" s="39">
        <f>_xlfn.IFNA(IF(OR(type="T",type="M"),MATCH(role,Settings!$I$9:$I$16,0),-1),-1)</f>
        <v>8</v>
      </c>
      <c r="E33" s="40" t="s">
        <v>34</v>
      </c>
      <c r="F33" s="38" t="s">
        <v>242</v>
      </c>
      <c r="H33" s="46" t="str">
        <f>_xlfn.IFNA(INDEX(Settings!$P$9:$P$36,MATCH(team_member,Settings!$N$9:$N$36,0)),"")</f>
        <v>CA</v>
      </c>
      <c r="I33" s="45" t="s">
        <v>58</v>
      </c>
      <c r="J33" s="41"/>
      <c r="K33" s="49">
        <v>45351</v>
      </c>
      <c r="L33" s="50"/>
      <c r="M33" s="51">
        <f>B34</f>
        <v>20</v>
      </c>
      <c r="N33" s="53" t="str">
        <f t="shared" si="2"/>
        <v/>
      </c>
      <c r="O33" s="52" t="str" cm="1">
        <f t="array" ref="O33">IFERROR("(" &amp;d.type &amp; ")" &amp; IF(LEN(d.name)&gt;7, LEFT(d.name,7) &amp; "...",d.name),"")</f>
        <v>(T)Applica...</v>
      </c>
      <c r="P33" s="54" t="s">
        <v>60</v>
      </c>
      <c r="Q33" s="41"/>
      <c r="R33" s="48">
        <v>5</v>
      </c>
      <c r="S33" s="47" cm="1">
        <f t="array" ref="S3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45351</v>
      </c>
      <c r="T33" s="47" cm="1">
        <f t="array" ref="T3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45357</v>
      </c>
      <c r="U33" s="58">
        <v>45351</v>
      </c>
      <c r="V33" s="59">
        <v>45357</v>
      </c>
      <c r="W33" s="60"/>
      <c r="X33" s="62">
        <v>0</v>
      </c>
      <c r="Y33" s="62">
        <v>0</v>
      </c>
      <c r="Z33" s="62">
        <v>0</v>
      </c>
      <c r="AA33" s="62">
        <v>0</v>
      </c>
      <c r="AB33" s="62">
        <v>0</v>
      </c>
      <c r="AC33" s="62">
        <v>0</v>
      </c>
      <c r="AD33" s="62">
        <v>0</v>
      </c>
      <c r="AE33" s="62">
        <v>0</v>
      </c>
      <c r="AF33" s="62">
        <v>0</v>
      </c>
      <c r="AG33" s="62">
        <v>0</v>
      </c>
      <c r="AH33" s="62">
        <v>0</v>
      </c>
      <c r="AI33" s="62">
        <v>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0</v>
      </c>
      <c r="AU33" s="62">
        <v>0</v>
      </c>
      <c r="AV33" s="62">
        <v>0</v>
      </c>
      <c r="AW33" s="62">
        <v>0</v>
      </c>
      <c r="AX33" s="62">
        <v>0</v>
      </c>
      <c r="AY33" s="62">
        <v>0</v>
      </c>
      <c r="AZ33" s="62">
        <v>0</v>
      </c>
      <c r="BA33" s="62">
        <v>0</v>
      </c>
      <c r="BB33" s="62">
        <v>0</v>
      </c>
      <c r="BC33" s="62">
        <v>0</v>
      </c>
      <c r="BD33" s="62">
        <v>0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0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</row>
    <row r="34" spans="1:71">
      <c r="A34" s="57"/>
      <c r="B34" s="37">
        <f t="shared" si="1"/>
        <v>20</v>
      </c>
      <c r="C34" s="38">
        <v>1</v>
      </c>
      <c r="D34" s="39">
        <f>_xlfn.IFNA(IF(OR(type="T",type="M"),MATCH(role,Settings!$I$9:$I$16,0),-1),-1)</f>
        <v>3</v>
      </c>
      <c r="E34" s="40" t="s">
        <v>34</v>
      </c>
      <c r="F34" s="38" t="s">
        <v>243</v>
      </c>
      <c r="H34" s="46" t="str">
        <f>_xlfn.IFNA(INDEX(Settings!$P$9:$P$36,MATCH(team_member,Settings!$N$9:$N$36,0)),"")</f>
        <v>EA</v>
      </c>
      <c r="I34" s="45" t="s">
        <v>190</v>
      </c>
      <c r="J34" s="41"/>
      <c r="K34" s="49">
        <v>45351</v>
      </c>
      <c r="L34" s="50"/>
      <c r="M34" s="51"/>
      <c r="N34" s="53" t="str">
        <f t="shared" si="2"/>
        <v/>
      </c>
      <c r="O34" s="52" t="str" cm="1">
        <f t="array" ref="O34">IFERROR("(" &amp;d.type &amp; ")" &amp; IF(LEN(d.name)&gt;7, LEFT(d.name,7) &amp; "...",d.name),"")</f>
        <v/>
      </c>
      <c r="P34" s="54" t="s">
        <v>60</v>
      </c>
      <c r="Q34" s="41"/>
      <c r="R34" s="48">
        <v>3</v>
      </c>
      <c r="S34" s="47" cm="1">
        <f t="array" ref="S3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45351</v>
      </c>
      <c r="T34" s="47" cm="1">
        <f t="array" ref="T3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45355</v>
      </c>
      <c r="U34" s="58">
        <v>45351</v>
      </c>
      <c r="V34" s="59">
        <v>45355</v>
      </c>
      <c r="W34" s="60"/>
      <c r="X34" s="62">
        <v>0</v>
      </c>
      <c r="Y34" s="62">
        <v>0</v>
      </c>
      <c r="Z34" s="62">
        <v>0</v>
      </c>
      <c r="AA34" s="62">
        <v>0</v>
      </c>
      <c r="AB34" s="62">
        <v>0</v>
      </c>
      <c r="AC34" s="62">
        <v>0</v>
      </c>
      <c r="AD34" s="62">
        <v>0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2">
        <v>0</v>
      </c>
      <c r="BA34" s="62">
        <v>0</v>
      </c>
      <c r="BB34" s="62">
        <v>0</v>
      </c>
      <c r="BC34" s="62">
        <v>0</v>
      </c>
      <c r="BD34" s="62">
        <v>0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</row>
    <row r="35" spans="1:71">
      <c r="A35" s="57"/>
      <c r="B35" s="37">
        <f t="shared" si="1"/>
        <v>21</v>
      </c>
      <c r="C35" s="38">
        <v>1</v>
      </c>
      <c r="D35" s="39">
        <f>_xlfn.IFNA(IF(OR(type="T",type="M"),MATCH(role,Settings!$I$9:$I$16,0),-1),-1)</f>
        <v>7</v>
      </c>
      <c r="E35" s="40" t="s">
        <v>34</v>
      </c>
      <c r="F35" s="38" t="s">
        <v>198</v>
      </c>
      <c r="H35" s="46" t="str">
        <f>_xlfn.IFNA(INDEX(Settings!$P$9:$P$36,MATCH(team_member,Settings!$N$9:$N$36,0)),"")</f>
        <v>QAL</v>
      </c>
      <c r="I35" s="45" t="s">
        <v>273</v>
      </c>
      <c r="J35" s="41"/>
      <c r="K35" s="49">
        <v>45356</v>
      </c>
      <c r="L35" s="50"/>
      <c r="M35" s="51">
        <f>B34</f>
        <v>20</v>
      </c>
      <c r="N35" s="53" t="str">
        <f t="shared" si="2"/>
        <v>↖</v>
      </c>
      <c r="O35" s="52" t="str" cm="1">
        <f t="array" ref="O35">IFERROR("(" &amp;d.type &amp; ")" &amp; IF(LEN(d.name)&gt;7, LEFT(d.name,7) &amp; "...",d.name),"")</f>
        <v>(T)Applica...</v>
      </c>
      <c r="P35" s="54" t="s">
        <v>60</v>
      </c>
      <c r="Q35" s="41"/>
      <c r="R35" s="48">
        <v>2</v>
      </c>
      <c r="S35" s="47" cm="1">
        <f t="array" ref="S3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45356</v>
      </c>
      <c r="T35" s="47" cm="1">
        <f t="array" ref="T3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45357</v>
      </c>
      <c r="U35" s="58">
        <v>45356</v>
      </c>
      <c r="V35" s="59">
        <v>45357</v>
      </c>
      <c r="W35" s="60"/>
      <c r="X35" s="62">
        <v>0</v>
      </c>
      <c r="Y35" s="62">
        <v>0</v>
      </c>
      <c r="Z35" s="62">
        <v>0</v>
      </c>
      <c r="AA35" s="62">
        <v>0</v>
      </c>
      <c r="AB35" s="62">
        <v>0</v>
      </c>
      <c r="AC35" s="62">
        <v>0</v>
      </c>
      <c r="AD35" s="62">
        <v>0</v>
      </c>
      <c r="AE35" s="62">
        <v>0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2">
        <v>0</v>
      </c>
      <c r="BA35" s="62">
        <v>0</v>
      </c>
      <c r="BB35" s="62">
        <v>0</v>
      </c>
      <c r="BC35" s="62">
        <v>0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</row>
    <row r="36" spans="1:71">
      <c r="A36" s="57"/>
      <c r="B36" s="37">
        <f t="shared" si="1"/>
        <v>22</v>
      </c>
      <c r="C36" s="38">
        <v>1</v>
      </c>
      <c r="D36" s="39">
        <f>_xlfn.IFNA(IF(OR(type="T",type="M"),MATCH(role,Settings!$I$9:$I$16,0),-1),-1)</f>
        <v>-1</v>
      </c>
      <c r="E36" s="40" t="s">
        <v>34</v>
      </c>
      <c r="F36" s="38" t="s">
        <v>199</v>
      </c>
      <c r="H36" s="46" t="str">
        <f>_xlfn.IFNA(INDEX(Settings!$P$9:$P$36,MATCH(team_member,Settings!$N$9:$N$36,0)),"")</f>
        <v>TDE</v>
      </c>
      <c r="I36" s="45" t="s">
        <v>50</v>
      </c>
      <c r="J36" s="41"/>
      <c r="K36" s="49">
        <v>45357</v>
      </c>
      <c r="L36" s="50"/>
      <c r="M36" s="51">
        <f>B36</f>
        <v>22</v>
      </c>
      <c r="N36" s="53" t="str">
        <f t="shared" si="2"/>
        <v>↙</v>
      </c>
      <c r="O36" s="52" t="str" cm="1">
        <f t="array" ref="O36">IFERROR("(" &amp;d.type &amp; ")" &amp; IF(LEN(d.name)&gt;7, LEFT(d.name,7) &amp; "...",d.name),"")</f>
        <v>(T)Prepare...</v>
      </c>
      <c r="P36" s="54" t="s">
        <v>60</v>
      </c>
      <c r="Q36" s="41"/>
      <c r="R36" s="48">
        <v>3</v>
      </c>
      <c r="S36" s="47" cm="1">
        <f t="array" ref="S3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45357</v>
      </c>
      <c r="T36" s="47" cm="1">
        <f t="array" ref="T3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45359</v>
      </c>
      <c r="U36" s="58">
        <v>45357</v>
      </c>
      <c r="V36" s="59">
        <v>45359</v>
      </c>
      <c r="W36" s="60"/>
      <c r="X36" s="62">
        <v>0</v>
      </c>
      <c r="Y36" s="62">
        <v>0</v>
      </c>
      <c r="Z36" s="62">
        <v>0</v>
      </c>
      <c r="AA36" s="62">
        <v>0</v>
      </c>
      <c r="AB36" s="62">
        <v>0</v>
      </c>
      <c r="AC36" s="62">
        <v>0</v>
      </c>
      <c r="AD36" s="62">
        <v>0</v>
      </c>
      <c r="AE36" s="62">
        <v>0</v>
      </c>
      <c r="AF36" s="62">
        <v>0</v>
      </c>
      <c r="AG36" s="62">
        <v>0</v>
      </c>
      <c r="AH36" s="62">
        <v>0</v>
      </c>
      <c r="AI36" s="62">
        <v>0</v>
      </c>
      <c r="AJ36" s="62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62">
        <v>0</v>
      </c>
      <c r="AQ36" s="62">
        <v>0</v>
      </c>
      <c r="AR36" s="62">
        <v>0</v>
      </c>
      <c r="AS36" s="62">
        <v>0</v>
      </c>
      <c r="AT36" s="62">
        <v>0</v>
      </c>
      <c r="AU36" s="62">
        <v>0</v>
      </c>
      <c r="AV36" s="62">
        <v>0</v>
      </c>
      <c r="AW36" s="62">
        <v>0</v>
      </c>
      <c r="AX36" s="62">
        <v>0</v>
      </c>
      <c r="AY36" s="62">
        <v>0</v>
      </c>
      <c r="AZ36" s="62">
        <v>0</v>
      </c>
      <c r="BA36" s="62">
        <v>0</v>
      </c>
      <c r="BB36" s="62">
        <v>0</v>
      </c>
      <c r="BC36" s="62">
        <v>0</v>
      </c>
      <c r="BD36" s="62">
        <v>0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0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</row>
    <row r="37" spans="1:71">
      <c r="A37" s="57"/>
      <c r="B37" s="37">
        <f t="shared" si="1"/>
        <v>23</v>
      </c>
      <c r="C37" s="38">
        <v>1</v>
      </c>
      <c r="D37" s="39">
        <f>_xlfn.IFNA(IF(OR(type="T",type="M"),MATCH(role,Settings!$I$9:$I$16,0),-1),-1)</f>
        <v>4</v>
      </c>
      <c r="E37" s="40" t="s">
        <v>34</v>
      </c>
      <c r="F37" s="38" t="s">
        <v>200</v>
      </c>
      <c r="H37" s="46" t="str">
        <f>_xlfn.IFNA(INDEX(Settings!$P$9:$P$36,MATCH(team_member,Settings!$N$9:$N$36,0)),"")</f>
        <v>ESBCSE</v>
      </c>
      <c r="I37" s="45" t="s">
        <v>272</v>
      </c>
      <c r="J37" s="41"/>
      <c r="K37" s="49">
        <v>45357</v>
      </c>
      <c r="L37" s="50"/>
      <c r="M37" s="51"/>
      <c r="N37" s="53" t="str">
        <f t="shared" si="2"/>
        <v/>
      </c>
      <c r="O37" s="52" t="str" cm="1">
        <f t="array" ref="O37">IFERROR("(" &amp;d.type &amp; ")" &amp; IF(LEN(d.name)&gt;7, LEFT(d.name,7) &amp; "...",d.name),"")</f>
        <v/>
      </c>
      <c r="P37" s="54" t="s">
        <v>60</v>
      </c>
      <c r="Q37" s="41"/>
      <c r="R37" s="48">
        <v>4</v>
      </c>
      <c r="S37" s="47" cm="1">
        <f t="array" ref="S3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45357</v>
      </c>
      <c r="T37" s="47" cm="1">
        <f t="array" ref="T3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45362</v>
      </c>
      <c r="U37" s="58">
        <v>45357</v>
      </c>
      <c r="V37" s="59">
        <v>45362</v>
      </c>
      <c r="W37" s="60"/>
      <c r="X37" s="62">
        <v>0</v>
      </c>
      <c r="Y37" s="62">
        <v>0</v>
      </c>
      <c r="Z37" s="62">
        <v>0</v>
      </c>
      <c r="AA37" s="62">
        <v>0</v>
      </c>
      <c r="AB37" s="62">
        <v>0</v>
      </c>
      <c r="AC37" s="62">
        <v>0</v>
      </c>
      <c r="AD37" s="62">
        <v>0</v>
      </c>
      <c r="AE37" s="62">
        <v>0</v>
      </c>
      <c r="AF37" s="62">
        <v>0</v>
      </c>
      <c r="AG37" s="62">
        <v>0</v>
      </c>
      <c r="AH37" s="62">
        <v>0</v>
      </c>
      <c r="AI37" s="62">
        <v>0</v>
      </c>
      <c r="AJ37" s="62">
        <v>0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62">
        <v>0</v>
      </c>
      <c r="AQ37" s="62">
        <v>0</v>
      </c>
      <c r="AR37" s="62">
        <v>0</v>
      </c>
      <c r="AS37" s="62">
        <v>0</v>
      </c>
      <c r="AT37" s="62">
        <v>0</v>
      </c>
      <c r="AU37" s="62">
        <v>0</v>
      </c>
      <c r="AV37" s="62">
        <v>0</v>
      </c>
      <c r="AW37" s="62">
        <v>0</v>
      </c>
      <c r="AX37" s="62">
        <v>0</v>
      </c>
      <c r="AY37" s="62">
        <v>0</v>
      </c>
      <c r="AZ37" s="62">
        <v>0</v>
      </c>
      <c r="BA37" s="62">
        <v>0</v>
      </c>
      <c r="BB37" s="62">
        <v>0</v>
      </c>
      <c r="BC37" s="62">
        <v>0</v>
      </c>
      <c r="BD37" s="62">
        <v>0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0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</row>
    <row r="38" spans="1:71">
      <c r="A38" s="57"/>
      <c r="B38" s="37">
        <f t="shared" si="1"/>
        <v>24</v>
      </c>
      <c r="C38" s="38">
        <v>1</v>
      </c>
      <c r="D38" s="39">
        <f>_xlfn.IFNA(IF(OR(type="T",type="M"),MATCH(role,Settings!$I$9:$I$16,0),-1),-1)</f>
        <v>4</v>
      </c>
      <c r="E38" s="40" t="s">
        <v>34</v>
      </c>
      <c r="F38" s="38" t="s">
        <v>201</v>
      </c>
      <c r="H38" s="46" t="str">
        <f>_xlfn.IFNA(INDEX(Settings!$P$9:$P$36,MATCH(team_member,Settings!$N$9:$N$36,0)),"")</f>
        <v>ESBCSE</v>
      </c>
      <c r="I38" s="45" t="s">
        <v>59</v>
      </c>
      <c r="J38" s="41"/>
      <c r="K38" s="49">
        <v>45363</v>
      </c>
      <c r="L38" s="50"/>
      <c r="M38" s="51">
        <f>B33</f>
        <v>19</v>
      </c>
      <c r="N38" s="53" t="str">
        <f t="shared" si="2"/>
        <v>↖</v>
      </c>
      <c r="O38" s="52" t="str" cm="1">
        <f t="array" ref="O38">IFERROR("(" &amp;d.type &amp; ")" &amp; IF(LEN(d.name)&gt;7, LEFT(d.name,7) &amp; "...",d.name),"")</f>
        <v>(T)Set up ...</v>
      </c>
      <c r="P38" s="54" t="s">
        <v>60</v>
      </c>
      <c r="Q38" s="41"/>
      <c r="R38" s="48">
        <v>1</v>
      </c>
      <c r="S38" s="47" cm="1">
        <f t="array" ref="S3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45363</v>
      </c>
      <c r="T38" s="47" cm="1">
        <f t="array" ref="T3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45363</v>
      </c>
      <c r="U38" s="58">
        <v>45363</v>
      </c>
      <c r="V38" s="59">
        <v>45363</v>
      </c>
      <c r="W38" s="60"/>
      <c r="X38" s="62">
        <v>0</v>
      </c>
      <c r="Y38" s="62">
        <v>0</v>
      </c>
      <c r="Z38" s="62">
        <v>0</v>
      </c>
      <c r="AA38" s="62">
        <v>0</v>
      </c>
      <c r="AB38" s="62">
        <v>0</v>
      </c>
      <c r="AC38" s="62">
        <v>0</v>
      </c>
      <c r="AD38" s="62">
        <v>0</v>
      </c>
      <c r="AE38" s="62">
        <v>0</v>
      </c>
      <c r="AF38" s="62">
        <v>0</v>
      </c>
      <c r="AG38" s="62">
        <v>0</v>
      </c>
      <c r="AH38" s="62">
        <v>0</v>
      </c>
      <c r="AI38" s="62">
        <v>0</v>
      </c>
      <c r="AJ38" s="62">
        <v>0</v>
      </c>
      <c r="AK38" s="62">
        <v>0</v>
      </c>
      <c r="AL38" s="62">
        <v>0</v>
      </c>
      <c r="AM38" s="62">
        <v>0</v>
      </c>
      <c r="AN38" s="62">
        <v>0</v>
      </c>
      <c r="AO38" s="62">
        <v>0</v>
      </c>
      <c r="AP38" s="62">
        <v>0</v>
      </c>
      <c r="AQ38" s="62">
        <v>0</v>
      </c>
      <c r="AR38" s="62">
        <v>0</v>
      </c>
      <c r="AS38" s="62">
        <v>0</v>
      </c>
      <c r="AT38" s="62">
        <v>0</v>
      </c>
      <c r="AU38" s="62">
        <v>0</v>
      </c>
      <c r="AV38" s="62">
        <v>0</v>
      </c>
      <c r="AW38" s="62">
        <v>0</v>
      </c>
      <c r="AX38" s="62">
        <v>0</v>
      </c>
      <c r="AY38" s="62">
        <v>0</v>
      </c>
      <c r="AZ38" s="62">
        <v>0</v>
      </c>
      <c r="BA38" s="62">
        <v>0</v>
      </c>
      <c r="BB38" s="62">
        <v>0</v>
      </c>
      <c r="BC38" s="62">
        <v>0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</row>
    <row r="39" spans="1:71">
      <c r="A39" s="57"/>
      <c r="B39" s="37">
        <f t="shared" si="1"/>
        <v>25</v>
      </c>
      <c r="C39" s="38">
        <v>1</v>
      </c>
      <c r="D39" s="39">
        <f>_xlfn.IFNA(IF(OR(type="T",type="M"),MATCH(role,Settings!$I$9:$I$16,0),-1),-1)</f>
        <v>7</v>
      </c>
      <c r="E39" s="40" t="s">
        <v>34</v>
      </c>
      <c r="F39" s="38" t="s">
        <v>202</v>
      </c>
      <c r="H39" s="46" t="str">
        <f>_xlfn.IFNA(INDEX(Settings!$P$9:$P$36,MATCH(team_member,Settings!$N$9:$N$36,0)),"")</f>
        <v>QAL</v>
      </c>
      <c r="I39" s="45" t="s">
        <v>273</v>
      </c>
      <c r="J39" s="41"/>
      <c r="K39" s="49">
        <v>45364</v>
      </c>
      <c r="L39" s="50"/>
      <c r="M39" s="51">
        <f>B38</f>
        <v>24</v>
      </c>
      <c r="N39" s="53" t="str">
        <f t="shared" si="2"/>
        <v>↖</v>
      </c>
      <c r="O39" s="52" t="str" cm="1">
        <f t="array" ref="O39">IFERROR("(" &amp;d.type &amp; ")" &amp; IF(LEN(d.name)&gt;7, LEFT(d.name,7) &amp; "...",d.name),"")</f>
        <v>(T)Unit Te...</v>
      </c>
      <c r="P39" s="54" t="s">
        <v>60</v>
      </c>
      <c r="Q39" s="41"/>
      <c r="R39" s="48">
        <v>2</v>
      </c>
      <c r="S39" s="47" cm="1">
        <f t="array" ref="S3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45364</v>
      </c>
      <c r="T39" s="47" cm="1">
        <f t="array" ref="T3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45365</v>
      </c>
      <c r="U39" s="58">
        <v>45364</v>
      </c>
      <c r="V39" s="59">
        <v>45365</v>
      </c>
      <c r="W39" s="60"/>
      <c r="X39" s="62">
        <v>0</v>
      </c>
      <c r="Y39" s="62">
        <v>0</v>
      </c>
      <c r="Z39" s="62">
        <v>0</v>
      </c>
      <c r="AA39" s="62">
        <v>0</v>
      </c>
      <c r="AB39" s="62">
        <v>0</v>
      </c>
      <c r="AC39" s="62">
        <v>0</v>
      </c>
      <c r="AD39" s="62">
        <v>0</v>
      </c>
      <c r="AE39" s="62">
        <v>0</v>
      </c>
      <c r="AF39" s="62">
        <v>0</v>
      </c>
      <c r="AG39" s="62">
        <v>0</v>
      </c>
      <c r="AH39" s="62">
        <v>0</v>
      </c>
      <c r="AI39" s="62">
        <v>0</v>
      </c>
      <c r="AJ39" s="62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2">
        <v>0</v>
      </c>
      <c r="BA39" s="62">
        <v>0</v>
      </c>
      <c r="BB39" s="62">
        <v>0</v>
      </c>
      <c r="BC39" s="62">
        <v>0</v>
      </c>
      <c r="BD39" s="62">
        <v>0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</row>
    <row r="40" spans="1:71">
      <c r="A40" s="57"/>
      <c r="B40" s="37">
        <f t="shared" si="1"/>
        <v>26</v>
      </c>
      <c r="C40" s="38">
        <v>1</v>
      </c>
      <c r="D40" s="39">
        <f>_xlfn.IFNA(IF(OR(type="T",type="M"),MATCH(role,Settings!$I$9:$I$16,0),-1),-1)</f>
        <v>4</v>
      </c>
      <c r="E40" s="40" t="s">
        <v>34</v>
      </c>
      <c r="F40" s="38" t="s">
        <v>203</v>
      </c>
      <c r="H40" s="46" t="str">
        <f>_xlfn.IFNA(INDEX(Settings!$P$9:$P$36,MATCH(team_member,Settings!$N$9:$N$36,0)),"")</f>
        <v>ESBCSE</v>
      </c>
      <c r="I40" s="45" t="s">
        <v>59</v>
      </c>
      <c r="J40" s="41"/>
      <c r="K40" s="49">
        <v>45364</v>
      </c>
      <c r="L40" s="50"/>
      <c r="M40" s="51">
        <f>B37</f>
        <v>23</v>
      </c>
      <c r="N40" s="53" t="str">
        <f t="shared" si="2"/>
        <v>↖</v>
      </c>
      <c r="O40" s="52" t="str" cm="1">
        <f t="array" ref="O40">IFERROR("(" &amp;d.type &amp; ")" &amp; IF(LEN(d.name)&gt;7, LEFT(d.name,7) &amp; "...",d.name),"")</f>
        <v>(T)Upgrade...</v>
      </c>
      <c r="P40" s="54" t="s">
        <v>60</v>
      </c>
      <c r="Q40" s="41"/>
      <c r="R40" s="48">
        <v>4</v>
      </c>
      <c r="S40" s="47" cm="1">
        <f t="array" ref="S4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45364</v>
      </c>
      <c r="T40" s="47" cm="1">
        <f t="array" ref="T4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45369</v>
      </c>
      <c r="U40" s="58">
        <v>45364</v>
      </c>
      <c r="V40" s="59">
        <v>45369</v>
      </c>
      <c r="W40" s="60"/>
      <c r="X40" s="62">
        <v>0</v>
      </c>
      <c r="Y40" s="62">
        <v>0</v>
      </c>
      <c r="Z40" s="62">
        <v>0</v>
      </c>
      <c r="AA40" s="62">
        <v>0</v>
      </c>
      <c r="AB40" s="62">
        <v>0</v>
      </c>
      <c r="AC40" s="62">
        <v>0</v>
      </c>
      <c r="AD40" s="62">
        <v>0</v>
      </c>
      <c r="AE40" s="62">
        <v>0</v>
      </c>
      <c r="AF40" s="62">
        <v>0</v>
      </c>
      <c r="AG40" s="62">
        <v>0</v>
      </c>
      <c r="AH40" s="62">
        <v>0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2">
        <v>0</v>
      </c>
      <c r="BA40" s="62">
        <v>0</v>
      </c>
      <c r="BB40" s="62">
        <v>0</v>
      </c>
      <c r="BC40" s="62">
        <v>0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</row>
    <row r="41" spans="1:71">
      <c r="A41" s="57"/>
      <c r="B41" s="37">
        <f t="shared" si="1"/>
        <v>27</v>
      </c>
      <c r="C41" s="38">
        <v>1</v>
      </c>
      <c r="D41" s="39">
        <f>_xlfn.IFNA(IF(OR(type="T",type="M"),MATCH(role,Settings!$I$9:$I$16,0),-1),-1)</f>
        <v>5</v>
      </c>
      <c r="E41" s="40" t="s">
        <v>34</v>
      </c>
      <c r="F41" s="38" t="s">
        <v>204</v>
      </c>
      <c r="H41" s="46" t="str">
        <f>_xlfn.IFNA(INDEX(Settings!$P$9:$P$36,MATCH(team_member,Settings!$N$9:$N$36,0)),"")</f>
        <v>ESBL</v>
      </c>
      <c r="I41" s="45" t="s">
        <v>271</v>
      </c>
      <c r="J41" s="41"/>
      <c r="K41" s="49">
        <v>45370</v>
      </c>
      <c r="L41" s="50"/>
      <c r="M41" s="51">
        <f>B37</f>
        <v>23</v>
      </c>
      <c r="N41" s="53" t="str">
        <f t="shared" si="2"/>
        <v>↖</v>
      </c>
      <c r="O41" s="52" t="str" cm="1">
        <f t="array" ref="O41">IFERROR("(" &amp;d.type &amp; ")" &amp; IF(LEN(d.name)&gt;7, LEFT(d.name,7) &amp; "...",d.name),"")</f>
        <v>(T)Upgrade...</v>
      </c>
      <c r="P41" s="54" t="s">
        <v>60</v>
      </c>
      <c r="Q41" s="41"/>
      <c r="R41" s="48">
        <v>4</v>
      </c>
      <c r="S41" s="47" cm="1">
        <f t="array" ref="S4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45370</v>
      </c>
      <c r="T41" s="47" cm="1">
        <f t="array" ref="T4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45373</v>
      </c>
      <c r="U41" s="58">
        <v>45370</v>
      </c>
      <c r="V41" s="59">
        <v>45373</v>
      </c>
      <c r="W41" s="60"/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2">
        <v>0</v>
      </c>
      <c r="BA41" s="62">
        <v>0</v>
      </c>
      <c r="BB41" s="62">
        <v>0</v>
      </c>
      <c r="BC41" s="62">
        <v>0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</v>
      </c>
    </row>
    <row r="42" spans="1:71">
      <c r="A42" s="57"/>
      <c r="B42" s="37">
        <f t="shared" si="1"/>
        <v>28</v>
      </c>
      <c r="C42" s="38">
        <v>1</v>
      </c>
      <c r="D42" s="39">
        <f>_xlfn.IFNA(IF(OR(type="T",type="M"),MATCH(role,Settings!$I$9:$I$16,0),-1),-1)</f>
        <v>4</v>
      </c>
      <c r="E42" s="40" t="s">
        <v>34</v>
      </c>
      <c r="F42" s="38" t="s">
        <v>195</v>
      </c>
      <c r="H42" s="46" t="str">
        <f>_xlfn.IFNA(INDEX(Settings!$P$9:$P$36,MATCH(team_member,Settings!$N$9:$N$36,0)),"")</f>
        <v>ESBCSE</v>
      </c>
      <c r="I42" s="45" t="s">
        <v>48</v>
      </c>
      <c r="J42" s="41"/>
      <c r="K42" s="49">
        <v>45369</v>
      </c>
      <c r="L42" s="50"/>
      <c r="M42" s="51">
        <f>B38</f>
        <v>24</v>
      </c>
      <c r="N42" s="53" t="str">
        <f t="shared" si="2"/>
        <v>↖</v>
      </c>
      <c r="O42" s="52" t="str" cm="1">
        <f t="array" ref="O42">IFERROR("(" &amp;d.type &amp; ")" &amp; IF(LEN(d.name)&gt;7, LEFT(d.name,7) &amp; "...",d.name),"")</f>
        <v>(T)Unit Te...</v>
      </c>
      <c r="P42" s="54" t="s">
        <v>60</v>
      </c>
      <c r="Q42" s="41"/>
      <c r="R42" s="48">
        <v>5</v>
      </c>
      <c r="S42" s="47" cm="1">
        <f t="array" ref="S4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45369</v>
      </c>
      <c r="T42" s="47" cm="1">
        <f t="array" ref="T4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45373</v>
      </c>
      <c r="U42" s="58">
        <v>45369</v>
      </c>
      <c r="V42" s="59">
        <v>45373</v>
      </c>
      <c r="W42" s="60"/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2">
        <v>0</v>
      </c>
      <c r="BA42" s="62">
        <v>0</v>
      </c>
      <c r="BB42" s="62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</row>
    <row r="43" spans="1:71">
      <c r="A43" s="57"/>
      <c r="B43" s="37">
        <f t="shared" si="1"/>
        <v>29</v>
      </c>
      <c r="C43" s="38">
        <v>1</v>
      </c>
      <c r="D43" s="39">
        <f>_xlfn.IFNA(IF(OR(type="T",type="M"),MATCH(role,Settings!$I$9:$I$16,0),-1),-1)</f>
        <v>2</v>
      </c>
      <c r="E43" s="40" t="s">
        <v>34</v>
      </c>
      <c r="F43" s="38" t="s">
        <v>196</v>
      </c>
      <c r="H43" s="46" t="str">
        <f>_xlfn.IFNA(INDEX(Settings!$P$9:$P$36,MATCH(team_member,Settings!$N$9:$N$36,0)),"")</f>
        <v>DL</v>
      </c>
      <c r="I43" s="45" t="s">
        <v>206</v>
      </c>
      <c r="J43" s="41"/>
      <c r="K43" s="49">
        <v>45376</v>
      </c>
      <c r="L43" s="50"/>
      <c r="M43" s="51">
        <f>B41</f>
        <v>27</v>
      </c>
      <c r="N43" s="53" t="str">
        <f t="shared" si="2"/>
        <v>↖</v>
      </c>
      <c r="O43" s="52" t="str" cm="1">
        <f t="array" ref="O43">IFERROR("(" &amp;d.type &amp; ")" &amp; IF(LEN(d.name)&gt;7, LEFT(d.name,7) &amp; "...",d.name),"")</f>
        <v>(T)Integra...</v>
      </c>
      <c r="P43" s="54" t="s">
        <v>60</v>
      </c>
      <c r="Q43" s="41"/>
      <c r="R43" s="48">
        <v>1</v>
      </c>
      <c r="S43" s="47" cm="1">
        <f t="array" ref="S4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45376</v>
      </c>
      <c r="T43" s="47" cm="1">
        <f t="array" ref="T4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45376</v>
      </c>
      <c r="U43" s="58">
        <v>45376</v>
      </c>
      <c r="V43" s="59">
        <v>45376</v>
      </c>
      <c r="W43" s="60"/>
      <c r="X43" s="62">
        <v>0</v>
      </c>
      <c r="Y43" s="62">
        <v>0</v>
      </c>
      <c r="Z43" s="62">
        <v>0</v>
      </c>
      <c r="AA43" s="62">
        <v>0</v>
      </c>
      <c r="AB43" s="62">
        <v>0</v>
      </c>
      <c r="AC43" s="62">
        <v>0</v>
      </c>
      <c r="AD43" s="62">
        <v>0</v>
      </c>
      <c r="AE43" s="62">
        <v>0</v>
      </c>
      <c r="AF43" s="62">
        <v>0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62">
        <v>0</v>
      </c>
      <c r="AQ43" s="62">
        <v>0</v>
      </c>
      <c r="AR43" s="62">
        <v>0</v>
      </c>
      <c r="AS43" s="62">
        <v>0</v>
      </c>
      <c r="AT43" s="62">
        <v>0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2">
        <v>0</v>
      </c>
      <c r="BA43" s="62">
        <v>0</v>
      </c>
      <c r="BB43" s="62">
        <v>0</v>
      </c>
      <c r="BC43" s="62">
        <v>0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</v>
      </c>
      <c r="BS43" s="62">
        <v>0</v>
      </c>
    </row>
    <row r="44" spans="1:71">
      <c r="A44" s="57"/>
      <c r="B44" s="37">
        <f t="shared" si="1"/>
        <v>30</v>
      </c>
      <c r="C44" s="38">
        <v>1</v>
      </c>
      <c r="D44" s="39">
        <f>_xlfn.IFNA(IF(OR(type="T",type="M"),MATCH(role,Settings!$I$9:$I$16,0),-1),-1)</f>
        <v>6</v>
      </c>
      <c r="E44" s="40" t="s">
        <v>34</v>
      </c>
      <c r="F44" s="38" t="s">
        <v>197</v>
      </c>
      <c r="H44" s="46" t="str">
        <f>_xlfn.IFNA(INDEX(Settings!$P$9:$P$36,MATCH(team_member,Settings!$N$9:$N$36,0)),"")</f>
        <v>BA</v>
      </c>
      <c r="I44" s="45" t="s">
        <v>52</v>
      </c>
      <c r="J44" s="41"/>
      <c r="K44" s="49">
        <v>45376</v>
      </c>
      <c r="L44" s="50"/>
      <c r="M44" s="51">
        <f>B41</f>
        <v>27</v>
      </c>
      <c r="N44" s="53" t="str">
        <f t="shared" si="2"/>
        <v>↖</v>
      </c>
      <c r="O44" s="52" t="str" cm="1">
        <f t="array" ref="O44">IFERROR("(" &amp;d.type &amp; ")" &amp; IF(LEN(d.name)&gt;7, LEFT(d.name,7) &amp; "...",d.name),"")</f>
        <v>(T)Integra...</v>
      </c>
      <c r="P44" s="54" t="s">
        <v>60</v>
      </c>
      <c r="Q44" s="41"/>
      <c r="R44" s="48">
        <v>1</v>
      </c>
      <c r="S44" s="47" cm="1">
        <f t="array" ref="S4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45376</v>
      </c>
      <c r="T44" s="47" cm="1">
        <f t="array" ref="T4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45376</v>
      </c>
      <c r="U44" s="58">
        <v>45376</v>
      </c>
      <c r="V44" s="59">
        <v>45376</v>
      </c>
      <c r="W44" s="60"/>
      <c r="X44" s="62">
        <v>0</v>
      </c>
      <c r="Y44" s="62">
        <v>0</v>
      </c>
      <c r="Z44" s="62">
        <v>0</v>
      </c>
      <c r="AA44" s="62">
        <v>0</v>
      </c>
      <c r="AB44" s="62">
        <v>0</v>
      </c>
      <c r="AC44" s="62">
        <v>0</v>
      </c>
      <c r="AD44" s="62">
        <v>0</v>
      </c>
      <c r="AE44" s="62">
        <v>0</v>
      </c>
      <c r="AF44" s="62">
        <v>0</v>
      </c>
      <c r="AG44" s="62">
        <v>0</v>
      </c>
      <c r="AH44" s="62">
        <v>0</v>
      </c>
      <c r="AI44" s="62">
        <v>0</v>
      </c>
      <c r="AJ44" s="62">
        <v>0</v>
      </c>
      <c r="AK44" s="62">
        <v>0</v>
      </c>
      <c r="AL44" s="62">
        <v>0</v>
      </c>
      <c r="AM44" s="62">
        <v>0</v>
      </c>
      <c r="AN44" s="62">
        <v>0</v>
      </c>
      <c r="AO44" s="62">
        <v>0</v>
      </c>
      <c r="AP44" s="62">
        <v>0</v>
      </c>
      <c r="AQ44" s="62">
        <v>0</v>
      </c>
      <c r="AR44" s="62">
        <v>0</v>
      </c>
      <c r="AS44" s="62">
        <v>0</v>
      </c>
      <c r="AT44" s="62">
        <v>0</v>
      </c>
      <c r="AU44" s="62">
        <v>0</v>
      </c>
      <c r="AV44" s="62">
        <v>0</v>
      </c>
      <c r="AW44" s="62">
        <v>0</v>
      </c>
      <c r="AX44" s="62">
        <v>0</v>
      </c>
      <c r="AY44" s="62">
        <v>0</v>
      </c>
      <c r="AZ44" s="62">
        <v>0</v>
      </c>
      <c r="BA44" s="62">
        <v>0</v>
      </c>
      <c r="BB44" s="62">
        <v>0</v>
      </c>
      <c r="BC44" s="62">
        <v>0</v>
      </c>
      <c r="BD44" s="62">
        <v>0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0</v>
      </c>
    </row>
    <row r="45" spans="1:71">
      <c r="A45" s="57"/>
      <c r="B45" s="37">
        <f t="shared" si="1"/>
        <v>31</v>
      </c>
      <c r="C45" s="38">
        <v>1</v>
      </c>
      <c r="D45" s="39">
        <f>_xlfn.IFNA(IF(OR(type="T",type="M"),MATCH(role,Settings!$I$9:$I$16,0),-1),-1)</f>
        <v>-1</v>
      </c>
      <c r="E45" s="40" t="s">
        <v>33</v>
      </c>
      <c r="F45" s="38" t="s">
        <v>205</v>
      </c>
      <c r="H45" s="46" t="str">
        <f>_xlfn.IFNA(INDEX(Settings!$P$9:$P$36,MATCH(team_member,Settings!$N$9:$N$36,0)),"")</f>
        <v/>
      </c>
      <c r="I45" s="45"/>
      <c r="J45" s="41"/>
      <c r="K45" s="90">
        <f>MIN(S46:S65)</f>
        <v>45377</v>
      </c>
      <c r="L45" s="50"/>
      <c r="M45" s="51"/>
      <c r="N45" s="53" t="str">
        <f t="shared" si="2"/>
        <v/>
      </c>
      <c r="O45" s="52" t="str" cm="1">
        <f t="array" ref="O45">IFERROR("(" &amp;d.type &amp; ")" &amp; IF(LEN(d.name)&gt;7, LEFT(d.name,7) &amp; "...",d.name),"")</f>
        <v/>
      </c>
      <c r="P45" s="54" t="s">
        <v>60</v>
      </c>
      <c r="Q45" s="41"/>
      <c r="R45" s="89">
        <f>NETWORKDAYS(plan_start, MAX(T46:T65))</f>
        <v>27</v>
      </c>
      <c r="S45" s="47" cm="1">
        <f t="array" ref="S4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45377</v>
      </c>
      <c r="T45" s="47" cm="1">
        <f t="array" ref="T4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45413</v>
      </c>
      <c r="U45" s="58">
        <v>45377</v>
      </c>
      <c r="V45" s="59">
        <v>45399</v>
      </c>
      <c r="W45" s="60" cm="1">
        <f t="array" ref="W45">SUM(W46:W65*R46:R65)/SUM(R46:R65)</f>
        <v>0</v>
      </c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2">
        <v>0</v>
      </c>
      <c r="BA45" s="62">
        <v>0</v>
      </c>
      <c r="BB45" s="62">
        <v>0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</row>
    <row r="46" spans="1:71">
      <c r="A46" s="57"/>
      <c r="B46" s="37">
        <f t="shared" si="1"/>
        <v>32</v>
      </c>
      <c r="C46" s="38">
        <v>1</v>
      </c>
      <c r="D46" s="39">
        <f>_xlfn.IFNA(IF(OR(type="T",type="M"),MATCH(role,Settings!$I$9:$I$16,0),-1),-1)</f>
        <v>2</v>
      </c>
      <c r="E46" s="40" t="s">
        <v>34</v>
      </c>
      <c r="F46" s="38" t="s">
        <v>229</v>
      </c>
      <c r="H46" s="46" t="str">
        <f>_xlfn.IFNA(INDEX(Settings!$P$9:$P$36,MATCH(team_member,Settings!$N$9:$N$36,0)),"")</f>
        <v>DL</v>
      </c>
      <c r="I46" s="45" t="s">
        <v>206</v>
      </c>
      <c r="J46" s="41"/>
      <c r="K46" s="49">
        <v>45377</v>
      </c>
      <c r="L46" s="50"/>
      <c r="M46" s="51"/>
      <c r="N46" s="53" t="str">
        <f t="shared" si="2"/>
        <v/>
      </c>
      <c r="O46" s="52" t="str" cm="1">
        <f t="array" ref="O46">IFERROR("(" &amp;d.type &amp; ")" &amp; IF(LEN(d.name)&gt;7, LEFT(d.name,7) &amp; "...",d.name),"")</f>
        <v/>
      </c>
      <c r="P46" s="54" t="s">
        <v>60</v>
      </c>
      <c r="Q46" s="41"/>
      <c r="R46" s="48">
        <v>1</v>
      </c>
      <c r="S46" s="47" cm="1">
        <f t="array" ref="S4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45377</v>
      </c>
      <c r="T46" s="47" cm="1">
        <f t="array" ref="T4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45377</v>
      </c>
      <c r="U46" s="58">
        <v>45377</v>
      </c>
      <c r="V46" s="59">
        <v>45377</v>
      </c>
      <c r="W46" s="60"/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0</v>
      </c>
      <c r="AP46" s="62">
        <v>0</v>
      </c>
      <c r="AQ46" s="62">
        <v>0</v>
      </c>
      <c r="AR46" s="62">
        <v>0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2">
        <v>0</v>
      </c>
      <c r="BA46" s="62">
        <v>0</v>
      </c>
      <c r="BB46" s="62">
        <v>0</v>
      </c>
      <c r="BC46" s="62">
        <v>0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</row>
    <row r="47" spans="1:71">
      <c r="A47" s="57"/>
      <c r="B47" s="37">
        <f t="shared" si="1"/>
        <v>33</v>
      </c>
      <c r="C47" s="38">
        <v>1</v>
      </c>
      <c r="D47" s="39">
        <f>_xlfn.IFNA(IF(OR(type="T",type="M"),MATCH(role,Settings!$I$9:$I$16,0),-1),-1)</f>
        <v>3</v>
      </c>
      <c r="E47" s="40" t="s">
        <v>34</v>
      </c>
      <c r="F47" s="38" t="s">
        <v>244</v>
      </c>
      <c r="H47" s="46" t="str">
        <f>_xlfn.IFNA(INDEX(Settings!$P$9:$P$36,MATCH(team_member,Settings!$N$9:$N$36,0)),"")</f>
        <v>EA</v>
      </c>
      <c r="I47" s="45" t="s">
        <v>190</v>
      </c>
      <c r="J47" s="41"/>
      <c r="K47" s="49">
        <v>45377</v>
      </c>
      <c r="L47" s="50"/>
      <c r="M47" s="51"/>
      <c r="N47" s="53" t="str">
        <f t="shared" si="2"/>
        <v/>
      </c>
      <c r="O47" s="52" t="str" cm="1">
        <f t="array" ref="O47">IFERROR("(" &amp;d.type &amp; ")" &amp; IF(LEN(d.name)&gt;7, LEFT(d.name,7) &amp; "...",d.name),"")</f>
        <v/>
      </c>
      <c r="P47" s="54" t="s">
        <v>60</v>
      </c>
      <c r="Q47" s="41"/>
      <c r="R47" s="48">
        <v>3</v>
      </c>
      <c r="S47" s="47" cm="1">
        <f t="array" ref="S4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45377</v>
      </c>
      <c r="T47" s="47" cm="1">
        <f t="array" ref="T4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45379</v>
      </c>
      <c r="U47" s="58">
        <v>45377</v>
      </c>
      <c r="V47" s="59">
        <v>45379</v>
      </c>
      <c r="W47" s="60"/>
      <c r="X47" s="62">
        <v>0</v>
      </c>
      <c r="Y47" s="62">
        <v>0</v>
      </c>
      <c r="Z47" s="62">
        <v>0</v>
      </c>
      <c r="AA47" s="62">
        <v>0</v>
      </c>
      <c r="AB47" s="62">
        <v>0</v>
      </c>
      <c r="AC47" s="62">
        <v>0</v>
      </c>
      <c r="AD47" s="62">
        <v>0</v>
      </c>
      <c r="AE47" s="62">
        <v>0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0</v>
      </c>
      <c r="AL47" s="62">
        <v>0</v>
      </c>
      <c r="AM47" s="62">
        <v>0</v>
      </c>
      <c r="AN47" s="62">
        <v>0</v>
      </c>
      <c r="AO47" s="62">
        <v>0</v>
      </c>
      <c r="AP47" s="62">
        <v>0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2">
        <v>0</v>
      </c>
      <c r="BA47" s="62">
        <v>0</v>
      </c>
      <c r="BB47" s="62">
        <v>0</v>
      </c>
      <c r="BC47" s="62">
        <v>0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</row>
    <row r="48" spans="1:71">
      <c r="A48" s="57"/>
      <c r="B48" s="37">
        <f t="shared" si="1"/>
        <v>34</v>
      </c>
      <c r="C48" s="38">
        <v>1</v>
      </c>
      <c r="D48" s="39">
        <f>_xlfn.IFNA(IF(OR(type="T",type="M"),MATCH(role,Settings!$I$9:$I$16,0),-1),-1)</f>
        <v>7</v>
      </c>
      <c r="E48" s="40" t="s">
        <v>34</v>
      </c>
      <c r="F48" s="38" t="s">
        <v>198</v>
      </c>
      <c r="H48" s="46" t="str">
        <f>_xlfn.IFNA(INDEX(Settings!$P$9:$P$36,MATCH(team_member,Settings!$N$9:$N$36,0)),"")</f>
        <v>QAL</v>
      </c>
      <c r="I48" s="45" t="s">
        <v>273</v>
      </c>
      <c r="J48" s="41"/>
      <c r="K48" s="49">
        <v>45380</v>
      </c>
      <c r="L48" s="50"/>
      <c r="M48" s="51">
        <f t="shared" ref="M48" si="3">B61</f>
        <v>47</v>
      </c>
      <c r="N48" s="53" t="str">
        <f t="shared" si="2"/>
        <v/>
      </c>
      <c r="O48" s="52" t="str" cm="1">
        <f t="array" ref="O48">IFERROR("(" &amp;d.type &amp; ")" &amp; IF(LEN(d.name)&gt;7, LEFT(d.name,7) &amp; "...",d.name),"")</f>
        <v>(T)Paralle...</v>
      </c>
      <c r="P48" s="54" t="s">
        <v>60</v>
      </c>
      <c r="Q48" s="41"/>
      <c r="R48" s="48">
        <v>2</v>
      </c>
      <c r="S48" s="47" cm="1">
        <f t="array" ref="S4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45380</v>
      </c>
      <c r="T48" s="47" cm="1">
        <f t="array" ref="T4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45383</v>
      </c>
      <c r="U48" s="58">
        <v>45380</v>
      </c>
      <c r="V48" s="59">
        <v>45383</v>
      </c>
      <c r="W48" s="60"/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0</v>
      </c>
      <c r="AE48" s="62">
        <v>0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0</v>
      </c>
      <c r="AN48" s="62">
        <v>0</v>
      </c>
      <c r="AO48" s="62">
        <v>0</v>
      </c>
      <c r="AP48" s="62">
        <v>0</v>
      </c>
      <c r="AQ48" s="62">
        <v>0</v>
      </c>
      <c r="AR48" s="62">
        <v>0</v>
      </c>
      <c r="AS48" s="62">
        <v>0</v>
      </c>
      <c r="AT48" s="62">
        <v>0</v>
      </c>
      <c r="AU48" s="62">
        <v>0</v>
      </c>
      <c r="AV48" s="62">
        <v>0</v>
      </c>
      <c r="AW48" s="62">
        <v>0</v>
      </c>
      <c r="AX48" s="62">
        <v>0</v>
      </c>
      <c r="AY48" s="62">
        <v>0</v>
      </c>
      <c r="AZ48" s="62">
        <v>0</v>
      </c>
      <c r="BA48" s="62">
        <v>0</v>
      </c>
      <c r="BB48" s="62">
        <v>0</v>
      </c>
      <c r="BC48" s="62">
        <v>0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</row>
    <row r="49" spans="1:71">
      <c r="A49" s="57"/>
      <c r="B49" s="37">
        <f t="shared" si="1"/>
        <v>35</v>
      </c>
      <c r="C49" s="38">
        <v>1</v>
      </c>
      <c r="D49" s="39">
        <f>_xlfn.IFNA(IF(OR(type="T",type="M"),MATCH(role,Settings!$I$9:$I$16,0),-1),-1)</f>
        <v>-1</v>
      </c>
      <c r="E49" s="40" t="s">
        <v>34</v>
      </c>
      <c r="F49" s="38" t="s">
        <v>199</v>
      </c>
      <c r="H49" s="46" t="str">
        <f>_xlfn.IFNA(INDEX(Settings!$P$9:$P$36,MATCH(team_member,Settings!$N$9:$N$36,0)),"")</f>
        <v>TDE</v>
      </c>
      <c r="I49" s="45" t="s">
        <v>50</v>
      </c>
      <c r="J49" s="41"/>
      <c r="K49" s="49">
        <v>45385</v>
      </c>
      <c r="L49" s="50"/>
      <c r="M49" s="51">
        <f t="shared" ref="M49" si="4">B62</f>
        <v>48</v>
      </c>
      <c r="N49" s="53" t="str">
        <f t="shared" si="2"/>
        <v/>
      </c>
      <c r="O49" s="52" t="str" cm="1">
        <f t="array" ref="O49">IFERROR("(" &amp;d.type &amp; ")" &amp; IF(LEN(d.name)&gt;7, LEFT(d.name,7) &amp; "...",d.name),"")</f>
        <v>(T)Integra...</v>
      </c>
      <c r="P49" s="54" t="s">
        <v>60</v>
      </c>
      <c r="Q49" s="41"/>
      <c r="R49" s="48">
        <v>3</v>
      </c>
      <c r="S49" s="47" cm="1">
        <f t="array" ref="S4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45385</v>
      </c>
      <c r="T49" s="47" cm="1">
        <f t="array" ref="T4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45387</v>
      </c>
      <c r="U49" s="58">
        <v>45385</v>
      </c>
      <c r="V49" s="59">
        <v>45386</v>
      </c>
      <c r="W49" s="60"/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2">
        <v>0</v>
      </c>
      <c r="BA49" s="62">
        <v>0</v>
      </c>
      <c r="BB49" s="62">
        <v>0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</row>
    <row r="50" spans="1:71">
      <c r="A50" s="57"/>
      <c r="B50" s="37">
        <f t="shared" si="1"/>
        <v>36</v>
      </c>
      <c r="C50" s="38">
        <v>1</v>
      </c>
      <c r="D50" s="39">
        <f>_xlfn.IFNA(IF(OR(type="T",type="M"),MATCH(role,Settings!$I$9:$I$16,0),-1),-1)</f>
        <v>4</v>
      </c>
      <c r="E50" s="40" t="s">
        <v>34</v>
      </c>
      <c r="F50" s="38" t="s">
        <v>245</v>
      </c>
      <c r="H50" s="46" t="str">
        <f>_xlfn.IFNA(INDEX(Settings!$P$9:$P$36,MATCH(team_member,Settings!$N$9:$N$36,0)),"")</f>
        <v>ESBCSE</v>
      </c>
      <c r="I50" s="45" t="s">
        <v>48</v>
      </c>
      <c r="J50" s="41"/>
      <c r="K50" s="49">
        <v>45384</v>
      </c>
      <c r="L50" s="50"/>
      <c r="M50" s="51"/>
      <c r="N50" s="53" t="str">
        <f t="shared" si="2"/>
        <v/>
      </c>
      <c r="O50" s="52" t="str" cm="1">
        <f t="array" ref="O50">IFERROR("(" &amp;d.type &amp; ")" &amp; IF(LEN(d.name)&gt;7, LEFT(d.name,7) &amp; "...",d.name),"")</f>
        <v/>
      </c>
      <c r="P50" s="54" t="s">
        <v>60</v>
      </c>
      <c r="Q50" s="41"/>
      <c r="R50" s="48">
        <v>4</v>
      </c>
      <c r="S50" s="47" cm="1">
        <f t="array" ref="S5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45384</v>
      </c>
      <c r="T50" s="47" cm="1">
        <f t="array" ref="T5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45387</v>
      </c>
      <c r="U50" s="58">
        <v>45384</v>
      </c>
      <c r="V50" s="59">
        <v>45387</v>
      </c>
      <c r="W50" s="60"/>
      <c r="X50" s="62">
        <v>0</v>
      </c>
      <c r="Y50" s="62">
        <v>0</v>
      </c>
      <c r="Z50" s="62">
        <v>0</v>
      </c>
      <c r="AA50" s="62">
        <v>0</v>
      </c>
      <c r="AB50" s="62">
        <v>0</v>
      </c>
      <c r="AC50" s="62">
        <v>0</v>
      </c>
      <c r="AD50" s="62">
        <v>0</v>
      </c>
      <c r="AE50" s="62">
        <v>0</v>
      </c>
      <c r="AF50" s="62">
        <v>0</v>
      </c>
      <c r="AG50" s="62">
        <v>0</v>
      </c>
      <c r="AH50" s="62">
        <v>0</v>
      </c>
      <c r="AI50" s="62">
        <v>0</v>
      </c>
      <c r="AJ50" s="62">
        <v>0</v>
      </c>
      <c r="AK50" s="62">
        <v>0</v>
      </c>
      <c r="AL50" s="62">
        <v>0</v>
      </c>
      <c r="AM50" s="62">
        <v>0</v>
      </c>
      <c r="AN50" s="62">
        <v>0</v>
      </c>
      <c r="AO50" s="62">
        <v>0</v>
      </c>
      <c r="AP50" s="62">
        <v>0</v>
      </c>
      <c r="AQ50" s="62">
        <v>0</v>
      </c>
      <c r="AR50" s="62">
        <v>0</v>
      </c>
      <c r="AS50" s="62">
        <v>0</v>
      </c>
      <c r="AT50" s="62">
        <v>0</v>
      </c>
      <c r="AU50" s="62">
        <v>0</v>
      </c>
      <c r="AV50" s="62">
        <v>0</v>
      </c>
      <c r="AW50" s="62">
        <v>0</v>
      </c>
      <c r="AX50" s="62">
        <v>0</v>
      </c>
      <c r="AY50" s="62">
        <v>0</v>
      </c>
      <c r="AZ50" s="62">
        <v>0</v>
      </c>
      <c r="BA50" s="62">
        <v>0</v>
      </c>
      <c r="BB50" s="62">
        <v>0</v>
      </c>
      <c r="BC50" s="62">
        <v>0</v>
      </c>
      <c r="BD50" s="62">
        <v>0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</row>
    <row r="51" spans="1:71">
      <c r="A51" s="57"/>
      <c r="B51" s="37">
        <f t="shared" si="1"/>
        <v>37</v>
      </c>
      <c r="C51" s="38">
        <v>1</v>
      </c>
      <c r="D51" s="39">
        <f>_xlfn.IFNA(IF(OR(type="T",type="M"),MATCH(role,Settings!$I$9:$I$16,0),-1),-1)</f>
        <v>5</v>
      </c>
      <c r="E51" s="40" t="s">
        <v>34</v>
      </c>
      <c r="F51" s="38" t="s">
        <v>201</v>
      </c>
      <c r="H51" s="46" t="str">
        <f>_xlfn.IFNA(INDEX(Settings!$P$9:$P$36,MATCH(team_member,Settings!$N$9:$N$36,0)),"")</f>
        <v>ESBL</v>
      </c>
      <c r="I51" s="45" t="s">
        <v>271</v>
      </c>
      <c r="J51" s="41"/>
      <c r="K51" s="49">
        <v>45386</v>
      </c>
      <c r="L51" s="50"/>
      <c r="M51" s="51">
        <f>B50</f>
        <v>36</v>
      </c>
      <c r="N51" s="53" t="str">
        <f t="shared" si="2"/>
        <v>↖</v>
      </c>
      <c r="O51" s="52" t="str" cm="1">
        <f t="array" ref="O51">IFERROR("(" &amp;d.type &amp; ")" &amp; IF(LEN(d.name)&gt;7, LEFT(d.name,7) &amp; "...",d.name),"")</f>
        <v>(T)Upgrade...</v>
      </c>
      <c r="P51" s="54" t="s">
        <v>60</v>
      </c>
      <c r="Q51" s="41"/>
      <c r="R51" s="48">
        <v>1</v>
      </c>
      <c r="S51" s="47" cm="1">
        <f t="array" ref="S5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45386</v>
      </c>
      <c r="T51" s="47" cm="1">
        <f t="array" ref="T5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45386</v>
      </c>
      <c r="U51" s="58">
        <v>45386</v>
      </c>
      <c r="V51" s="59">
        <v>45386</v>
      </c>
      <c r="W51" s="60"/>
      <c r="X51" s="62">
        <v>0</v>
      </c>
      <c r="Y51" s="62">
        <v>0</v>
      </c>
      <c r="Z51" s="62">
        <v>0</v>
      </c>
      <c r="AA51" s="62">
        <v>0</v>
      </c>
      <c r="AB51" s="62">
        <v>0</v>
      </c>
      <c r="AC51" s="62">
        <v>0</v>
      </c>
      <c r="AD51" s="62">
        <v>0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0</v>
      </c>
      <c r="AS51" s="62">
        <v>0</v>
      </c>
      <c r="AT51" s="62">
        <v>0</v>
      </c>
      <c r="AU51" s="62">
        <v>0</v>
      </c>
      <c r="AV51" s="62">
        <v>0</v>
      </c>
      <c r="AW51" s="62">
        <v>0</v>
      </c>
      <c r="AX51" s="62">
        <v>0</v>
      </c>
      <c r="AY51" s="62">
        <v>0</v>
      </c>
      <c r="AZ51" s="62">
        <v>0</v>
      </c>
      <c r="BA51" s="62">
        <v>0</v>
      </c>
      <c r="BB51" s="62">
        <v>0</v>
      </c>
      <c r="BC51" s="62">
        <v>0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</v>
      </c>
    </row>
    <row r="52" spans="1:71">
      <c r="A52" s="57"/>
      <c r="B52" s="37">
        <f t="shared" si="1"/>
        <v>38</v>
      </c>
      <c r="C52" s="38">
        <v>1</v>
      </c>
      <c r="D52" s="39">
        <f>_xlfn.IFNA(IF(OR(type="T",type="M"),MATCH(role,Settings!$I$9:$I$16,0),-1),-1)</f>
        <v>7</v>
      </c>
      <c r="E52" s="40" t="s">
        <v>34</v>
      </c>
      <c r="F52" s="38" t="s">
        <v>202</v>
      </c>
      <c r="H52" s="46" t="str">
        <f>_xlfn.IFNA(INDEX(Settings!$P$9:$P$36,MATCH(team_member,Settings!$N$9:$N$36,0)),"")</f>
        <v>QAL</v>
      </c>
      <c r="I52" s="45" t="s">
        <v>273</v>
      </c>
      <c r="J52" s="41"/>
      <c r="K52" s="49">
        <v>45387</v>
      </c>
      <c r="L52" s="50"/>
      <c r="M52" s="51">
        <f>B51</f>
        <v>37</v>
      </c>
      <c r="N52" s="53" t="str">
        <f t="shared" si="2"/>
        <v>↖</v>
      </c>
      <c r="O52" s="52" t="str" cm="1">
        <f t="array" ref="O52">IFERROR("(" &amp;d.type &amp; ")" &amp; IF(LEN(d.name)&gt;7, LEFT(d.name,7) &amp; "...",d.name),"")</f>
        <v>(T)Unit Te...</v>
      </c>
      <c r="P52" s="54" t="s">
        <v>60</v>
      </c>
      <c r="Q52" s="41"/>
      <c r="R52" s="48">
        <v>2</v>
      </c>
      <c r="S52" s="47" cm="1">
        <f t="array" ref="S5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45387</v>
      </c>
      <c r="T52" s="47" cm="1">
        <f t="array" ref="T5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45390</v>
      </c>
      <c r="U52" s="58">
        <v>45387</v>
      </c>
      <c r="V52" s="59">
        <v>45390</v>
      </c>
      <c r="W52" s="60"/>
      <c r="X52" s="62">
        <v>0</v>
      </c>
      <c r="Y52" s="62">
        <v>0</v>
      </c>
      <c r="Z52" s="62">
        <v>0</v>
      </c>
      <c r="AA52" s="62">
        <v>0</v>
      </c>
      <c r="AB52" s="62">
        <v>0</v>
      </c>
      <c r="AC52" s="62">
        <v>0</v>
      </c>
      <c r="AD52" s="62">
        <v>0</v>
      </c>
      <c r="AE52" s="62">
        <v>0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0</v>
      </c>
      <c r="AP52" s="62">
        <v>0</v>
      </c>
      <c r="AQ52" s="62">
        <v>0</v>
      </c>
      <c r="AR52" s="62">
        <v>0</v>
      </c>
      <c r="AS52" s="62">
        <v>0</v>
      </c>
      <c r="AT52" s="62">
        <v>0</v>
      </c>
      <c r="AU52" s="62">
        <v>0</v>
      </c>
      <c r="AV52" s="62">
        <v>0</v>
      </c>
      <c r="AW52" s="62">
        <v>0</v>
      </c>
      <c r="AX52" s="62">
        <v>0</v>
      </c>
      <c r="AY52" s="62">
        <v>0</v>
      </c>
      <c r="AZ52" s="62">
        <v>0</v>
      </c>
      <c r="BA52" s="62">
        <v>0</v>
      </c>
      <c r="BB52" s="62">
        <v>0</v>
      </c>
      <c r="BC52" s="62">
        <v>0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</v>
      </c>
      <c r="BM52" s="62">
        <v>0</v>
      </c>
      <c r="BN52" s="62">
        <v>0</v>
      </c>
      <c r="BO52" s="62">
        <v>0</v>
      </c>
      <c r="BP52" s="62">
        <v>0</v>
      </c>
      <c r="BQ52" s="62">
        <v>0</v>
      </c>
      <c r="BR52" s="62">
        <v>0</v>
      </c>
      <c r="BS52" s="62">
        <v>0</v>
      </c>
    </row>
    <row r="53" spans="1:71">
      <c r="A53" s="57"/>
      <c r="B53" s="37">
        <f t="shared" si="1"/>
        <v>39</v>
      </c>
      <c r="C53" s="38">
        <v>1</v>
      </c>
      <c r="D53" s="39">
        <f>_xlfn.IFNA(IF(OR(type="T",type="M"),MATCH(role,Settings!$I$9:$I$16,0),-1),-1)</f>
        <v>4</v>
      </c>
      <c r="E53" s="40" t="s">
        <v>34</v>
      </c>
      <c r="F53" s="38" t="s">
        <v>203</v>
      </c>
      <c r="H53" s="46" t="str">
        <f>_xlfn.IFNA(INDEX(Settings!$P$9:$P$36,MATCH(team_member,Settings!$N$9:$N$36,0)),"")</f>
        <v>ESBCSE</v>
      </c>
      <c r="I53" s="45" t="s">
        <v>59</v>
      </c>
      <c r="J53" s="41"/>
      <c r="K53" s="49">
        <v>45394</v>
      </c>
      <c r="L53" s="50"/>
      <c r="M53" s="51">
        <f>B52</f>
        <v>38</v>
      </c>
      <c r="N53" s="53" t="str">
        <f t="shared" si="2"/>
        <v>↖</v>
      </c>
      <c r="O53" s="52" t="str" cm="1">
        <f t="array" ref="O53">IFERROR("(" &amp;d.type &amp; ")" &amp; IF(LEN(d.name)&gt;7, LEFT(d.name,7) &amp; "...",d.name),"")</f>
        <v>(T)Functio...</v>
      </c>
      <c r="P53" s="54" t="s">
        <v>60</v>
      </c>
      <c r="Q53" s="41"/>
      <c r="R53" s="48">
        <v>4</v>
      </c>
      <c r="S53" s="47" cm="1">
        <f t="array" ref="S5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45394</v>
      </c>
      <c r="T53" s="47" cm="1">
        <f t="array" ref="T5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45399</v>
      </c>
      <c r="U53" s="58">
        <v>45387</v>
      </c>
      <c r="V53" s="59">
        <v>45394</v>
      </c>
      <c r="W53" s="60"/>
      <c r="X53" s="62">
        <v>0</v>
      </c>
      <c r="Y53" s="62">
        <v>0</v>
      </c>
      <c r="Z53" s="62">
        <v>0</v>
      </c>
      <c r="AA53" s="62">
        <v>0</v>
      </c>
      <c r="AB53" s="62">
        <v>0</v>
      </c>
      <c r="AC53" s="62">
        <v>0</v>
      </c>
      <c r="AD53" s="62">
        <v>0</v>
      </c>
      <c r="AE53" s="62">
        <v>0</v>
      </c>
      <c r="AF53" s="62">
        <v>0</v>
      </c>
      <c r="AG53" s="62">
        <v>0</v>
      </c>
      <c r="AH53" s="62">
        <v>0</v>
      </c>
      <c r="AI53" s="62">
        <v>0</v>
      </c>
      <c r="AJ53" s="62">
        <v>0</v>
      </c>
      <c r="AK53" s="62">
        <v>0</v>
      </c>
      <c r="AL53" s="62">
        <v>0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0</v>
      </c>
      <c r="AS53" s="62">
        <v>0</v>
      </c>
      <c r="AT53" s="62">
        <v>0</v>
      </c>
      <c r="AU53" s="62">
        <v>0</v>
      </c>
      <c r="AV53" s="62">
        <v>0</v>
      </c>
      <c r="AW53" s="62">
        <v>0</v>
      </c>
      <c r="AX53" s="62">
        <v>0</v>
      </c>
      <c r="AY53" s="62">
        <v>0</v>
      </c>
      <c r="AZ53" s="62">
        <v>0</v>
      </c>
      <c r="BA53" s="62">
        <v>0</v>
      </c>
      <c r="BB53" s="62">
        <v>0</v>
      </c>
      <c r="BC53" s="62">
        <v>0</v>
      </c>
      <c r="BD53" s="62">
        <v>0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</row>
    <row r="54" spans="1:71">
      <c r="A54" s="57"/>
      <c r="B54" s="37">
        <f t="shared" si="1"/>
        <v>40</v>
      </c>
      <c r="C54" s="38">
        <v>1</v>
      </c>
      <c r="D54" s="39">
        <f>_xlfn.IFNA(IF(OR(type="T",type="M"),MATCH(role,Settings!$I$9:$I$16,0),-1),-1)</f>
        <v>4</v>
      </c>
      <c r="E54" s="40" t="s">
        <v>34</v>
      </c>
      <c r="F54" s="38" t="s">
        <v>204</v>
      </c>
      <c r="H54" s="46" t="str">
        <f>_xlfn.IFNA(INDEX(Settings!$P$9:$P$36,MATCH(team_member,Settings!$N$9:$N$36,0)),"")</f>
        <v>ESBCSE</v>
      </c>
      <c r="I54" s="45" t="s">
        <v>272</v>
      </c>
      <c r="J54" s="41"/>
      <c r="K54" s="49">
        <v>45408</v>
      </c>
      <c r="L54" s="50"/>
      <c r="M54" s="51">
        <f>B50</f>
        <v>36</v>
      </c>
      <c r="N54" s="53" t="str">
        <f t="shared" si="2"/>
        <v>↖</v>
      </c>
      <c r="O54" s="52" t="str" cm="1">
        <f t="array" ref="O54">IFERROR("(" &amp;d.type &amp; ")" &amp; IF(LEN(d.name)&gt;7, LEFT(d.name,7) &amp; "...",d.name),"")</f>
        <v>(T)Upgrade...</v>
      </c>
      <c r="P54" s="54" t="s">
        <v>60</v>
      </c>
      <c r="Q54" s="41"/>
      <c r="R54" s="48">
        <v>4</v>
      </c>
      <c r="S54" s="47" cm="1">
        <f t="array" ref="S5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45408</v>
      </c>
      <c r="T54" s="47" cm="1">
        <f t="array" ref="T5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45413</v>
      </c>
      <c r="U54" s="58">
        <v>45394</v>
      </c>
      <c r="V54" s="59">
        <v>45399</v>
      </c>
      <c r="W54" s="60"/>
      <c r="X54" s="62">
        <v>0</v>
      </c>
      <c r="Y54" s="62">
        <v>0</v>
      </c>
      <c r="Z54" s="62">
        <v>0</v>
      </c>
      <c r="AA54" s="62">
        <v>0</v>
      </c>
      <c r="AB54" s="62">
        <v>0</v>
      </c>
      <c r="AC54" s="62">
        <v>0</v>
      </c>
      <c r="AD54" s="62">
        <v>0</v>
      </c>
      <c r="AE54" s="62">
        <v>0</v>
      </c>
      <c r="AF54" s="62">
        <v>0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</v>
      </c>
      <c r="AM54" s="62">
        <v>0</v>
      </c>
      <c r="AN54" s="62">
        <v>0</v>
      </c>
      <c r="AO54" s="62">
        <v>0</v>
      </c>
      <c r="AP54" s="62">
        <v>0</v>
      </c>
      <c r="AQ54" s="62">
        <v>0</v>
      </c>
      <c r="AR54" s="62">
        <v>0</v>
      </c>
      <c r="AS54" s="62">
        <v>0</v>
      </c>
      <c r="AT54" s="62">
        <v>0</v>
      </c>
      <c r="AU54" s="62">
        <v>0</v>
      </c>
      <c r="AV54" s="62">
        <v>0</v>
      </c>
      <c r="AW54" s="62">
        <v>0</v>
      </c>
      <c r="AX54" s="62">
        <v>0</v>
      </c>
      <c r="AY54" s="62">
        <v>0</v>
      </c>
      <c r="AZ54" s="62">
        <v>0</v>
      </c>
      <c r="BA54" s="62">
        <v>0</v>
      </c>
      <c r="BB54" s="62">
        <v>0</v>
      </c>
      <c r="BC54" s="62">
        <v>0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</v>
      </c>
      <c r="BM54" s="62">
        <v>0</v>
      </c>
      <c r="BN54" s="62">
        <v>0</v>
      </c>
      <c r="BO54" s="62">
        <v>0</v>
      </c>
      <c r="BP54" s="62">
        <v>0</v>
      </c>
      <c r="BQ54" s="62">
        <v>0</v>
      </c>
      <c r="BR54" s="62">
        <v>0</v>
      </c>
      <c r="BS54" s="62">
        <v>0</v>
      </c>
    </row>
    <row r="55" spans="1:71">
      <c r="A55" s="57"/>
      <c r="B55" s="37">
        <f t="shared" si="1"/>
        <v>41</v>
      </c>
      <c r="C55" s="38">
        <v>1</v>
      </c>
      <c r="D55" s="39">
        <f>_xlfn.IFNA(IF(OR(type="T",type="M"),MATCH(role,Settings!$I$9:$I$16,0),-1),-1)</f>
        <v>3</v>
      </c>
      <c r="E55" s="40" t="s">
        <v>34</v>
      </c>
      <c r="F55" s="38" t="s">
        <v>246</v>
      </c>
      <c r="H55" s="46" t="str">
        <f>_xlfn.IFNA(INDEX(Settings!$P$9:$P$36,MATCH(team_member,Settings!$N$9:$N$36,0)),"")</f>
        <v>EA</v>
      </c>
      <c r="I55" s="45" t="s">
        <v>190</v>
      </c>
      <c r="J55" s="41"/>
      <c r="K55" s="49">
        <v>45377</v>
      </c>
      <c r="L55" s="50"/>
      <c r="M55" s="51"/>
      <c r="N55" s="53" t="str">
        <f t="shared" si="2"/>
        <v/>
      </c>
      <c r="O55" s="52" t="str" cm="1">
        <f t="array" ref="O55">IFERROR("(" &amp;d.type &amp; ")" &amp; IF(LEN(d.name)&gt;7, LEFT(d.name,7) &amp; "...",d.name),"")</f>
        <v/>
      </c>
      <c r="P55" s="54" t="s">
        <v>60</v>
      </c>
      <c r="Q55" s="41"/>
      <c r="R55" s="48">
        <v>3</v>
      </c>
      <c r="S55" s="47" cm="1">
        <f t="array" ref="S5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45377</v>
      </c>
      <c r="T55" s="47" cm="1">
        <f t="array" ref="T5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45379</v>
      </c>
      <c r="U55" s="58">
        <v>45377</v>
      </c>
      <c r="V55" s="59">
        <v>45379</v>
      </c>
      <c r="W55" s="60"/>
      <c r="X55" s="62">
        <v>0</v>
      </c>
      <c r="Y55" s="62">
        <v>0</v>
      </c>
      <c r="Z55" s="62">
        <v>0</v>
      </c>
      <c r="AA55" s="62">
        <v>0</v>
      </c>
      <c r="AB55" s="62">
        <v>0</v>
      </c>
      <c r="AC55" s="62">
        <v>0</v>
      </c>
      <c r="AD55" s="62">
        <v>0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0</v>
      </c>
      <c r="AS55" s="62">
        <v>0</v>
      </c>
      <c r="AT55" s="62">
        <v>0</v>
      </c>
      <c r="AU55" s="62">
        <v>0</v>
      </c>
      <c r="AV55" s="62">
        <v>0</v>
      </c>
      <c r="AW55" s="62">
        <v>0</v>
      </c>
      <c r="AX55" s="62">
        <v>0</v>
      </c>
      <c r="AY55" s="62">
        <v>0</v>
      </c>
      <c r="AZ55" s="62">
        <v>0</v>
      </c>
      <c r="BA55" s="62">
        <v>0</v>
      </c>
      <c r="BB55" s="62">
        <v>0</v>
      </c>
      <c r="BC55" s="62">
        <v>0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</row>
    <row r="56" spans="1:71">
      <c r="A56" s="57"/>
      <c r="B56" s="37">
        <f t="shared" si="1"/>
        <v>42</v>
      </c>
      <c r="C56" s="38">
        <v>1</v>
      </c>
      <c r="D56" s="39">
        <f>_xlfn.IFNA(IF(OR(type="T",type="M"),MATCH(role,Settings!$I$9:$I$16,0),-1),-1)</f>
        <v>-1</v>
      </c>
      <c r="E56" s="40" t="s">
        <v>34</v>
      </c>
      <c r="F56" s="38" t="s">
        <v>198</v>
      </c>
      <c r="H56" s="46" t="str">
        <f>_xlfn.IFNA(INDEX(Settings!$P$9:$P$36,MATCH(team_member,Settings!$N$9:$N$36,0)),"")</f>
        <v>QA</v>
      </c>
      <c r="I56" s="45" t="s">
        <v>51</v>
      </c>
      <c r="J56" s="41"/>
      <c r="K56" s="49">
        <v>45380</v>
      </c>
      <c r="L56" s="50"/>
      <c r="M56" s="51">
        <f>B55</f>
        <v>41</v>
      </c>
      <c r="N56" s="53" t="str">
        <f t="shared" si="2"/>
        <v>↖</v>
      </c>
      <c r="O56" s="52" t="str" cm="1">
        <f t="array" ref="O56">IFERROR("(" &amp;d.type &amp; ")" &amp; IF(LEN(d.name)&gt;7, LEFT(d.name,7) &amp; "...",d.name),"")</f>
        <v>(T)Applica...</v>
      </c>
      <c r="P56" s="54" t="s">
        <v>60</v>
      </c>
      <c r="Q56" s="41"/>
      <c r="R56" s="48">
        <v>3</v>
      </c>
      <c r="S56" s="47" cm="1">
        <f t="array" ref="S5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45380</v>
      </c>
      <c r="T56" s="47" cm="1">
        <f t="array" ref="T5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45384</v>
      </c>
      <c r="U56" s="58">
        <v>45380</v>
      </c>
      <c r="V56" s="59">
        <v>45383</v>
      </c>
      <c r="W56" s="60"/>
      <c r="X56" s="62">
        <v>0</v>
      </c>
      <c r="Y56" s="62">
        <v>0</v>
      </c>
      <c r="Z56" s="62">
        <v>0</v>
      </c>
      <c r="AA56" s="62">
        <v>0</v>
      </c>
      <c r="AB56" s="62">
        <v>0</v>
      </c>
      <c r="AC56" s="62">
        <v>0</v>
      </c>
      <c r="AD56" s="62">
        <v>0</v>
      </c>
      <c r="AE56" s="62">
        <v>0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0</v>
      </c>
      <c r="AN56" s="62">
        <v>0</v>
      </c>
      <c r="AO56" s="62">
        <v>0</v>
      </c>
      <c r="AP56" s="62">
        <v>0</v>
      </c>
      <c r="AQ56" s="62">
        <v>0</v>
      </c>
      <c r="AR56" s="62">
        <v>0</v>
      </c>
      <c r="AS56" s="62">
        <v>0</v>
      </c>
      <c r="AT56" s="62">
        <v>0</v>
      </c>
      <c r="AU56" s="62">
        <v>0</v>
      </c>
      <c r="AV56" s="62">
        <v>0</v>
      </c>
      <c r="AW56" s="62">
        <v>0</v>
      </c>
      <c r="AX56" s="62">
        <v>0</v>
      </c>
      <c r="AY56" s="62">
        <v>0</v>
      </c>
      <c r="AZ56" s="62">
        <v>0</v>
      </c>
      <c r="BA56" s="62">
        <v>0</v>
      </c>
      <c r="BB56" s="62">
        <v>0</v>
      </c>
      <c r="BC56" s="62">
        <v>0</v>
      </c>
      <c r="BD56" s="62">
        <v>0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0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</row>
    <row r="57" spans="1:71">
      <c r="A57" s="57"/>
      <c r="B57" s="37">
        <f t="shared" si="1"/>
        <v>43</v>
      </c>
      <c r="C57" s="38">
        <v>1</v>
      </c>
      <c r="D57" s="39">
        <f>_xlfn.IFNA(IF(OR(type="T",type="M"),MATCH(role,Settings!$I$9:$I$16,0),-1),-1)</f>
        <v>-1</v>
      </c>
      <c r="E57" s="40" t="s">
        <v>34</v>
      </c>
      <c r="F57" s="38" t="s">
        <v>199</v>
      </c>
      <c r="H57" s="46" t="str">
        <f>_xlfn.IFNA(INDEX(Settings!$P$9:$P$36,MATCH(team_member,Settings!$N$9:$N$36,0)),"")</f>
        <v>QA</v>
      </c>
      <c r="I57" s="45" t="s">
        <v>49</v>
      </c>
      <c r="J57" s="41"/>
      <c r="K57" s="49">
        <v>45384</v>
      </c>
      <c r="L57" s="50"/>
      <c r="M57" s="51">
        <f>B56</f>
        <v>42</v>
      </c>
      <c r="N57" s="53" t="str">
        <f t="shared" si="2"/>
        <v>↖</v>
      </c>
      <c r="O57" s="52" t="str" cm="1">
        <f t="array" ref="O57">IFERROR("(" &amp;d.type &amp; ")" &amp; IF(LEN(d.name)&gt;7, LEFT(d.name,7) &amp; "...",d.name),"")</f>
        <v>(T)Define ...</v>
      </c>
      <c r="P57" s="54" t="s">
        <v>60</v>
      </c>
      <c r="Q57" s="41"/>
      <c r="R57" s="48">
        <v>3</v>
      </c>
      <c r="S57" s="47" cm="1">
        <f t="array" ref="S5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45384</v>
      </c>
      <c r="T57" s="47" cm="1">
        <f t="array" ref="T5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45386</v>
      </c>
      <c r="U57" s="58">
        <v>45384</v>
      </c>
      <c r="V57" s="59">
        <v>45386</v>
      </c>
      <c r="W57" s="60"/>
      <c r="X57" s="62">
        <v>0</v>
      </c>
      <c r="Y57" s="62">
        <v>0</v>
      </c>
      <c r="Z57" s="62">
        <v>0</v>
      </c>
      <c r="AA57" s="62">
        <v>0</v>
      </c>
      <c r="AB57" s="62">
        <v>0</v>
      </c>
      <c r="AC57" s="62">
        <v>0</v>
      </c>
      <c r="AD57" s="62">
        <v>0</v>
      </c>
      <c r="AE57" s="62">
        <v>0</v>
      </c>
      <c r="AF57" s="62">
        <v>0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0</v>
      </c>
      <c r="AN57" s="62">
        <v>0</v>
      </c>
      <c r="AO57" s="62">
        <v>0</v>
      </c>
      <c r="AP57" s="62">
        <v>0</v>
      </c>
      <c r="AQ57" s="62">
        <v>0</v>
      </c>
      <c r="AR57" s="62">
        <v>0</v>
      </c>
      <c r="AS57" s="62">
        <v>0</v>
      </c>
      <c r="AT57" s="62">
        <v>0</v>
      </c>
      <c r="AU57" s="62">
        <v>0</v>
      </c>
      <c r="AV57" s="62">
        <v>0</v>
      </c>
      <c r="AW57" s="62">
        <v>0</v>
      </c>
      <c r="AX57" s="62">
        <v>0</v>
      </c>
      <c r="AY57" s="62">
        <v>0</v>
      </c>
      <c r="AZ57" s="62">
        <v>0</v>
      </c>
      <c r="BA57" s="62">
        <v>0</v>
      </c>
      <c r="BB57" s="62">
        <v>0</v>
      </c>
      <c r="BC57" s="62">
        <v>0</v>
      </c>
      <c r="BD57" s="62">
        <v>0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0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</row>
    <row r="58" spans="1:71">
      <c r="A58" s="57"/>
      <c r="B58" s="37">
        <f t="shared" si="1"/>
        <v>44</v>
      </c>
      <c r="C58" s="38">
        <v>1</v>
      </c>
      <c r="D58" s="39">
        <f>_xlfn.IFNA(IF(OR(type="T",type="M"),MATCH(role,Settings!$I$9:$I$16,0),-1),-1)</f>
        <v>4</v>
      </c>
      <c r="E58" s="40" t="s">
        <v>34</v>
      </c>
      <c r="F58" s="38" t="s">
        <v>200</v>
      </c>
      <c r="H58" s="46" t="str">
        <f>_xlfn.IFNA(INDEX(Settings!$P$9:$P$36,MATCH(team_member,Settings!$N$9:$N$36,0)),"")</f>
        <v>ESBCSE</v>
      </c>
      <c r="I58" s="45" t="s">
        <v>272</v>
      </c>
      <c r="J58" s="41"/>
      <c r="K58" s="49">
        <v>45384</v>
      </c>
      <c r="L58" s="50"/>
      <c r="M58" s="51"/>
      <c r="N58" s="53" t="str">
        <f t="shared" si="2"/>
        <v/>
      </c>
      <c r="O58" s="52" t="str" cm="1">
        <f t="array" ref="O58">IFERROR("(" &amp;d.type &amp; ")" &amp; IF(LEN(d.name)&gt;7, LEFT(d.name,7) &amp; "...",d.name),"")</f>
        <v/>
      </c>
      <c r="P58" s="54" t="s">
        <v>60</v>
      </c>
      <c r="Q58" s="41"/>
      <c r="R58" s="48">
        <v>4</v>
      </c>
      <c r="S58" s="47" cm="1">
        <f t="array" ref="S5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45384</v>
      </c>
      <c r="T58" s="47" cm="1">
        <f t="array" ref="T5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45387</v>
      </c>
      <c r="U58" s="58">
        <v>45384</v>
      </c>
      <c r="V58" s="59">
        <v>45387</v>
      </c>
      <c r="W58" s="60"/>
      <c r="X58" s="62">
        <v>0</v>
      </c>
      <c r="Y58" s="62">
        <v>0</v>
      </c>
      <c r="Z58" s="62">
        <v>0</v>
      </c>
      <c r="AA58" s="62">
        <v>0</v>
      </c>
      <c r="AB58" s="62">
        <v>0</v>
      </c>
      <c r="AC58" s="62">
        <v>0</v>
      </c>
      <c r="AD58" s="62">
        <v>0</v>
      </c>
      <c r="AE58" s="62">
        <v>0</v>
      </c>
      <c r="AF58" s="62">
        <v>0</v>
      </c>
      <c r="AG58" s="62">
        <v>0</v>
      </c>
      <c r="AH58" s="62">
        <v>0</v>
      </c>
      <c r="AI58" s="62">
        <v>0</v>
      </c>
      <c r="AJ58" s="62">
        <v>0</v>
      </c>
      <c r="AK58" s="62">
        <v>0</v>
      </c>
      <c r="AL58" s="62">
        <v>0</v>
      </c>
      <c r="AM58" s="62">
        <v>0</v>
      </c>
      <c r="AN58" s="62">
        <v>0</v>
      </c>
      <c r="AO58" s="62">
        <v>0</v>
      </c>
      <c r="AP58" s="62">
        <v>0</v>
      </c>
      <c r="AQ58" s="62">
        <v>0</v>
      </c>
      <c r="AR58" s="62">
        <v>0</v>
      </c>
      <c r="AS58" s="62">
        <v>0</v>
      </c>
      <c r="AT58" s="62">
        <v>0</v>
      </c>
      <c r="AU58" s="62">
        <v>0</v>
      </c>
      <c r="AV58" s="62">
        <v>0</v>
      </c>
      <c r="AW58" s="62">
        <v>0</v>
      </c>
      <c r="AX58" s="62">
        <v>0</v>
      </c>
      <c r="AY58" s="62">
        <v>0</v>
      </c>
      <c r="AZ58" s="62">
        <v>0</v>
      </c>
      <c r="BA58" s="62">
        <v>0</v>
      </c>
      <c r="BB58" s="62">
        <v>0</v>
      </c>
      <c r="BC58" s="62">
        <v>0</v>
      </c>
      <c r="BD58" s="62">
        <v>0</v>
      </c>
      <c r="BE58" s="62">
        <v>0</v>
      </c>
      <c r="BF58" s="62">
        <v>0</v>
      </c>
      <c r="BG58" s="62">
        <v>0</v>
      </c>
      <c r="BH58" s="62">
        <v>0</v>
      </c>
      <c r="BI58" s="62">
        <v>0</v>
      </c>
      <c r="BJ58" s="62">
        <v>0</v>
      </c>
      <c r="BK58" s="62">
        <v>0</v>
      </c>
      <c r="BL58" s="62">
        <v>0</v>
      </c>
      <c r="BM58" s="62">
        <v>0</v>
      </c>
      <c r="BN58" s="62">
        <v>0</v>
      </c>
      <c r="BO58" s="62">
        <v>0</v>
      </c>
      <c r="BP58" s="62">
        <v>0</v>
      </c>
      <c r="BQ58" s="62">
        <v>0</v>
      </c>
      <c r="BR58" s="62">
        <v>0</v>
      </c>
      <c r="BS58" s="62">
        <v>0</v>
      </c>
    </row>
    <row r="59" spans="1:71">
      <c r="A59" s="57"/>
      <c r="B59" s="37">
        <f t="shared" si="1"/>
        <v>45</v>
      </c>
      <c r="C59" s="38">
        <v>1</v>
      </c>
      <c r="D59" s="39">
        <f>_xlfn.IFNA(IF(OR(type="T",type="M"),MATCH(role,Settings!$I$9:$I$16,0),-1),-1)</f>
        <v>4</v>
      </c>
      <c r="E59" s="40" t="s">
        <v>34</v>
      </c>
      <c r="F59" s="38" t="s">
        <v>201</v>
      </c>
      <c r="H59" s="46" t="str">
        <f>_xlfn.IFNA(INDEX(Settings!$P$9:$P$36,MATCH(team_member,Settings!$N$9:$N$36,0)),"")</f>
        <v>ESBCSE</v>
      </c>
      <c r="I59" s="45" t="s">
        <v>59</v>
      </c>
      <c r="J59" s="41"/>
      <c r="K59" s="49">
        <v>45387</v>
      </c>
      <c r="L59" s="50"/>
      <c r="M59" s="51">
        <f>B58</f>
        <v>44</v>
      </c>
      <c r="N59" s="53" t="str">
        <f t="shared" si="2"/>
        <v>↖</v>
      </c>
      <c r="O59" s="52" t="str" cm="1">
        <f t="array" ref="O59">IFERROR("(" &amp;d.type &amp; ")" &amp; IF(LEN(d.name)&gt;7, LEFT(d.name,7) &amp; "...",d.name),"")</f>
        <v>(T)Upgrade...</v>
      </c>
      <c r="P59" s="54" t="s">
        <v>60</v>
      </c>
      <c r="Q59" s="41"/>
      <c r="R59" s="48">
        <v>1</v>
      </c>
      <c r="S59" s="47" cm="1">
        <f t="array" ref="S5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45387</v>
      </c>
      <c r="T59" s="47" cm="1">
        <f t="array" ref="T5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45387</v>
      </c>
      <c r="U59" s="58">
        <v>45386</v>
      </c>
      <c r="V59" s="59">
        <v>45386</v>
      </c>
      <c r="W59" s="60"/>
      <c r="X59" s="62">
        <v>0</v>
      </c>
      <c r="Y59" s="62">
        <v>0</v>
      </c>
      <c r="Z59" s="62">
        <v>0</v>
      </c>
      <c r="AA59" s="62">
        <v>0</v>
      </c>
      <c r="AB59" s="62">
        <v>0</v>
      </c>
      <c r="AC59" s="62">
        <v>0</v>
      </c>
      <c r="AD59" s="62">
        <v>0</v>
      </c>
      <c r="AE59" s="62">
        <v>0</v>
      </c>
      <c r="AF59" s="62">
        <v>0</v>
      </c>
      <c r="AG59" s="62">
        <v>0</v>
      </c>
      <c r="AH59" s="62">
        <v>0</v>
      </c>
      <c r="AI59" s="62">
        <v>0</v>
      </c>
      <c r="AJ59" s="62">
        <v>0</v>
      </c>
      <c r="AK59" s="62">
        <v>0</v>
      </c>
      <c r="AL59" s="62">
        <v>0</v>
      </c>
      <c r="AM59" s="62">
        <v>0</v>
      </c>
      <c r="AN59" s="62">
        <v>0</v>
      </c>
      <c r="AO59" s="62">
        <v>0</v>
      </c>
      <c r="AP59" s="62">
        <v>0</v>
      </c>
      <c r="AQ59" s="62">
        <v>0</v>
      </c>
      <c r="AR59" s="62">
        <v>0</v>
      </c>
      <c r="AS59" s="62">
        <v>0</v>
      </c>
      <c r="AT59" s="62">
        <v>0</v>
      </c>
      <c r="AU59" s="62">
        <v>0</v>
      </c>
      <c r="AV59" s="62">
        <v>0</v>
      </c>
      <c r="AW59" s="62">
        <v>0</v>
      </c>
      <c r="AX59" s="62">
        <v>0</v>
      </c>
      <c r="AY59" s="62">
        <v>0</v>
      </c>
      <c r="AZ59" s="62">
        <v>0</v>
      </c>
      <c r="BA59" s="62">
        <v>0</v>
      </c>
      <c r="BB59" s="62">
        <v>0</v>
      </c>
      <c r="BC59" s="62">
        <v>0</v>
      </c>
      <c r="BD59" s="62">
        <v>0</v>
      </c>
      <c r="BE59" s="62">
        <v>0</v>
      </c>
      <c r="BF59" s="62">
        <v>0</v>
      </c>
      <c r="BG59" s="62">
        <v>0</v>
      </c>
      <c r="BH59" s="62">
        <v>0</v>
      </c>
      <c r="BI59" s="62">
        <v>0</v>
      </c>
      <c r="BJ59" s="62">
        <v>0</v>
      </c>
      <c r="BK59" s="62">
        <v>0</v>
      </c>
      <c r="BL59" s="62">
        <v>0</v>
      </c>
      <c r="BM59" s="62">
        <v>0</v>
      </c>
      <c r="BN59" s="62">
        <v>0</v>
      </c>
      <c r="BO59" s="62">
        <v>0</v>
      </c>
      <c r="BP59" s="62">
        <v>0</v>
      </c>
      <c r="BQ59" s="62">
        <v>0</v>
      </c>
      <c r="BR59" s="62">
        <v>0</v>
      </c>
      <c r="BS59" s="62">
        <v>0</v>
      </c>
    </row>
    <row r="60" spans="1:71">
      <c r="A60" s="57"/>
      <c r="B60" s="37">
        <f t="shared" si="1"/>
        <v>46</v>
      </c>
      <c r="C60" s="38">
        <v>1</v>
      </c>
      <c r="D60" s="39">
        <f>_xlfn.IFNA(IF(OR(type="T",type="M"),MATCH(role,Settings!$I$9:$I$16,0),-1),-1)</f>
        <v>5</v>
      </c>
      <c r="E60" s="40" t="s">
        <v>34</v>
      </c>
      <c r="F60" s="38" t="s">
        <v>202</v>
      </c>
      <c r="H60" s="46" t="str">
        <f>_xlfn.IFNA(INDEX(Settings!$P$9:$P$36,MATCH(team_member,Settings!$N$9:$N$36,0)),"")</f>
        <v>ESBL</v>
      </c>
      <c r="I60" s="45" t="s">
        <v>271</v>
      </c>
      <c r="J60" s="41"/>
      <c r="K60" s="49">
        <v>45387</v>
      </c>
      <c r="L60" s="50"/>
      <c r="M60" s="51">
        <f>B59</f>
        <v>45</v>
      </c>
      <c r="N60" s="53" t="str">
        <f t="shared" si="2"/>
        <v>↖</v>
      </c>
      <c r="O60" s="52" t="str" cm="1">
        <f t="array" ref="O60">IFERROR("(" &amp;d.type &amp; ")" &amp; IF(LEN(d.name)&gt;7, LEFT(d.name,7) &amp; "...",d.name),"")</f>
        <v>(T)Unit Te...</v>
      </c>
      <c r="P60" s="54" t="s">
        <v>60</v>
      </c>
      <c r="Q60" s="41"/>
      <c r="R60" s="48">
        <v>2</v>
      </c>
      <c r="S60" s="47" cm="1">
        <f t="array" ref="S6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45387</v>
      </c>
      <c r="T60" s="47" cm="1">
        <f t="array" ref="T6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45390</v>
      </c>
      <c r="U60" s="58">
        <v>45387</v>
      </c>
      <c r="V60" s="59">
        <v>45390</v>
      </c>
      <c r="W60" s="60"/>
      <c r="X60" s="62">
        <v>0</v>
      </c>
      <c r="Y60" s="62">
        <v>0</v>
      </c>
      <c r="Z60" s="62">
        <v>0</v>
      </c>
      <c r="AA60" s="62">
        <v>0</v>
      </c>
      <c r="AB60" s="62">
        <v>0</v>
      </c>
      <c r="AC60" s="62">
        <v>0</v>
      </c>
      <c r="AD60" s="62">
        <v>0</v>
      </c>
      <c r="AE60" s="62">
        <v>0</v>
      </c>
      <c r="AF60" s="62">
        <v>0</v>
      </c>
      <c r="AG60" s="62">
        <v>0</v>
      </c>
      <c r="AH60" s="62">
        <v>0</v>
      </c>
      <c r="AI60" s="62">
        <v>0</v>
      </c>
      <c r="AJ60" s="62">
        <v>0</v>
      </c>
      <c r="AK60" s="62">
        <v>0</v>
      </c>
      <c r="AL60" s="62">
        <v>0</v>
      </c>
      <c r="AM60" s="62">
        <v>0</v>
      </c>
      <c r="AN60" s="62">
        <v>0</v>
      </c>
      <c r="AO60" s="62">
        <v>0</v>
      </c>
      <c r="AP60" s="62">
        <v>0</v>
      </c>
      <c r="AQ60" s="62">
        <v>0</v>
      </c>
      <c r="AR60" s="62">
        <v>0</v>
      </c>
      <c r="AS60" s="62">
        <v>0</v>
      </c>
      <c r="AT60" s="62">
        <v>0</v>
      </c>
      <c r="AU60" s="62">
        <v>0</v>
      </c>
      <c r="AV60" s="62">
        <v>0</v>
      </c>
      <c r="AW60" s="62">
        <v>0</v>
      </c>
      <c r="AX60" s="62">
        <v>0</v>
      </c>
      <c r="AY60" s="62">
        <v>0</v>
      </c>
      <c r="AZ60" s="62">
        <v>0</v>
      </c>
      <c r="BA60" s="62">
        <v>0</v>
      </c>
      <c r="BB60" s="62">
        <v>0</v>
      </c>
      <c r="BC60" s="62">
        <v>0</v>
      </c>
      <c r="BD60" s="62">
        <v>0</v>
      </c>
      <c r="BE60" s="62">
        <v>0</v>
      </c>
      <c r="BF60" s="62">
        <v>0</v>
      </c>
      <c r="BG60" s="62">
        <v>0</v>
      </c>
      <c r="BH60" s="62">
        <v>0</v>
      </c>
      <c r="BI60" s="62">
        <v>0</v>
      </c>
      <c r="BJ60" s="62">
        <v>0</v>
      </c>
      <c r="BK60" s="62">
        <v>0</v>
      </c>
      <c r="BL60" s="62">
        <v>0</v>
      </c>
      <c r="BM60" s="62">
        <v>0</v>
      </c>
      <c r="BN60" s="62">
        <v>0</v>
      </c>
      <c r="BO60" s="62">
        <v>0</v>
      </c>
      <c r="BP60" s="62">
        <v>0</v>
      </c>
      <c r="BQ60" s="62">
        <v>0</v>
      </c>
      <c r="BR60" s="62">
        <v>0</v>
      </c>
      <c r="BS60" s="62">
        <v>0</v>
      </c>
    </row>
    <row r="61" spans="1:71">
      <c r="A61" s="57"/>
      <c r="B61" s="37">
        <f t="shared" si="1"/>
        <v>47</v>
      </c>
      <c r="C61" s="38">
        <v>1</v>
      </c>
      <c r="D61" s="39">
        <f>_xlfn.IFNA(IF(OR(type="T",type="M"),MATCH(role,Settings!$I$9:$I$16,0),-1),-1)</f>
        <v>4</v>
      </c>
      <c r="E61" s="40" t="s">
        <v>34</v>
      </c>
      <c r="F61" s="38" t="s">
        <v>203</v>
      </c>
      <c r="H61" s="46" t="str">
        <f>_xlfn.IFNA(INDEX(Settings!$P$9:$P$36,MATCH(team_member,Settings!$N$9:$N$36,0)),"")</f>
        <v>ESBCSE</v>
      </c>
      <c r="I61" s="45" t="s">
        <v>48</v>
      </c>
      <c r="J61" s="41"/>
      <c r="K61" s="49">
        <v>45394</v>
      </c>
      <c r="L61" s="50"/>
      <c r="M61" s="51">
        <f>B60</f>
        <v>46</v>
      </c>
      <c r="N61" s="53" t="str">
        <f t="shared" si="2"/>
        <v>↖</v>
      </c>
      <c r="O61" s="52" t="str" cm="1">
        <f t="array" ref="O61">IFERROR("(" &amp;d.type &amp; ")" &amp; IF(LEN(d.name)&gt;7, LEFT(d.name,7) &amp; "...",d.name),"")</f>
        <v>(T)Functio...</v>
      </c>
      <c r="P61" s="54" t="s">
        <v>60</v>
      </c>
      <c r="Q61" s="41"/>
      <c r="R61" s="48">
        <v>4</v>
      </c>
      <c r="S61" s="47" cm="1">
        <f t="array" ref="S6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45394</v>
      </c>
      <c r="T61" s="92" cm="1">
        <f t="array" ref="T6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45399</v>
      </c>
      <c r="U61" s="58">
        <v>45387</v>
      </c>
      <c r="V61" s="59">
        <v>45394</v>
      </c>
      <c r="W61" s="60"/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2">
        <v>0</v>
      </c>
      <c r="AK61" s="62">
        <v>0</v>
      </c>
      <c r="AL61" s="62">
        <v>0</v>
      </c>
      <c r="AM61" s="62">
        <v>0</v>
      </c>
      <c r="AN61" s="62">
        <v>0</v>
      </c>
      <c r="AO61" s="62">
        <v>0</v>
      </c>
      <c r="AP61" s="62">
        <v>0</v>
      </c>
      <c r="AQ61" s="62">
        <v>0</v>
      </c>
      <c r="AR61" s="62">
        <v>0</v>
      </c>
      <c r="AS61" s="62">
        <v>0</v>
      </c>
      <c r="AT61" s="62">
        <v>0</v>
      </c>
      <c r="AU61" s="62">
        <v>0</v>
      </c>
      <c r="AV61" s="62">
        <v>0</v>
      </c>
      <c r="AW61" s="62">
        <v>0</v>
      </c>
      <c r="AX61" s="62">
        <v>0</v>
      </c>
      <c r="AY61" s="62">
        <v>0</v>
      </c>
      <c r="AZ61" s="62">
        <v>0</v>
      </c>
      <c r="BA61" s="62">
        <v>0</v>
      </c>
      <c r="BB61" s="62">
        <v>0</v>
      </c>
      <c r="BC61" s="62">
        <v>0</v>
      </c>
      <c r="BD61" s="62">
        <v>0</v>
      </c>
      <c r="BE61" s="62">
        <v>0</v>
      </c>
      <c r="BF61" s="62">
        <v>0</v>
      </c>
      <c r="BG61" s="62">
        <v>0</v>
      </c>
      <c r="BH61" s="62">
        <v>0</v>
      </c>
      <c r="BI61" s="62">
        <v>0</v>
      </c>
      <c r="BJ61" s="62">
        <v>0</v>
      </c>
      <c r="BK61" s="62">
        <v>0</v>
      </c>
      <c r="BL61" s="62">
        <v>0</v>
      </c>
      <c r="BM61" s="62">
        <v>0</v>
      </c>
      <c r="BN61" s="62">
        <v>0</v>
      </c>
      <c r="BO61" s="62">
        <v>0</v>
      </c>
      <c r="BP61" s="62">
        <v>0</v>
      </c>
      <c r="BQ61" s="62">
        <v>0</v>
      </c>
      <c r="BR61" s="62">
        <v>0</v>
      </c>
      <c r="BS61" s="62">
        <v>0</v>
      </c>
    </row>
    <row r="62" spans="1:71">
      <c r="A62" s="57"/>
      <c r="B62" s="37">
        <f t="shared" si="1"/>
        <v>48</v>
      </c>
      <c r="C62" s="38">
        <v>1</v>
      </c>
      <c r="D62" s="39">
        <f>_xlfn.IFNA(IF(OR(type="T",type="M"),MATCH(role,Settings!$I$9:$I$16,0),-1),-1)</f>
        <v>4</v>
      </c>
      <c r="E62" s="40" t="s">
        <v>34</v>
      </c>
      <c r="F62" s="38" t="s">
        <v>204</v>
      </c>
      <c r="H62" s="46" t="str">
        <f>_xlfn.IFNA(INDEX(Settings!$P$9:$P$36,MATCH(team_member,Settings!$N$9:$N$36,0)),"")</f>
        <v>ESBCSE</v>
      </c>
      <c r="I62" s="45" t="s">
        <v>272</v>
      </c>
      <c r="J62" s="41"/>
      <c r="K62" s="49">
        <v>45393</v>
      </c>
      <c r="L62" s="50"/>
      <c r="M62" s="51">
        <f>B58</f>
        <v>44</v>
      </c>
      <c r="N62" s="53" t="str">
        <f t="shared" si="2"/>
        <v>↖</v>
      </c>
      <c r="O62" s="52" t="str" cm="1">
        <f t="array" ref="O62">IFERROR("(" &amp;d.type &amp; ")" &amp; IF(LEN(d.name)&gt;7, LEFT(d.name,7) &amp; "...",d.name),"")</f>
        <v>(T)Upgrade...</v>
      </c>
      <c r="P62" s="54" t="s">
        <v>60</v>
      </c>
      <c r="Q62" s="41"/>
      <c r="R62" s="48">
        <v>4</v>
      </c>
      <c r="S62" s="47" cm="1">
        <f t="array" ref="S6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45393</v>
      </c>
      <c r="T62" s="47" cm="1">
        <f t="array" ref="T6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45398</v>
      </c>
      <c r="U62" s="58">
        <v>45394</v>
      </c>
      <c r="V62" s="59">
        <v>45399</v>
      </c>
      <c r="W62" s="60"/>
      <c r="X62" s="62">
        <v>0</v>
      </c>
      <c r="Y62" s="62">
        <v>0</v>
      </c>
      <c r="Z62" s="62">
        <v>0</v>
      </c>
      <c r="AA62" s="62">
        <v>0</v>
      </c>
      <c r="AB62" s="62">
        <v>0</v>
      </c>
      <c r="AC62" s="62">
        <v>0</v>
      </c>
      <c r="AD62" s="62">
        <v>0</v>
      </c>
      <c r="AE62" s="62">
        <v>0</v>
      </c>
      <c r="AF62" s="62">
        <v>0</v>
      </c>
      <c r="AG62" s="62">
        <v>0</v>
      </c>
      <c r="AH62" s="62">
        <v>0</v>
      </c>
      <c r="AI62" s="62">
        <v>0</v>
      </c>
      <c r="AJ62" s="62">
        <v>0</v>
      </c>
      <c r="AK62" s="62">
        <v>0</v>
      </c>
      <c r="AL62" s="62">
        <v>0</v>
      </c>
      <c r="AM62" s="62">
        <v>0</v>
      </c>
      <c r="AN62" s="62">
        <v>0</v>
      </c>
      <c r="AO62" s="62">
        <v>0</v>
      </c>
      <c r="AP62" s="62">
        <v>0</v>
      </c>
      <c r="AQ62" s="62">
        <v>0</v>
      </c>
      <c r="AR62" s="62">
        <v>0</v>
      </c>
      <c r="AS62" s="62">
        <v>0</v>
      </c>
      <c r="AT62" s="62">
        <v>0</v>
      </c>
      <c r="AU62" s="62">
        <v>0</v>
      </c>
      <c r="AV62" s="62">
        <v>0</v>
      </c>
      <c r="AW62" s="62">
        <v>0</v>
      </c>
      <c r="AX62" s="62">
        <v>0</v>
      </c>
      <c r="AY62" s="62">
        <v>0</v>
      </c>
      <c r="AZ62" s="62">
        <v>0</v>
      </c>
      <c r="BA62" s="62">
        <v>0</v>
      </c>
      <c r="BB62" s="62">
        <v>0</v>
      </c>
      <c r="BC62" s="62">
        <v>0</v>
      </c>
      <c r="BD62" s="62">
        <v>0</v>
      </c>
      <c r="BE62" s="62">
        <v>0</v>
      </c>
      <c r="BF62" s="62">
        <v>0</v>
      </c>
      <c r="BG62" s="62">
        <v>0</v>
      </c>
      <c r="BH62" s="62">
        <v>0</v>
      </c>
      <c r="BI62" s="62">
        <v>0</v>
      </c>
      <c r="BJ62" s="62">
        <v>0</v>
      </c>
      <c r="BK62" s="62">
        <v>0</v>
      </c>
      <c r="BL62" s="62">
        <v>0</v>
      </c>
      <c r="BM62" s="62">
        <v>0</v>
      </c>
      <c r="BN62" s="62">
        <v>0</v>
      </c>
      <c r="BO62" s="62">
        <v>0</v>
      </c>
      <c r="BP62" s="62">
        <v>0</v>
      </c>
      <c r="BQ62" s="62">
        <v>0</v>
      </c>
      <c r="BR62" s="62">
        <v>0</v>
      </c>
      <c r="BS62" s="62">
        <v>0</v>
      </c>
    </row>
    <row r="63" spans="1:71">
      <c r="A63" s="57"/>
      <c r="B63" s="37">
        <f t="shared" si="1"/>
        <v>49</v>
      </c>
      <c r="C63" s="38">
        <v>1</v>
      </c>
      <c r="D63" s="39">
        <f>_xlfn.IFNA(IF(OR(type="T",type="M"),MATCH(role,Settings!$I$9:$I$16,0),-1),-1)</f>
        <v>6</v>
      </c>
      <c r="E63" s="40" t="s">
        <v>34</v>
      </c>
      <c r="F63" s="38" t="s">
        <v>195</v>
      </c>
      <c r="H63" s="46" t="str">
        <f>_xlfn.IFNA(INDEX(Settings!$P$9:$P$36,MATCH(team_member,Settings!$N$9:$N$36,0)),"")</f>
        <v>BA</v>
      </c>
      <c r="I63" s="45" t="s">
        <v>52</v>
      </c>
      <c r="J63" s="41"/>
      <c r="K63" s="49">
        <v>45393</v>
      </c>
      <c r="L63" s="50"/>
      <c r="M63" s="51">
        <f>B46</f>
        <v>32</v>
      </c>
      <c r="N63" s="53" t="str">
        <f t="shared" si="2"/>
        <v>↖</v>
      </c>
      <c r="O63" s="52" t="str" cm="1">
        <f t="array" ref="O63">IFERROR("(" &amp;d.type &amp; ")" &amp; IF(LEN(d.name)&gt;7, LEFT(d.name,7) &amp; "...",d.name),"")</f>
        <v>(T)Sprint ...</v>
      </c>
      <c r="P63" s="54" t="s">
        <v>60</v>
      </c>
      <c r="Q63" s="41"/>
      <c r="R63" s="48">
        <v>5</v>
      </c>
      <c r="S63" s="47" cm="1">
        <f t="array" ref="S6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45393</v>
      </c>
      <c r="T63" s="47" cm="1">
        <f t="array" ref="T6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45399</v>
      </c>
      <c r="U63" s="58">
        <v>45393</v>
      </c>
      <c r="V63" s="59">
        <v>45399</v>
      </c>
      <c r="W63" s="60"/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</v>
      </c>
      <c r="AZ63" s="62">
        <v>0</v>
      </c>
      <c r="BA63" s="62">
        <v>0</v>
      </c>
      <c r="BB63" s="62">
        <v>0</v>
      </c>
      <c r="BC63" s="62">
        <v>0</v>
      </c>
      <c r="BD63" s="62">
        <v>0</v>
      </c>
      <c r="BE63" s="62">
        <v>0</v>
      </c>
      <c r="BF63" s="62">
        <v>0</v>
      </c>
      <c r="BG63" s="62">
        <v>0</v>
      </c>
      <c r="BH63" s="62">
        <v>0</v>
      </c>
      <c r="BI63" s="62">
        <v>0</v>
      </c>
      <c r="BJ63" s="62">
        <v>0</v>
      </c>
      <c r="BK63" s="62">
        <v>0</v>
      </c>
      <c r="BL63" s="62">
        <v>0</v>
      </c>
      <c r="BM63" s="62">
        <v>0</v>
      </c>
      <c r="BN63" s="62">
        <v>0</v>
      </c>
      <c r="BO63" s="62">
        <v>0</v>
      </c>
      <c r="BP63" s="62">
        <v>0</v>
      </c>
      <c r="BQ63" s="62">
        <v>0</v>
      </c>
      <c r="BR63" s="62">
        <v>0</v>
      </c>
      <c r="BS63" s="62">
        <v>0</v>
      </c>
    </row>
    <row r="64" spans="1:71">
      <c r="A64" s="57"/>
      <c r="B64" s="37">
        <f t="shared" si="1"/>
        <v>50</v>
      </c>
      <c r="C64" s="38">
        <v>1</v>
      </c>
      <c r="D64" s="39">
        <f>_xlfn.IFNA(IF(OR(type="T",type="M"),MATCH(role,Settings!$I$9:$I$16,0),-1),-1)</f>
        <v>2</v>
      </c>
      <c r="E64" s="40" t="s">
        <v>34</v>
      </c>
      <c r="F64" s="38" t="s">
        <v>196</v>
      </c>
      <c r="H64" s="46" t="str">
        <f>_xlfn.IFNA(INDEX(Settings!$P$9:$P$36,MATCH(team_member,Settings!$N$9:$N$36,0)),"")</f>
        <v>DL</v>
      </c>
      <c r="I64" s="45" t="s">
        <v>206</v>
      </c>
      <c r="J64" s="41"/>
      <c r="K64" s="49">
        <v>45399</v>
      </c>
      <c r="L64" s="50"/>
      <c r="M64" s="51"/>
      <c r="N64" s="53" t="str">
        <f t="shared" si="2"/>
        <v/>
      </c>
      <c r="O64" s="52" t="str" cm="1">
        <f t="array" ref="O64">IFERROR("(" &amp;d.type &amp; ")" &amp; IF(LEN(d.name)&gt;7, LEFT(d.name,7) &amp; "...",d.name),"")</f>
        <v/>
      </c>
      <c r="P64" s="54" t="s">
        <v>60</v>
      </c>
      <c r="Q64" s="41"/>
      <c r="R64" s="48">
        <v>1</v>
      </c>
      <c r="S64" s="47" cm="1">
        <f t="array" ref="S6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45399</v>
      </c>
      <c r="T64" s="47" cm="1">
        <f t="array" ref="T6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45399</v>
      </c>
      <c r="U64" s="58">
        <v>45399</v>
      </c>
      <c r="V64" s="59">
        <v>45399</v>
      </c>
      <c r="W64" s="60"/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2">
        <v>0</v>
      </c>
      <c r="BA64" s="62">
        <v>0</v>
      </c>
      <c r="BB64" s="62">
        <v>0</v>
      </c>
      <c r="BC64" s="62">
        <v>0</v>
      </c>
      <c r="BD64" s="62">
        <v>0</v>
      </c>
      <c r="BE64" s="62">
        <v>0</v>
      </c>
      <c r="BF64" s="62">
        <v>0</v>
      </c>
      <c r="BG64" s="62">
        <v>0</v>
      </c>
      <c r="BH64" s="62">
        <v>0</v>
      </c>
      <c r="BI64" s="62">
        <v>0</v>
      </c>
      <c r="BJ64" s="62">
        <v>0</v>
      </c>
      <c r="BK64" s="62">
        <v>0</v>
      </c>
      <c r="BL64" s="62">
        <v>0</v>
      </c>
      <c r="BM64" s="62">
        <v>0</v>
      </c>
      <c r="BN64" s="62">
        <v>0</v>
      </c>
      <c r="BO64" s="62">
        <v>0</v>
      </c>
      <c r="BP64" s="62">
        <v>0</v>
      </c>
      <c r="BQ64" s="62">
        <v>0</v>
      </c>
      <c r="BR64" s="62">
        <v>0</v>
      </c>
      <c r="BS64" s="62">
        <v>0</v>
      </c>
    </row>
    <row r="65" spans="1:71">
      <c r="A65" s="57"/>
      <c r="B65" s="37">
        <f t="shared" si="1"/>
        <v>51</v>
      </c>
      <c r="C65" s="38">
        <v>1</v>
      </c>
      <c r="D65" s="39">
        <f>_xlfn.IFNA(IF(OR(type="T",type="M"),MATCH(role,Settings!$I$9:$I$16,0),-1),-1)</f>
        <v>3</v>
      </c>
      <c r="E65" s="40" t="s">
        <v>34</v>
      </c>
      <c r="F65" s="38" t="s">
        <v>197</v>
      </c>
      <c r="H65" s="46" t="str">
        <f>_xlfn.IFNA(INDEX(Settings!$P$9:$P$36,MATCH(team_member,Settings!$N$9:$N$36,0)),"")</f>
        <v>EA</v>
      </c>
      <c r="I65" s="45" t="s">
        <v>190</v>
      </c>
      <c r="J65" s="41"/>
      <c r="K65" s="49">
        <v>45399</v>
      </c>
      <c r="L65" s="50"/>
      <c r="M65" s="51"/>
      <c r="N65" s="53" t="str">
        <f t="shared" si="2"/>
        <v/>
      </c>
      <c r="O65" s="52" t="str" cm="1">
        <f t="array" ref="O65">IFERROR("(" &amp;d.type &amp; ")" &amp; IF(LEN(d.name)&gt;7, LEFT(d.name,7) &amp; "...",d.name),"")</f>
        <v/>
      </c>
      <c r="P65" s="54" t="s">
        <v>60</v>
      </c>
      <c r="Q65" s="41"/>
      <c r="R65" s="48">
        <v>1</v>
      </c>
      <c r="S65" s="47" cm="1">
        <f t="array" ref="S6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45399</v>
      </c>
      <c r="T65" s="47" cm="1">
        <f t="array" ref="T6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45399</v>
      </c>
      <c r="U65" s="58">
        <v>45399</v>
      </c>
      <c r="V65" s="59">
        <v>45399</v>
      </c>
      <c r="W65" s="60"/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2">
        <v>0</v>
      </c>
      <c r="BA65" s="62">
        <v>0</v>
      </c>
      <c r="BB65" s="62">
        <v>0</v>
      </c>
      <c r="BC65" s="62">
        <v>0</v>
      </c>
      <c r="BD65" s="62">
        <v>0</v>
      </c>
      <c r="BE65" s="62">
        <v>0</v>
      </c>
      <c r="BF65" s="62">
        <v>0</v>
      </c>
      <c r="BG65" s="62">
        <v>0</v>
      </c>
      <c r="BH65" s="62">
        <v>0</v>
      </c>
      <c r="BI65" s="62">
        <v>0</v>
      </c>
      <c r="BJ65" s="62">
        <v>0</v>
      </c>
      <c r="BK65" s="62">
        <v>0</v>
      </c>
      <c r="BL65" s="62">
        <v>0</v>
      </c>
      <c r="BM65" s="62">
        <v>0</v>
      </c>
      <c r="BN65" s="62">
        <v>0</v>
      </c>
      <c r="BO65" s="62">
        <v>0</v>
      </c>
      <c r="BP65" s="62">
        <v>0</v>
      </c>
      <c r="BQ65" s="62">
        <v>0</v>
      </c>
      <c r="BR65" s="62">
        <v>0</v>
      </c>
      <c r="BS65" s="62">
        <v>0</v>
      </c>
    </row>
    <row r="66" spans="1:71">
      <c r="A66" s="57"/>
      <c r="B66" s="37">
        <f t="shared" si="1"/>
        <v>52</v>
      </c>
      <c r="C66" s="38">
        <v>1</v>
      </c>
      <c r="D66" s="39">
        <f>_xlfn.IFNA(IF(OR(type="T",type="M"),MATCH(role,Settings!$I$9:$I$16,0),-1),-1)</f>
        <v>-1</v>
      </c>
      <c r="E66" s="40" t="s">
        <v>33</v>
      </c>
      <c r="F66" s="38" t="s">
        <v>207</v>
      </c>
      <c r="H66" s="46" t="str">
        <f>_xlfn.IFNA(INDEX(Settings!$P$9:$P$36,MATCH(team_member,Settings!$N$9:$N$36,0)),"")</f>
        <v/>
      </c>
      <c r="I66" s="45"/>
      <c r="J66" s="41"/>
      <c r="K66" s="90">
        <f>MIN(S67:S86)</f>
        <v>45398</v>
      </c>
      <c r="L66" s="50"/>
      <c r="M66" s="51"/>
      <c r="N66" s="53" t="str">
        <f t="shared" si="2"/>
        <v/>
      </c>
      <c r="O66" s="52" t="str" cm="1">
        <f t="array" ref="O66">IFERROR("(" &amp;d.type &amp; ")" &amp; IF(LEN(d.name)&gt;7, LEFT(d.name,7) &amp; "...",d.name),"")</f>
        <v/>
      </c>
      <c r="P66" s="54" t="s">
        <v>60</v>
      </c>
      <c r="Q66" s="41"/>
      <c r="R66" s="48">
        <f>NETWORKDAYS(plan_start, MAX(T67:T86))</f>
        <v>19</v>
      </c>
      <c r="S66" s="47" cm="1">
        <f t="array" ref="S6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45398</v>
      </c>
      <c r="T66" s="47" cm="1">
        <f t="array" ref="T6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45422</v>
      </c>
      <c r="U66" s="58">
        <v>45400</v>
      </c>
      <c r="V66" s="59">
        <v>45421</v>
      </c>
      <c r="W66" s="60" cm="1">
        <f t="array" ref="W66">SUM(W67:W86*R67:R86)/SUM(R67:R86)</f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2">
        <v>0</v>
      </c>
      <c r="BA66" s="62">
        <v>0</v>
      </c>
      <c r="BB66" s="62">
        <v>0</v>
      </c>
      <c r="BC66" s="62">
        <v>0</v>
      </c>
      <c r="BD66" s="62">
        <v>0</v>
      </c>
      <c r="BE66" s="62">
        <v>0</v>
      </c>
      <c r="BF66" s="62">
        <v>0</v>
      </c>
      <c r="BG66" s="62">
        <v>0</v>
      </c>
      <c r="BH66" s="62">
        <v>0</v>
      </c>
      <c r="BI66" s="62">
        <v>0</v>
      </c>
      <c r="BJ66" s="62">
        <v>0</v>
      </c>
      <c r="BK66" s="62">
        <v>0</v>
      </c>
      <c r="BL66" s="62">
        <v>0</v>
      </c>
      <c r="BM66" s="62">
        <v>0</v>
      </c>
      <c r="BN66" s="62">
        <v>0</v>
      </c>
      <c r="BO66" s="62">
        <v>0</v>
      </c>
      <c r="BP66" s="62">
        <v>0</v>
      </c>
      <c r="BQ66" s="62">
        <v>0</v>
      </c>
      <c r="BR66" s="62">
        <v>0</v>
      </c>
      <c r="BS66" s="62">
        <v>0</v>
      </c>
    </row>
    <row r="67" spans="1:71">
      <c r="A67" s="57"/>
      <c r="B67" s="37">
        <f t="shared" si="1"/>
        <v>53</v>
      </c>
      <c r="C67" s="38">
        <v>1</v>
      </c>
      <c r="D67" s="39">
        <f>_xlfn.IFNA(IF(OR(type="T",type="M"),MATCH(role,Settings!$I$9:$I$16,0),-1),-1)</f>
        <v>2</v>
      </c>
      <c r="E67" s="40" t="s">
        <v>34</v>
      </c>
      <c r="F67" s="38" t="s">
        <v>229</v>
      </c>
      <c r="H67" s="46" t="str">
        <f>_xlfn.IFNA(INDEX(Settings!$P$9:$P$36,MATCH(team_member,Settings!$N$9:$N$36,0)),"")</f>
        <v>DL</v>
      </c>
      <c r="I67" s="45" t="s">
        <v>206</v>
      </c>
      <c r="J67" s="41"/>
      <c r="K67" s="49">
        <v>45400</v>
      </c>
      <c r="L67" s="50"/>
      <c r="M67" s="51"/>
      <c r="N67" s="53" t="str">
        <f t="shared" si="2"/>
        <v/>
      </c>
      <c r="O67" s="52" t="str" cm="1">
        <f t="array" ref="O67">IFERROR("(" &amp;d.type &amp; ")" &amp; IF(LEN(d.name)&gt;7, LEFT(d.name,7) &amp; "...",d.name),"")</f>
        <v/>
      </c>
      <c r="P67" s="54" t="s">
        <v>60</v>
      </c>
      <c r="Q67" s="41"/>
      <c r="R67" s="48">
        <v>1</v>
      </c>
      <c r="S67" s="47" cm="1">
        <f t="array" ref="S6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45400</v>
      </c>
      <c r="T67" s="47" cm="1">
        <f t="array" ref="T6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45400</v>
      </c>
      <c r="U67" s="58">
        <v>45400</v>
      </c>
      <c r="V67" s="59">
        <v>45400</v>
      </c>
      <c r="W67" s="60"/>
      <c r="X67" s="62">
        <v>0</v>
      </c>
      <c r="Y67" s="62">
        <v>0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</v>
      </c>
      <c r="AV67" s="62">
        <v>0</v>
      </c>
      <c r="AW67" s="62">
        <v>0</v>
      </c>
      <c r="AX67" s="62">
        <v>0</v>
      </c>
      <c r="AY67" s="62">
        <v>0</v>
      </c>
      <c r="AZ67" s="62">
        <v>0</v>
      </c>
      <c r="BA67" s="62">
        <v>0</v>
      </c>
      <c r="BB67" s="62">
        <v>0</v>
      </c>
      <c r="BC67" s="62">
        <v>0</v>
      </c>
      <c r="BD67" s="62">
        <v>0</v>
      </c>
      <c r="BE67" s="62">
        <v>0</v>
      </c>
      <c r="BF67" s="62">
        <v>0</v>
      </c>
      <c r="BG67" s="62">
        <v>0</v>
      </c>
      <c r="BH67" s="62">
        <v>0</v>
      </c>
      <c r="BI67" s="62">
        <v>0</v>
      </c>
      <c r="BJ67" s="62">
        <v>0</v>
      </c>
      <c r="BK67" s="62">
        <v>0</v>
      </c>
      <c r="BL67" s="62">
        <v>0</v>
      </c>
      <c r="BM67" s="62">
        <v>0</v>
      </c>
      <c r="BN67" s="62">
        <v>0</v>
      </c>
      <c r="BO67" s="62">
        <v>0</v>
      </c>
      <c r="BP67" s="62">
        <v>0</v>
      </c>
      <c r="BQ67" s="62">
        <v>0</v>
      </c>
      <c r="BR67" s="62">
        <v>0</v>
      </c>
      <c r="BS67" s="62">
        <v>0</v>
      </c>
    </row>
    <row r="68" spans="1:71">
      <c r="A68" s="57"/>
      <c r="B68" s="37">
        <f t="shared" si="1"/>
        <v>54</v>
      </c>
      <c r="C68" s="38">
        <v>1</v>
      </c>
      <c r="D68" s="39">
        <f>_xlfn.IFNA(IF(OR(type="T",type="M"),MATCH(role,Settings!$I$9:$I$16,0),-1),-1)</f>
        <v>3</v>
      </c>
      <c r="E68" s="40" t="s">
        <v>34</v>
      </c>
      <c r="F68" s="38" t="s">
        <v>247</v>
      </c>
      <c r="H68" s="46" t="str">
        <f>_xlfn.IFNA(INDEX(Settings!$P$9:$P$36,MATCH(team_member,Settings!$N$9:$N$36,0)),"")</f>
        <v>EA</v>
      </c>
      <c r="I68" s="45" t="s">
        <v>190</v>
      </c>
      <c r="J68" s="41"/>
      <c r="K68" s="49">
        <v>45400</v>
      </c>
      <c r="L68" s="50"/>
      <c r="M68" s="51"/>
      <c r="N68" s="53" t="str">
        <f t="shared" si="2"/>
        <v/>
      </c>
      <c r="O68" s="52" t="str" cm="1">
        <f t="array" ref="O68">IFERROR("(" &amp;d.type &amp; ")" &amp; IF(LEN(d.name)&gt;7, LEFT(d.name,7) &amp; "...",d.name),"")</f>
        <v/>
      </c>
      <c r="P68" s="54" t="s">
        <v>60</v>
      </c>
      <c r="Q68" s="41"/>
      <c r="R68" s="48">
        <v>3</v>
      </c>
      <c r="S68" s="47" cm="1">
        <f t="array" ref="S6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45400</v>
      </c>
      <c r="T68" s="47" cm="1">
        <f t="array" ref="T6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45404</v>
      </c>
      <c r="U68" s="58">
        <v>45400</v>
      </c>
      <c r="V68" s="59">
        <v>45404</v>
      </c>
      <c r="W68" s="60"/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2">
        <v>0</v>
      </c>
      <c r="BA68" s="62">
        <v>0</v>
      </c>
      <c r="BB68" s="62">
        <v>0</v>
      </c>
      <c r="BC68" s="62">
        <v>0</v>
      </c>
      <c r="BD68" s="62">
        <v>0</v>
      </c>
      <c r="BE68" s="62">
        <v>0</v>
      </c>
      <c r="BF68" s="62">
        <v>0</v>
      </c>
      <c r="BG68" s="62">
        <v>0</v>
      </c>
      <c r="BH68" s="62">
        <v>0</v>
      </c>
      <c r="BI68" s="62">
        <v>0</v>
      </c>
      <c r="BJ68" s="62">
        <v>0</v>
      </c>
      <c r="BK68" s="62">
        <v>0</v>
      </c>
      <c r="BL68" s="62">
        <v>0</v>
      </c>
      <c r="BM68" s="62">
        <v>0</v>
      </c>
      <c r="BN68" s="62">
        <v>0</v>
      </c>
      <c r="BO68" s="62">
        <v>0</v>
      </c>
      <c r="BP68" s="62">
        <v>0</v>
      </c>
      <c r="BQ68" s="62">
        <v>0</v>
      </c>
      <c r="BR68" s="62">
        <v>0</v>
      </c>
      <c r="BS68" s="62">
        <v>0</v>
      </c>
    </row>
    <row r="69" spans="1:71">
      <c r="A69" s="57"/>
      <c r="B69" s="37">
        <f t="shared" si="1"/>
        <v>55</v>
      </c>
      <c r="C69" s="38">
        <v>1</v>
      </c>
      <c r="D69" s="39">
        <f>_xlfn.IFNA(IF(OR(type="T",type="M"),MATCH(role,Settings!$I$9:$I$16,0),-1),-1)</f>
        <v>7</v>
      </c>
      <c r="E69" s="40" t="s">
        <v>34</v>
      </c>
      <c r="F69" s="38" t="s">
        <v>198</v>
      </c>
      <c r="H69" s="46" t="str">
        <f>_xlfn.IFNA(INDEX(Settings!$P$9:$P$36,MATCH(team_member,Settings!$N$9:$N$36,0)),"")</f>
        <v>QAL</v>
      </c>
      <c r="I69" s="45" t="s">
        <v>273</v>
      </c>
      <c r="J69" s="41"/>
      <c r="K69" s="49">
        <v>45405</v>
      </c>
      <c r="L69" s="50"/>
      <c r="M69" s="51">
        <f>B68</f>
        <v>54</v>
      </c>
      <c r="N69" s="53" t="str">
        <f t="shared" si="2"/>
        <v>↖</v>
      </c>
      <c r="O69" s="52" t="str" cm="1">
        <f t="array" ref="O69">IFERROR("(" &amp;d.type &amp; ")" &amp; IF(LEN(d.name)&gt;7, LEFT(d.name,7) &amp; "...",d.name),"")</f>
        <v>(T)Applica...</v>
      </c>
      <c r="P69" s="54" t="s">
        <v>60</v>
      </c>
      <c r="Q69" s="41"/>
      <c r="R69" s="48">
        <v>2</v>
      </c>
      <c r="S69" s="47" cm="1">
        <f t="array" ref="S6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45405</v>
      </c>
      <c r="T69" s="47" cm="1">
        <f t="array" ref="T6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45406</v>
      </c>
      <c r="U69" s="58">
        <v>45405</v>
      </c>
      <c r="V69" s="59">
        <v>45406</v>
      </c>
      <c r="W69" s="60"/>
      <c r="X69" s="62">
        <v>0</v>
      </c>
      <c r="Y69" s="62">
        <v>0</v>
      </c>
      <c r="Z69" s="62">
        <v>0</v>
      </c>
      <c r="AA69" s="62">
        <v>0</v>
      </c>
      <c r="AB69" s="62">
        <v>0</v>
      </c>
      <c r="AC69" s="62">
        <v>0</v>
      </c>
      <c r="AD69" s="62">
        <v>0</v>
      </c>
      <c r="AE69" s="62">
        <v>0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2">
        <v>0</v>
      </c>
      <c r="BA69" s="62">
        <v>0</v>
      </c>
      <c r="BB69" s="62">
        <v>0</v>
      </c>
      <c r="BC69" s="62">
        <v>0</v>
      </c>
      <c r="BD69" s="62">
        <v>0</v>
      </c>
      <c r="BE69" s="62">
        <v>0</v>
      </c>
      <c r="BF69" s="62">
        <v>0</v>
      </c>
      <c r="BG69" s="62">
        <v>0</v>
      </c>
      <c r="BH69" s="62">
        <v>0</v>
      </c>
      <c r="BI69" s="62">
        <v>0</v>
      </c>
      <c r="BJ69" s="62">
        <v>0</v>
      </c>
      <c r="BK69" s="62">
        <v>0</v>
      </c>
      <c r="BL69" s="62">
        <v>0</v>
      </c>
      <c r="BM69" s="62">
        <v>0</v>
      </c>
      <c r="BN69" s="62">
        <v>0</v>
      </c>
      <c r="BO69" s="62">
        <v>0</v>
      </c>
      <c r="BP69" s="62">
        <v>0</v>
      </c>
      <c r="BQ69" s="62">
        <v>0</v>
      </c>
      <c r="BR69" s="62">
        <v>0</v>
      </c>
      <c r="BS69" s="62">
        <v>0</v>
      </c>
    </row>
    <row r="70" spans="1:71">
      <c r="A70" s="57"/>
      <c r="B70" s="37">
        <f t="shared" si="1"/>
        <v>56</v>
      </c>
      <c r="C70" s="38">
        <v>1</v>
      </c>
      <c r="D70" s="39">
        <f>_xlfn.IFNA(IF(OR(type="T",type="M"),MATCH(role,Settings!$I$9:$I$16,0),-1),-1)</f>
        <v>-1</v>
      </c>
      <c r="E70" s="40" t="s">
        <v>34</v>
      </c>
      <c r="F70" s="38" t="s">
        <v>199</v>
      </c>
      <c r="H70" s="46" t="str">
        <f>_xlfn.IFNA(INDEX(Settings!$P$9:$P$36,MATCH(team_member,Settings!$N$9:$N$36,0)),"")</f>
        <v>TDE</v>
      </c>
      <c r="I70" s="45" t="s">
        <v>50</v>
      </c>
      <c r="J70" s="41"/>
      <c r="K70" s="49">
        <v>45407</v>
      </c>
      <c r="L70" s="50"/>
      <c r="M70" s="51">
        <f>B69</f>
        <v>55</v>
      </c>
      <c r="N70" s="53" t="str">
        <f t="shared" si="2"/>
        <v>↖</v>
      </c>
      <c r="O70" s="52" t="str" cm="1">
        <f t="array" ref="O70">IFERROR("(" &amp;d.type &amp; ")" &amp; IF(LEN(d.name)&gt;7, LEFT(d.name,7) &amp; "...",d.name),"")</f>
        <v>(T)Define ...</v>
      </c>
      <c r="P70" s="54" t="s">
        <v>60</v>
      </c>
      <c r="Q70" s="41"/>
      <c r="R70" s="48">
        <v>3</v>
      </c>
      <c r="S70" s="47" cm="1">
        <f t="array" ref="S7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45407</v>
      </c>
      <c r="T70" s="47" cm="1">
        <f t="array" ref="T7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45411</v>
      </c>
      <c r="U70" s="58">
        <v>45407</v>
      </c>
      <c r="V70" s="59">
        <v>45411</v>
      </c>
      <c r="W70" s="60"/>
      <c r="X70" s="62">
        <v>0</v>
      </c>
      <c r="Y70" s="62">
        <v>0</v>
      </c>
      <c r="Z70" s="62">
        <v>0</v>
      </c>
      <c r="AA70" s="62">
        <v>0</v>
      </c>
      <c r="AB70" s="62">
        <v>0</v>
      </c>
      <c r="AC70" s="62">
        <v>0</v>
      </c>
      <c r="AD70" s="62">
        <v>0</v>
      </c>
      <c r="AE70" s="62">
        <v>0</v>
      </c>
      <c r="AF70" s="62">
        <v>0</v>
      </c>
      <c r="AG70" s="62">
        <v>0</v>
      </c>
      <c r="AH70" s="62">
        <v>0</v>
      </c>
      <c r="AI70" s="62">
        <v>0</v>
      </c>
      <c r="AJ70" s="62">
        <v>0</v>
      </c>
      <c r="AK70" s="62">
        <v>0</v>
      </c>
      <c r="AL70" s="62">
        <v>0</v>
      </c>
      <c r="AM70" s="62">
        <v>0</v>
      </c>
      <c r="AN70" s="62">
        <v>0</v>
      </c>
      <c r="AO70" s="62">
        <v>0</v>
      </c>
      <c r="AP70" s="62">
        <v>0</v>
      </c>
      <c r="AQ70" s="62">
        <v>0</v>
      </c>
      <c r="AR70" s="62">
        <v>0</v>
      </c>
      <c r="AS70" s="62">
        <v>0</v>
      </c>
      <c r="AT70" s="62">
        <v>0</v>
      </c>
      <c r="AU70" s="62">
        <v>0</v>
      </c>
      <c r="AV70" s="62">
        <v>0</v>
      </c>
      <c r="AW70" s="62">
        <v>0</v>
      </c>
      <c r="AX70" s="62">
        <v>0</v>
      </c>
      <c r="AY70" s="62">
        <v>0</v>
      </c>
      <c r="AZ70" s="62">
        <v>0</v>
      </c>
      <c r="BA70" s="62">
        <v>0</v>
      </c>
      <c r="BB70" s="62">
        <v>0</v>
      </c>
      <c r="BC70" s="62">
        <v>0</v>
      </c>
      <c r="BD70" s="62">
        <v>0</v>
      </c>
      <c r="BE70" s="62">
        <v>0</v>
      </c>
      <c r="BF70" s="62">
        <v>0</v>
      </c>
      <c r="BG70" s="62">
        <v>0</v>
      </c>
      <c r="BH70" s="62">
        <v>0</v>
      </c>
      <c r="BI70" s="62">
        <v>0</v>
      </c>
      <c r="BJ70" s="62">
        <v>0</v>
      </c>
      <c r="BK70" s="62">
        <v>0</v>
      </c>
      <c r="BL70" s="62">
        <v>0</v>
      </c>
      <c r="BM70" s="62">
        <v>0</v>
      </c>
      <c r="BN70" s="62">
        <v>0</v>
      </c>
      <c r="BO70" s="62">
        <v>0</v>
      </c>
      <c r="BP70" s="62">
        <v>0</v>
      </c>
      <c r="BQ70" s="62">
        <v>0</v>
      </c>
      <c r="BR70" s="62">
        <v>0</v>
      </c>
      <c r="BS70" s="62">
        <v>0</v>
      </c>
    </row>
    <row r="71" spans="1:71">
      <c r="A71" s="57"/>
      <c r="B71" s="37">
        <f t="shared" si="1"/>
        <v>57</v>
      </c>
      <c r="C71" s="38">
        <v>1</v>
      </c>
      <c r="D71" s="39">
        <f>_xlfn.IFNA(IF(OR(type="T",type="M"),MATCH(role,Settings!$I$9:$I$16,0),-1),-1)</f>
        <v>4</v>
      </c>
      <c r="E71" s="40" t="s">
        <v>34</v>
      </c>
      <c r="F71" s="38" t="s">
        <v>200</v>
      </c>
      <c r="H71" s="46" t="str">
        <f>_xlfn.IFNA(INDEX(Settings!$P$9:$P$36,MATCH(team_member,Settings!$N$9:$N$36,0)),"")</f>
        <v>ESBCSE</v>
      </c>
      <c r="I71" s="45" t="s">
        <v>48</v>
      </c>
      <c r="J71" s="41"/>
      <c r="K71" s="49">
        <v>45407</v>
      </c>
      <c r="L71" s="50"/>
      <c r="M71" s="51"/>
      <c r="N71" s="53" t="str">
        <f t="shared" si="2"/>
        <v/>
      </c>
      <c r="O71" s="52" t="str" cm="1">
        <f t="array" ref="O71">IFERROR("(" &amp;d.type &amp; ")" &amp; IF(LEN(d.name)&gt;7, LEFT(d.name,7) &amp; "...",d.name),"")</f>
        <v/>
      </c>
      <c r="P71" s="54" t="s">
        <v>60</v>
      </c>
      <c r="Q71" s="41"/>
      <c r="R71" s="48">
        <v>4</v>
      </c>
      <c r="S71" s="47" cm="1">
        <f t="array" ref="S7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45407</v>
      </c>
      <c r="T71" s="47" cm="1">
        <f t="array" ref="T7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45412</v>
      </c>
      <c r="U71" s="58">
        <v>45407</v>
      </c>
      <c r="V71" s="59">
        <v>45412</v>
      </c>
      <c r="W71" s="60"/>
      <c r="X71" s="62">
        <v>0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2">
        <v>0</v>
      </c>
      <c r="BA71" s="62">
        <v>0</v>
      </c>
      <c r="BB71" s="62">
        <v>0</v>
      </c>
      <c r="BC71" s="62">
        <v>0</v>
      </c>
      <c r="BD71" s="62">
        <v>0</v>
      </c>
      <c r="BE71" s="62">
        <v>0</v>
      </c>
      <c r="BF71" s="62">
        <v>0</v>
      </c>
      <c r="BG71" s="62">
        <v>0</v>
      </c>
      <c r="BH71" s="62">
        <v>0</v>
      </c>
      <c r="BI71" s="62">
        <v>0</v>
      </c>
      <c r="BJ71" s="62">
        <v>0</v>
      </c>
      <c r="BK71" s="62">
        <v>0</v>
      </c>
      <c r="BL71" s="62">
        <v>0</v>
      </c>
      <c r="BM71" s="62">
        <v>0</v>
      </c>
      <c r="BN71" s="62">
        <v>0</v>
      </c>
      <c r="BO71" s="62">
        <v>0</v>
      </c>
      <c r="BP71" s="62">
        <v>0</v>
      </c>
      <c r="BQ71" s="62">
        <v>0</v>
      </c>
      <c r="BR71" s="62">
        <v>0</v>
      </c>
      <c r="BS71" s="62">
        <v>0</v>
      </c>
    </row>
    <row r="72" spans="1:71">
      <c r="A72" s="57"/>
      <c r="B72" s="37">
        <f t="shared" si="1"/>
        <v>58</v>
      </c>
      <c r="C72" s="38">
        <v>1</v>
      </c>
      <c r="D72" s="39">
        <f>_xlfn.IFNA(IF(OR(type="T",type="M"),MATCH(role,Settings!$I$9:$I$16,0),-1),-1)</f>
        <v>4</v>
      </c>
      <c r="E72" s="40" t="s">
        <v>34</v>
      </c>
      <c r="F72" s="38" t="s">
        <v>201</v>
      </c>
      <c r="H72" s="46" t="str">
        <f>_xlfn.IFNA(INDEX(Settings!$P$9:$P$36,MATCH(team_member,Settings!$N$9:$N$36,0)),"")</f>
        <v>ESBCSE</v>
      </c>
      <c r="I72" s="45" t="s">
        <v>59</v>
      </c>
      <c r="J72" s="41"/>
      <c r="K72" s="49">
        <v>45411</v>
      </c>
      <c r="L72" s="50"/>
      <c r="M72" s="51">
        <f>B71</f>
        <v>57</v>
      </c>
      <c r="N72" s="53" t="str">
        <f t="shared" si="2"/>
        <v>↖</v>
      </c>
      <c r="O72" s="52" t="str" cm="1">
        <f t="array" ref="O72">IFERROR("(" &amp;d.type &amp; ")" &amp; IF(LEN(d.name)&gt;7, LEFT(d.name,7) &amp; "...",d.name),"")</f>
        <v>(T)Upgrade...</v>
      </c>
      <c r="P72" s="54" t="s">
        <v>60</v>
      </c>
      <c r="Q72" s="41"/>
      <c r="R72" s="48">
        <v>1</v>
      </c>
      <c r="S72" s="47" cm="1">
        <f t="array" ref="S7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45411</v>
      </c>
      <c r="T72" s="47" cm="1">
        <f t="array" ref="T7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45411</v>
      </c>
      <c r="U72" s="58">
        <v>45411</v>
      </c>
      <c r="V72" s="59">
        <v>45411</v>
      </c>
      <c r="W72" s="60"/>
      <c r="X72" s="62">
        <v>0</v>
      </c>
      <c r="Y72" s="62">
        <v>0</v>
      </c>
      <c r="Z72" s="62">
        <v>0</v>
      </c>
      <c r="AA72" s="62">
        <v>0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2">
        <v>0</v>
      </c>
      <c r="BA72" s="62">
        <v>0</v>
      </c>
      <c r="BB72" s="62">
        <v>0</v>
      </c>
      <c r="BC72" s="62">
        <v>0</v>
      </c>
      <c r="BD72" s="62">
        <v>0</v>
      </c>
      <c r="BE72" s="62">
        <v>0</v>
      </c>
      <c r="BF72" s="62">
        <v>0</v>
      </c>
      <c r="BG72" s="62">
        <v>0</v>
      </c>
      <c r="BH72" s="62">
        <v>0</v>
      </c>
      <c r="BI72" s="62">
        <v>0</v>
      </c>
      <c r="BJ72" s="62">
        <v>0</v>
      </c>
      <c r="BK72" s="62">
        <v>0</v>
      </c>
      <c r="BL72" s="62">
        <v>0</v>
      </c>
      <c r="BM72" s="62">
        <v>0</v>
      </c>
      <c r="BN72" s="62">
        <v>0</v>
      </c>
      <c r="BO72" s="62">
        <v>0</v>
      </c>
      <c r="BP72" s="62">
        <v>0</v>
      </c>
      <c r="BQ72" s="62">
        <v>0</v>
      </c>
      <c r="BR72" s="62">
        <v>0</v>
      </c>
      <c r="BS72" s="62">
        <v>0</v>
      </c>
    </row>
    <row r="73" spans="1:71">
      <c r="A73" s="57"/>
      <c r="B73" s="37">
        <f t="shared" si="1"/>
        <v>59</v>
      </c>
      <c r="C73" s="38">
        <v>1</v>
      </c>
      <c r="D73" s="39">
        <f>_xlfn.IFNA(IF(OR(type="T",type="M"),MATCH(role,Settings!$I$9:$I$16,0),-1),-1)</f>
        <v>7</v>
      </c>
      <c r="E73" s="40" t="s">
        <v>34</v>
      </c>
      <c r="F73" s="38" t="s">
        <v>202</v>
      </c>
      <c r="H73" s="46" t="str">
        <f>_xlfn.IFNA(INDEX(Settings!$P$9:$P$36,MATCH(team_member,Settings!$N$9:$N$36,0)),"")</f>
        <v>QAL</v>
      </c>
      <c r="I73" s="45" t="s">
        <v>273</v>
      </c>
      <c r="J73" s="41"/>
      <c r="K73" s="49">
        <v>45411</v>
      </c>
      <c r="L73" s="50"/>
      <c r="M73" s="51">
        <f>B72</f>
        <v>58</v>
      </c>
      <c r="N73" s="53" t="str">
        <f t="shared" si="2"/>
        <v>↖</v>
      </c>
      <c r="O73" s="52" t="str" cm="1">
        <f t="array" ref="O73">IFERROR("(" &amp;d.type &amp; ")" &amp; IF(LEN(d.name)&gt;7, LEFT(d.name,7) &amp; "...",d.name),"")</f>
        <v>(T)Unit Te...</v>
      </c>
      <c r="P73" s="54" t="s">
        <v>60</v>
      </c>
      <c r="Q73" s="41"/>
      <c r="R73" s="48">
        <v>2</v>
      </c>
      <c r="S73" s="47" cm="1">
        <f t="array" ref="S7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45411</v>
      </c>
      <c r="T73" s="47" cm="1">
        <f t="array" ref="T7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45412</v>
      </c>
      <c r="U73" s="58">
        <v>45412</v>
      </c>
      <c r="V73" s="59">
        <v>45414</v>
      </c>
      <c r="W73" s="60"/>
      <c r="X73" s="62">
        <v>0</v>
      </c>
      <c r="Y73" s="62">
        <v>0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2">
        <v>0</v>
      </c>
      <c r="BA73" s="62">
        <v>0</v>
      </c>
      <c r="BB73" s="62">
        <v>0</v>
      </c>
      <c r="BC73" s="62">
        <v>0</v>
      </c>
      <c r="BD73" s="62">
        <v>0</v>
      </c>
      <c r="BE73" s="62">
        <v>0</v>
      </c>
      <c r="BF73" s="62">
        <v>0</v>
      </c>
      <c r="BG73" s="62">
        <v>0</v>
      </c>
      <c r="BH73" s="62">
        <v>0</v>
      </c>
      <c r="BI73" s="62">
        <v>0</v>
      </c>
      <c r="BJ73" s="62">
        <v>0</v>
      </c>
      <c r="BK73" s="62">
        <v>0</v>
      </c>
      <c r="BL73" s="62">
        <v>0</v>
      </c>
      <c r="BM73" s="62">
        <v>0</v>
      </c>
      <c r="BN73" s="62">
        <v>0</v>
      </c>
      <c r="BO73" s="62">
        <v>0</v>
      </c>
      <c r="BP73" s="62">
        <v>0</v>
      </c>
      <c r="BQ73" s="62">
        <v>0</v>
      </c>
      <c r="BR73" s="62">
        <v>0</v>
      </c>
      <c r="BS73" s="62">
        <v>0</v>
      </c>
    </row>
    <row r="74" spans="1:71">
      <c r="A74" s="57"/>
      <c r="B74" s="37">
        <f t="shared" si="1"/>
        <v>60</v>
      </c>
      <c r="C74" s="38">
        <v>1</v>
      </c>
      <c r="D74" s="39">
        <f>_xlfn.IFNA(IF(OR(type="T",type="M"),MATCH(role,Settings!$I$9:$I$16,0),-1),-1)</f>
        <v>-1</v>
      </c>
      <c r="E74" s="40" t="s">
        <v>34</v>
      </c>
      <c r="F74" s="38" t="s">
        <v>203</v>
      </c>
      <c r="H74" s="46" t="str">
        <f>_xlfn.IFNA(INDEX(Settings!$P$9:$P$36,MATCH(team_member,Settings!$N$9:$N$36,0)),"")</f>
        <v>QA</v>
      </c>
      <c r="I74" s="45" t="s">
        <v>51</v>
      </c>
      <c r="J74" s="41"/>
      <c r="K74" s="49">
        <v>45412</v>
      </c>
      <c r="L74" s="50"/>
      <c r="M74" s="51">
        <f>B73</f>
        <v>59</v>
      </c>
      <c r="N74" s="53" t="str">
        <f t="shared" si="2"/>
        <v>↖</v>
      </c>
      <c r="O74" s="52" t="str" cm="1">
        <f t="array" ref="O74">IFERROR("(" &amp;d.type &amp; ")" &amp; IF(LEN(d.name)&gt;7, LEFT(d.name,7) &amp; "...",d.name),"")</f>
        <v>(T)Functio...</v>
      </c>
      <c r="P74" s="54" t="s">
        <v>60</v>
      </c>
      <c r="Q74" s="41"/>
      <c r="R74" s="48">
        <v>4</v>
      </c>
      <c r="S74" s="47" cm="1">
        <f t="array" ref="S7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45412</v>
      </c>
      <c r="T74" s="92" cm="1">
        <f t="array" ref="T7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45415</v>
      </c>
      <c r="U74" s="58">
        <v>45412</v>
      </c>
      <c r="V74" s="59">
        <v>45418</v>
      </c>
      <c r="W74" s="60"/>
      <c r="X74" s="62">
        <v>0</v>
      </c>
      <c r="Y74" s="62">
        <v>0</v>
      </c>
      <c r="Z74" s="62">
        <v>0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2">
        <v>0</v>
      </c>
      <c r="BA74" s="62">
        <v>0</v>
      </c>
      <c r="BB74" s="62">
        <v>0</v>
      </c>
      <c r="BC74" s="62">
        <v>0</v>
      </c>
      <c r="BD74" s="62">
        <v>0</v>
      </c>
      <c r="BE74" s="62">
        <v>0</v>
      </c>
      <c r="BF74" s="62">
        <v>0</v>
      </c>
      <c r="BG74" s="62">
        <v>0</v>
      </c>
      <c r="BH74" s="62">
        <v>0</v>
      </c>
      <c r="BI74" s="62">
        <v>0</v>
      </c>
      <c r="BJ74" s="62">
        <v>0</v>
      </c>
      <c r="BK74" s="62">
        <v>0</v>
      </c>
      <c r="BL74" s="62">
        <v>0</v>
      </c>
      <c r="BM74" s="62">
        <v>0</v>
      </c>
      <c r="BN74" s="62">
        <v>0</v>
      </c>
      <c r="BO74" s="62">
        <v>0</v>
      </c>
      <c r="BP74" s="62">
        <v>0</v>
      </c>
      <c r="BQ74" s="62">
        <v>0</v>
      </c>
      <c r="BR74" s="62">
        <v>0</v>
      </c>
      <c r="BS74" s="62">
        <v>0</v>
      </c>
    </row>
    <row r="75" spans="1:71">
      <c r="A75" s="57"/>
      <c r="B75" s="37">
        <f t="shared" si="1"/>
        <v>61</v>
      </c>
      <c r="C75" s="38">
        <v>1</v>
      </c>
      <c r="D75" s="39">
        <f>_xlfn.IFNA(IF(OR(type="T",type="M"),MATCH(role,Settings!$I$9:$I$16,0),-1),-1)</f>
        <v>5</v>
      </c>
      <c r="E75" s="40" t="s">
        <v>34</v>
      </c>
      <c r="F75" s="38" t="s">
        <v>204</v>
      </c>
      <c r="H75" s="46" t="str">
        <f>_xlfn.IFNA(INDEX(Settings!$P$9:$P$36,MATCH(team_member,Settings!$N$9:$N$36,0)),"")</f>
        <v>ESBL</v>
      </c>
      <c r="I75" s="45" t="s">
        <v>271</v>
      </c>
      <c r="J75" s="41"/>
      <c r="K75" s="49">
        <v>45418</v>
      </c>
      <c r="L75" s="50"/>
      <c r="M75" s="51">
        <f>B71</f>
        <v>57</v>
      </c>
      <c r="N75" s="53" t="str">
        <f t="shared" si="2"/>
        <v>↖</v>
      </c>
      <c r="O75" s="52" t="str" cm="1">
        <f t="array" ref="O75">IFERROR("(" &amp;d.type &amp; ")" &amp; IF(LEN(d.name)&gt;7, LEFT(d.name,7) &amp; "...",d.name),"")</f>
        <v>(T)Upgrade...</v>
      </c>
      <c r="P75" s="54" t="s">
        <v>60</v>
      </c>
      <c r="Q75" s="41"/>
      <c r="R75" s="48">
        <v>4</v>
      </c>
      <c r="S75" s="47" cm="1">
        <f t="array" ref="S7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45418</v>
      </c>
      <c r="T75" s="47" cm="1">
        <f t="array" ref="T7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45421</v>
      </c>
      <c r="U75" s="58">
        <v>45418</v>
      </c>
      <c r="V75" s="59">
        <v>45421</v>
      </c>
      <c r="W75" s="60"/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0</v>
      </c>
      <c r="AJ75" s="62">
        <v>0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2">
        <v>0</v>
      </c>
      <c r="BA75" s="62">
        <v>0</v>
      </c>
      <c r="BB75" s="62">
        <v>0</v>
      </c>
      <c r="BC75" s="62">
        <v>0</v>
      </c>
      <c r="BD75" s="62">
        <v>0</v>
      </c>
      <c r="BE75" s="62">
        <v>0</v>
      </c>
      <c r="BF75" s="62">
        <v>0</v>
      </c>
      <c r="BG75" s="62">
        <v>0</v>
      </c>
      <c r="BH75" s="62">
        <v>0</v>
      </c>
      <c r="BI75" s="62">
        <v>0</v>
      </c>
      <c r="BJ75" s="62">
        <v>0</v>
      </c>
      <c r="BK75" s="62">
        <v>0</v>
      </c>
      <c r="BL75" s="62">
        <v>0</v>
      </c>
      <c r="BM75" s="62">
        <v>0</v>
      </c>
      <c r="BN75" s="62">
        <v>0</v>
      </c>
      <c r="BO75" s="62">
        <v>0</v>
      </c>
      <c r="BP75" s="62">
        <v>0</v>
      </c>
      <c r="BQ75" s="62">
        <v>0</v>
      </c>
      <c r="BR75" s="62">
        <v>0</v>
      </c>
      <c r="BS75" s="62">
        <v>0</v>
      </c>
    </row>
    <row r="76" spans="1:71">
      <c r="A76" s="57"/>
      <c r="B76" s="37">
        <f t="shared" si="1"/>
        <v>62</v>
      </c>
      <c r="C76" s="38">
        <v>1</v>
      </c>
      <c r="D76" s="39">
        <f>_xlfn.IFNA(IF(OR(type="T",type="M"),MATCH(role,Settings!$I$9:$I$16,0),-1),-1)</f>
        <v>3</v>
      </c>
      <c r="E76" s="40" t="s">
        <v>34</v>
      </c>
      <c r="F76" s="38" t="s">
        <v>248</v>
      </c>
      <c r="H76" s="46" t="str">
        <f>_xlfn.IFNA(INDEX(Settings!$P$9:$P$36,MATCH(team_member,Settings!$N$9:$N$36,0)),"")</f>
        <v>EA</v>
      </c>
      <c r="I76" s="45" t="s">
        <v>190</v>
      </c>
      <c r="J76" s="41"/>
      <c r="K76" s="49">
        <v>45398</v>
      </c>
      <c r="L76" s="50"/>
      <c r="M76" s="51"/>
      <c r="N76" s="53" t="str">
        <f t="shared" si="2"/>
        <v/>
      </c>
      <c r="O76" s="52" t="str" cm="1">
        <f t="array" ref="O76">IFERROR("(" &amp;d.type &amp; ")" &amp; IF(LEN(d.name)&gt;7, LEFT(d.name,7) &amp; "...",d.name),"")</f>
        <v/>
      </c>
      <c r="P76" s="54" t="s">
        <v>60</v>
      </c>
      <c r="Q76" s="41"/>
      <c r="R76" s="48">
        <v>3</v>
      </c>
      <c r="S76" s="47" cm="1">
        <f t="array" ref="S7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45398</v>
      </c>
      <c r="T76" s="47" cm="1">
        <f t="array" ref="T7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45400</v>
      </c>
      <c r="U76" s="58">
        <v>45400</v>
      </c>
      <c r="V76" s="59">
        <v>45404</v>
      </c>
      <c r="W76" s="60"/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</v>
      </c>
      <c r="AF76" s="62">
        <v>0</v>
      </c>
      <c r="AG76" s="62">
        <v>0</v>
      </c>
      <c r="AH76" s="62">
        <v>0</v>
      </c>
      <c r="AI76" s="62">
        <v>0</v>
      </c>
      <c r="AJ76" s="62">
        <v>0</v>
      </c>
      <c r="AK76" s="62">
        <v>0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2">
        <v>0</v>
      </c>
      <c r="BA76" s="62">
        <v>0</v>
      </c>
      <c r="BB76" s="62">
        <v>0</v>
      </c>
      <c r="BC76" s="62">
        <v>0</v>
      </c>
      <c r="BD76" s="62">
        <v>0</v>
      </c>
      <c r="BE76" s="62">
        <v>0</v>
      </c>
      <c r="BF76" s="62">
        <v>0</v>
      </c>
      <c r="BG76" s="62">
        <v>0</v>
      </c>
      <c r="BH76" s="62">
        <v>0</v>
      </c>
      <c r="BI76" s="62">
        <v>0</v>
      </c>
      <c r="BJ76" s="62">
        <v>0</v>
      </c>
      <c r="BK76" s="62">
        <v>0</v>
      </c>
      <c r="BL76" s="62">
        <v>0</v>
      </c>
      <c r="BM76" s="62">
        <v>0</v>
      </c>
      <c r="BN76" s="62">
        <v>0</v>
      </c>
      <c r="BO76" s="62">
        <v>0</v>
      </c>
      <c r="BP76" s="62">
        <v>0</v>
      </c>
      <c r="BQ76" s="62">
        <v>0</v>
      </c>
      <c r="BR76" s="62">
        <v>0</v>
      </c>
      <c r="BS76" s="62">
        <v>0</v>
      </c>
    </row>
    <row r="77" spans="1:71">
      <c r="A77" s="57"/>
      <c r="B77" s="37">
        <f t="shared" si="1"/>
        <v>63</v>
      </c>
      <c r="C77" s="38">
        <v>1</v>
      </c>
      <c r="D77" s="39">
        <f>_xlfn.IFNA(IF(OR(type="T",type="M"),MATCH(role,Settings!$I$9:$I$16,0),-1),-1)</f>
        <v>-1</v>
      </c>
      <c r="E77" s="40" t="s">
        <v>34</v>
      </c>
      <c r="F77" s="38" t="s">
        <v>198</v>
      </c>
      <c r="H77" s="46" t="str">
        <f>_xlfn.IFNA(INDEX(Settings!$P$9:$P$36,MATCH(team_member,Settings!$N$9:$N$36,0)),"")</f>
        <v>TDE</v>
      </c>
      <c r="I77" s="45" t="s">
        <v>50</v>
      </c>
      <c r="J77" s="41"/>
      <c r="K77" s="49">
        <v>45405</v>
      </c>
      <c r="L77" s="50"/>
      <c r="M77" s="51">
        <f>B76</f>
        <v>62</v>
      </c>
      <c r="N77" s="53" t="str">
        <f t="shared" si="2"/>
        <v>↖</v>
      </c>
      <c r="O77" s="52" t="str" cm="1">
        <f t="array" ref="O77">IFERROR("(" &amp;d.type &amp; ")" &amp; IF(LEN(d.name)&gt;7, LEFT(d.name,7) &amp; "...",d.name),"")</f>
        <v>(T)Applica...</v>
      </c>
      <c r="P77" s="54" t="s">
        <v>60</v>
      </c>
      <c r="Q77" s="41"/>
      <c r="R77" s="48">
        <v>2</v>
      </c>
      <c r="S77" s="47" cm="1">
        <f t="array" ref="S7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45405</v>
      </c>
      <c r="T77" s="47" cm="1">
        <f t="array" ref="T7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45406</v>
      </c>
      <c r="U77" s="58">
        <v>45405</v>
      </c>
      <c r="V77" s="59">
        <v>45406</v>
      </c>
      <c r="W77" s="60"/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</v>
      </c>
      <c r="AE77" s="62">
        <v>0</v>
      </c>
      <c r="AF77" s="62">
        <v>0</v>
      </c>
      <c r="AG77" s="62">
        <v>0</v>
      </c>
      <c r="AH77" s="62">
        <v>0</v>
      </c>
      <c r="AI77" s="62">
        <v>0</v>
      </c>
      <c r="AJ77" s="62">
        <v>0</v>
      </c>
      <c r="AK77" s="62">
        <v>0</v>
      </c>
      <c r="AL77" s="62">
        <v>0</v>
      </c>
      <c r="AM77" s="62">
        <v>0</v>
      </c>
      <c r="AN77" s="62">
        <v>0</v>
      </c>
      <c r="AO77" s="62">
        <v>0</v>
      </c>
      <c r="AP77" s="62">
        <v>0</v>
      </c>
      <c r="AQ77" s="62">
        <v>0</v>
      </c>
      <c r="AR77" s="62">
        <v>0</v>
      </c>
      <c r="AS77" s="62">
        <v>0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2">
        <v>0</v>
      </c>
      <c r="BA77" s="62">
        <v>0</v>
      </c>
      <c r="BB77" s="62">
        <v>0</v>
      </c>
      <c r="BC77" s="62">
        <v>0</v>
      </c>
      <c r="BD77" s="62">
        <v>0</v>
      </c>
      <c r="BE77" s="62">
        <v>0</v>
      </c>
      <c r="BF77" s="62">
        <v>0</v>
      </c>
      <c r="BG77" s="62">
        <v>0</v>
      </c>
      <c r="BH77" s="62">
        <v>0</v>
      </c>
      <c r="BI77" s="62">
        <v>0</v>
      </c>
      <c r="BJ77" s="62">
        <v>0</v>
      </c>
      <c r="BK77" s="62">
        <v>0</v>
      </c>
      <c r="BL77" s="62">
        <v>0</v>
      </c>
      <c r="BM77" s="62">
        <v>0</v>
      </c>
      <c r="BN77" s="62">
        <v>0</v>
      </c>
      <c r="BO77" s="62">
        <v>0</v>
      </c>
      <c r="BP77" s="62">
        <v>0</v>
      </c>
      <c r="BQ77" s="62">
        <v>0</v>
      </c>
      <c r="BR77" s="62">
        <v>0</v>
      </c>
      <c r="BS77" s="62">
        <v>0</v>
      </c>
    </row>
    <row r="78" spans="1:71">
      <c r="A78" s="57"/>
      <c r="B78" s="37">
        <f t="shared" si="1"/>
        <v>64</v>
      </c>
      <c r="C78" s="38">
        <v>1</v>
      </c>
      <c r="D78" s="39">
        <f>_xlfn.IFNA(IF(OR(type="T",type="M"),MATCH(role,Settings!$I$9:$I$16,0),-1),-1)</f>
        <v>-1</v>
      </c>
      <c r="E78" s="40" t="s">
        <v>34</v>
      </c>
      <c r="F78" s="38" t="s">
        <v>199</v>
      </c>
      <c r="H78" s="46" t="str">
        <f>_xlfn.IFNA(INDEX(Settings!$P$9:$P$36,MATCH(team_member,Settings!$N$9:$N$36,0)),"")</f>
        <v>QA</v>
      </c>
      <c r="I78" s="45" t="s">
        <v>51</v>
      </c>
      <c r="J78" s="41"/>
      <c r="K78" s="49">
        <v>45407</v>
      </c>
      <c r="L78" s="50"/>
      <c r="M78" s="51">
        <f>B77</f>
        <v>63</v>
      </c>
      <c r="N78" s="53" t="str">
        <f t="shared" si="2"/>
        <v>↖</v>
      </c>
      <c r="O78" s="52" t="str" cm="1">
        <f t="array" ref="O78">IFERROR("(" &amp;d.type &amp; ")" &amp; IF(LEN(d.name)&gt;7, LEFT(d.name,7) &amp; "...",d.name),"")</f>
        <v>(T)Define ...</v>
      </c>
      <c r="P78" s="54" t="s">
        <v>60</v>
      </c>
      <c r="Q78" s="41"/>
      <c r="R78" s="48">
        <v>2</v>
      </c>
      <c r="S78" s="47" cm="1">
        <f t="array" ref="S7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45407</v>
      </c>
      <c r="T78" s="47" cm="1">
        <f t="array" ref="T7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45408</v>
      </c>
      <c r="U78" s="58">
        <v>45407</v>
      </c>
      <c r="V78" s="59">
        <v>45411</v>
      </c>
      <c r="W78" s="60"/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62">
        <v>0</v>
      </c>
      <c r="AJ78" s="62">
        <v>0</v>
      </c>
      <c r="AK78" s="62">
        <v>0</v>
      </c>
      <c r="AL78" s="62">
        <v>0</v>
      </c>
      <c r="AM78" s="62">
        <v>0</v>
      </c>
      <c r="AN78" s="62">
        <v>0</v>
      </c>
      <c r="AO78" s="62">
        <v>0</v>
      </c>
      <c r="AP78" s="62">
        <v>0</v>
      </c>
      <c r="AQ78" s="62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2">
        <v>0</v>
      </c>
      <c r="BA78" s="62">
        <v>0</v>
      </c>
      <c r="BB78" s="62">
        <v>0</v>
      </c>
      <c r="BC78" s="62">
        <v>0</v>
      </c>
      <c r="BD78" s="62">
        <v>0</v>
      </c>
      <c r="BE78" s="62">
        <v>0</v>
      </c>
      <c r="BF78" s="62">
        <v>0</v>
      </c>
      <c r="BG78" s="62">
        <v>0</v>
      </c>
      <c r="BH78" s="62">
        <v>0</v>
      </c>
      <c r="BI78" s="62">
        <v>0</v>
      </c>
      <c r="BJ78" s="62">
        <v>0</v>
      </c>
      <c r="BK78" s="62">
        <v>0</v>
      </c>
      <c r="BL78" s="62">
        <v>0</v>
      </c>
      <c r="BM78" s="62">
        <v>0</v>
      </c>
      <c r="BN78" s="62">
        <v>0</v>
      </c>
      <c r="BO78" s="62">
        <v>0</v>
      </c>
      <c r="BP78" s="62">
        <v>0</v>
      </c>
      <c r="BQ78" s="62">
        <v>0</v>
      </c>
      <c r="BR78" s="62">
        <v>0</v>
      </c>
      <c r="BS78" s="62">
        <v>0</v>
      </c>
    </row>
    <row r="79" spans="1:71">
      <c r="A79" s="57"/>
      <c r="B79" s="37">
        <f t="shared" si="1"/>
        <v>65</v>
      </c>
      <c r="C79" s="38">
        <v>1</v>
      </c>
      <c r="D79" s="39">
        <f>_xlfn.IFNA(IF(OR(type="T",type="M"),MATCH(role,Settings!$I$9:$I$16,0),-1),-1)</f>
        <v>5</v>
      </c>
      <c r="E79" s="40" t="s">
        <v>34</v>
      </c>
      <c r="F79" s="38" t="s">
        <v>200</v>
      </c>
      <c r="H79" s="46" t="str">
        <f>_xlfn.IFNA(INDEX(Settings!$P$9:$P$36,MATCH(team_member,Settings!$N$9:$N$36,0)),"")</f>
        <v>ESBL</v>
      </c>
      <c r="I79" s="45" t="s">
        <v>271</v>
      </c>
      <c r="J79" s="41"/>
      <c r="K79" s="49">
        <v>45407</v>
      </c>
      <c r="L79" s="50"/>
      <c r="M79" s="51"/>
      <c r="N79" s="53" t="str">
        <f t="shared" si="2"/>
        <v/>
      </c>
      <c r="O79" s="52" t="str" cm="1">
        <f t="array" ref="O79">IFERROR("(" &amp;d.type &amp; ")" &amp; IF(LEN(d.name)&gt;7, LEFT(d.name,7) &amp; "...",d.name),"")</f>
        <v/>
      </c>
      <c r="P79" s="54" t="s">
        <v>60</v>
      </c>
      <c r="Q79" s="41"/>
      <c r="R79" s="48">
        <v>4</v>
      </c>
      <c r="S79" s="47" cm="1">
        <f t="array" ref="S7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45407</v>
      </c>
      <c r="T79" s="47" cm="1">
        <f t="array" ref="T7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45412</v>
      </c>
      <c r="U79" s="58">
        <v>45407</v>
      </c>
      <c r="V79" s="59">
        <v>45412</v>
      </c>
      <c r="W79" s="60"/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62">
        <v>0</v>
      </c>
      <c r="AQ79" s="62">
        <v>0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2">
        <v>0</v>
      </c>
      <c r="BA79" s="62">
        <v>0</v>
      </c>
      <c r="BB79" s="62">
        <v>0</v>
      </c>
      <c r="BC79" s="62">
        <v>0</v>
      </c>
      <c r="BD79" s="62">
        <v>0</v>
      </c>
      <c r="BE79" s="62">
        <v>0</v>
      </c>
      <c r="BF79" s="62">
        <v>0</v>
      </c>
      <c r="BG79" s="62">
        <v>0</v>
      </c>
      <c r="BH79" s="62">
        <v>0</v>
      </c>
      <c r="BI79" s="62">
        <v>0</v>
      </c>
      <c r="BJ79" s="62">
        <v>0</v>
      </c>
      <c r="BK79" s="62">
        <v>0</v>
      </c>
      <c r="BL79" s="62">
        <v>0</v>
      </c>
      <c r="BM79" s="62">
        <v>0</v>
      </c>
      <c r="BN79" s="62">
        <v>0</v>
      </c>
      <c r="BO79" s="62">
        <v>0</v>
      </c>
      <c r="BP79" s="62">
        <v>0</v>
      </c>
      <c r="BQ79" s="62">
        <v>0</v>
      </c>
      <c r="BR79" s="62">
        <v>0</v>
      </c>
      <c r="BS79" s="62">
        <v>0</v>
      </c>
    </row>
    <row r="80" spans="1:71">
      <c r="A80" s="57"/>
      <c r="B80" s="37">
        <f t="shared" si="1"/>
        <v>66</v>
      </c>
      <c r="C80" s="38">
        <v>1</v>
      </c>
      <c r="D80" s="39">
        <f>_xlfn.IFNA(IF(OR(type="T",type="M"),MATCH(role,Settings!$I$9:$I$16,0),-1),-1)</f>
        <v>4</v>
      </c>
      <c r="E80" s="40" t="s">
        <v>34</v>
      </c>
      <c r="F80" s="38" t="s">
        <v>201</v>
      </c>
      <c r="H80" s="46" t="str">
        <f>_xlfn.IFNA(INDEX(Settings!$P$9:$P$36,MATCH(team_member,Settings!$N$9:$N$36,0)),"")</f>
        <v>ESBCSE</v>
      </c>
      <c r="I80" s="45" t="s">
        <v>272</v>
      </c>
      <c r="J80" s="41"/>
      <c r="K80" s="49">
        <v>45407</v>
      </c>
      <c r="L80" s="50"/>
      <c r="M80" s="51">
        <f>B79</f>
        <v>65</v>
      </c>
      <c r="N80" s="53" t="str">
        <f t="shared" si="2"/>
        <v>↖</v>
      </c>
      <c r="O80" s="52" t="str" cm="1">
        <f t="array" ref="O80">IFERROR("(" &amp;d.type &amp; ")" &amp; IF(LEN(d.name)&gt;7, LEFT(d.name,7) &amp; "...",d.name),"")</f>
        <v>(T)Upgrade...</v>
      </c>
      <c r="P80" s="54" t="s">
        <v>60</v>
      </c>
      <c r="Q80" s="41"/>
      <c r="R80" s="48">
        <v>1</v>
      </c>
      <c r="S80" s="47" cm="1">
        <f t="array" ref="S8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45407</v>
      </c>
      <c r="T80" s="47" cm="1">
        <f t="array" ref="T8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45407</v>
      </c>
      <c r="U80" s="58">
        <v>45411</v>
      </c>
      <c r="V80" s="59">
        <v>45411</v>
      </c>
      <c r="W80" s="60"/>
      <c r="X80" s="62">
        <v>0</v>
      </c>
      <c r="Y80" s="62">
        <v>0</v>
      </c>
      <c r="Z80" s="62">
        <v>0</v>
      </c>
      <c r="AA80" s="62">
        <v>0</v>
      </c>
      <c r="AB80" s="62">
        <v>0</v>
      </c>
      <c r="AC80" s="62">
        <v>0</v>
      </c>
      <c r="AD80" s="62">
        <v>0</v>
      </c>
      <c r="AE80" s="62">
        <v>0</v>
      </c>
      <c r="AF80" s="62">
        <v>0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0</v>
      </c>
      <c r="AM80" s="62">
        <v>0</v>
      </c>
      <c r="AN80" s="62">
        <v>0</v>
      </c>
      <c r="AO80" s="62">
        <v>0</v>
      </c>
      <c r="AP80" s="62">
        <v>0</v>
      </c>
      <c r="AQ80" s="62">
        <v>0</v>
      </c>
      <c r="AR80" s="62">
        <v>0</v>
      </c>
      <c r="AS80" s="62">
        <v>0</v>
      </c>
      <c r="AT80" s="62">
        <v>0</v>
      </c>
      <c r="AU80" s="62">
        <v>0</v>
      </c>
      <c r="AV80" s="62">
        <v>0</v>
      </c>
      <c r="AW80" s="62">
        <v>0</v>
      </c>
      <c r="AX80" s="62">
        <v>0</v>
      </c>
      <c r="AY80" s="62">
        <v>0</v>
      </c>
      <c r="AZ80" s="62">
        <v>0</v>
      </c>
      <c r="BA80" s="62">
        <v>0</v>
      </c>
      <c r="BB80" s="62">
        <v>0</v>
      </c>
      <c r="BC80" s="62">
        <v>0</v>
      </c>
      <c r="BD80" s="62">
        <v>0</v>
      </c>
      <c r="BE80" s="62">
        <v>0</v>
      </c>
      <c r="BF80" s="62">
        <v>0</v>
      </c>
      <c r="BG80" s="62">
        <v>0</v>
      </c>
      <c r="BH80" s="62">
        <v>0</v>
      </c>
      <c r="BI80" s="62">
        <v>0</v>
      </c>
      <c r="BJ80" s="62">
        <v>0</v>
      </c>
      <c r="BK80" s="62">
        <v>0</v>
      </c>
      <c r="BL80" s="62">
        <v>0</v>
      </c>
      <c r="BM80" s="62">
        <v>0</v>
      </c>
      <c r="BN80" s="62">
        <v>0</v>
      </c>
      <c r="BO80" s="62">
        <v>0</v>
      </c>
      <c r="BP80" s="62">
        <v>0</v>
      </c>
      <c r="BQ80" s="62">
        <v>0</v>
      </c>
      <c r="BR80" s="62">
        <v>0</v>
      </c>
      <c r="BS80" s="62">
        <v>0</v>
      </c>
    </row>
    <row r="81" spans="1:71">
      <c r="A81" s="57"/>
      <c r="B81" s="37">
        <f t="shared" si="1"/>
        <v>67</v>
      </c>
      <c r="C81" s="38">
        <v>1</v>
      </c>
      <c r="D81" s="39">
        <f>_xlfn.IFNA(IF(OR(type="T",type="M"),MATCH(role,Settings!$I$9:$I$16,0),-1),-1)</f>
        <v>7</v>
      </c>
      <c r="E81" s="40" t="s">
        <v>34</v>
      </c>
      <c r="F81" s="38" t="s">
        <v>202</v>
      </c>
      <c r="H81" s="46" t="str">
        <f>_xlfn.IFNA(INDEX(Settings!$P$9:$P$36,MATCH(team_member,Settings!$N$9:$N$36,0)),"")</f>
        <v>QAL</v>
      </c>
      <c r="I81" s="45" t="s">
        <v>273</v>
      </c>
      <c r="J81" s="41"/>
      <c r="K81" s="49">
        <v>45412</v>
      </c>
      <c r="L81" s="50"/>
      <c r="M81" s="51">
        <f>B80</f>
        <v>66</v>
      </c>
      <c r="N81" s="53" t="str">
        <f t="shared" si="2"/>
        <v>↖</v>
      </c>
      <c r="O81" s="52" t="str" cm="1">
        <f t="array" ref="O81">IFERROR("(" &amp;d.type &amp; ")" &amp; IF(LEN(d.name)&gt;7, LEFT(d.name,7) &amp; "...",d.name),"")</f>
        <v>(T)Unit Te...</v>
      </c>
      <c r="P81" s="54" t="s">
        <v>60</v>
      </c>
      <c r="Q81" s="41"/>
      <c r="R81" s="48">
        <v>2</v>
      </c>
      <c r="S81" s="47" cm="1">
        <f t="array" ref="S8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45412</v>
      </c>
      <c r="T81" s="47" cm="1">
        <f t="array" ref="T8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45413</v>
      </c>
      <c r="U81" s="58">
        <v>45412</v>
      </c>
      <c r="V81" s="59">
        <v>45414</v>
      </c>
      <c r="W81" s="60"/>
      <c r="X81" s="62">
        <v>0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0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0</v>
      </c>
      <c r="AS81" s="62">
        <v>0</v>
      </c>
      <c r="AT81" s="62">
        <v>0</v>
      </c>
      <c r="AU81" s="62">
        <v>0</v>
      </c>
      <c r="AV81" s="62">
        <v>0</v>
      </c>
      <c r="AW81" s="62">
        <v>0</v>
      </c>
      <c r="AX81" s="62">
        <v>0</v>
      </c>
      <c r="AY81" s="62">
        <v>0</v>
      </c>
      <c r="AZ81" s="62">
        <v>0</v>
      </c>
      <c r="BA81" s="62">
        <v>0</v>
      </c>
      <c r="BB81" s="62">
        <v>0</v>
      </c>
      <c r="BC81" s="62">
        <v>0</v>
      </c>
      <c r="BD81" s="62">
        <v>0</v>
      </c>
      <c r="BE81" s="62">
        <v>0</v>
      </c>
      <c r="BF81" s="62">
        <v>0</v>
      </c>
      <c r="BG81" s="62">
        <v>0</v>
      </c>
      <c r="BH81" s="62">
        <v>0</v>
      </c>
      <c r="BI81" s="62">
        <v>0</v>
      </c>
      <c r="BJ81" s="62">
        <v>0</v>
      </c>
      <c r="BK81" s="62">
        <v>0</v>
      </c>
      <c r="BL81" s="62">
        <v>0</v>
      </c>
      <c r="BM81" s="62">
        <v>0</v>
      </c>
      <c r="BN81" s="62">
        <v>0</v>
      </c>
      <c r="BO81" s="62">
        <v>0</v>
      </c>
      <c r="BP81" s="62">
        <v>0</v>
      </c>
      <c r="BQ81" s="62">
        <v>0</v>
      </c>
      <c r="BR81" s="62">
        <v>0</v>
      </c>
      <c r="BS81" s="62">
        <v>0</v>
      </c>
    </row>
    <row r="82" spans="1:71">
      <c r="A82" s="57"/>
      <c r="B82" s="37">
        <f t="shared" si="1"/>
        <v>68</v>
      </c>
      <c r="C82" s="38">
        <v>1</v>
      </c>
      <c r="D82" s="39">
        <f>_xlfn.IFNA(IF(OR(type="T",type="M"),MATCH(role,Settings!$I$9:$I$16,0),-1),-1)</f>
        <v>-1</v>
      </c>
      <c r="E82" s="40" t="s">
        <v>34</v>
      </c>
      <c r="F82" s="38" t="s">
        <v>203</v>
      </c>
      <c r="H82" s="46" t="str">
        <f>_xlfn.IFNA(INDEX(Settings!$P$9:$P$36,MATCH(team_member,Settings!$N$9:$N$36,0)),"")</f>
        <v>QA</v>
      </c>
      <c r="I82" s="45" t="s">
        <v>49</v>
      </c>
      <c r="J82" s="41"/>
      <c r="K82" s="49">
        <v>45412</v>
      </c>
      <c r="L82" s="50"/>
      <c r="M82" s="51">
        <f>B81</f>
        <v>67</v>
      </c>
      <c r="N82" s="53" t="str">
        <f t="shared" si="2"/>
        <v>↖</v>
      </c>
      <c r="O82" s="52" t="str" cm="1">
        <f t="array" ref="O82">IFERROR("(" &amp;d.type &amp; ")" &amp; IF(LEN(d.name)&gt;7, LEFT(d.name,7) &amp; "...",d.name),"")</f>
        <v>(T)Functio...</v>
      </c>
      <c r="P82" s="54" t="s">
        <v>60</v>
      </c>
      <c r="Q82" s="41"/>
      <c r="R82" s="48">
        <v>4</v>
      </c>
      <c r="S82" s="47" cm="1">
        <f t="array" ref="S8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45412</v>
      </c>
      <c r="T82" s="47" cm="1">
        <f t="array" ref="T8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45415</v>
      </c>
      <c r="U82" s="58">
        <v>45412</v>
      </c>
      <c r="V82" s="59">
        <v>45418</v>
      </c>
      <c r="W82" s="60"/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0</v>
      </c>
      <c r="AS82" s="62">
        <v>0</v>
      </c>
      <c r="AT82" s="62">
        <v>0</v>
      </c>
      <c r="AU82" s="62">
        <v>0</v>
      </c>
      <c r="AV82" s="62">
        <v>0</v>
      </c>
      <c r="AW82" s="62">
        <v>0</v>
      </c>
      <c r="AX82" s="62">
        <v>0</v>
      </c>
      <c r="AY82" s="62">
        <v>0</v>
      </c>
      <c r="AZ82" s="62">
        <v>0</v>
      </c>
      <c r="BA82" s="62">
        <v>0</v>
      </c>
      <c r="BB82" s="62">
        <v>0</v>
      </c>
      <c r="BC82" s="62">
        <v>0</v>
      </c>
      <c r="BD82" s="62">
        <v>0</v>
      </c>
      <c r="BE82" s="62">
        <v>0</v>
      </c>
      <c r="BF82" s="62">
        <v>0</v>
      </c>
      <c r="BG82" s="62">
        <v>0</v>
      </c>
      <c r="BH82" s="62">
        <v>0</v>
      </c>
      <c r="BI82" s="62">
        <v>0</v>
      </c>
      <c r="BJ82" s="62">
        <v>0</v>
      </c>
      <c r="BK82" s="62">
        <v>0</v>
      </c>
      <c r="BL82" s="62">
        <v>0</v>
      </c>
      <c r="BM82" s="62">
        <v>0</v>
      </c>
      <c r="BN82" s="62">
        <v>0</v>
      </c>
      <c r="BO82" s="62">
        <v>0</v>
      </c>
      <c r="BP82" s="62">
        <v>0</v>
      </c>
      <c r="BQ82" s="62">
        <v>0</v>
      </c>
      <c r="BR82" s="62">
        <v>0</v>
      </c>
      <c r="BS82" s="62">
        <v>0</v>
      </c>
    </row>
    <row r="83" spans="1:71">
      <c r="A83" s="57"/>
      <c r="B83" s="37">
        <f t="shared" si="1"/>
        <v>69</v>
      </c>
      <c r="C83" s="38">
        <v>1</v>
      </c>
      <c r="D83" s="39">
        <f>_xlfn.IFNA(IF(OR(type="T",type="M"),MATCH(role,Settings!$I$9:$I$16,0),-1),-1)</f>
        <v>5</v>
      </c>
      <c r="E83" s="40" t="s">
        <v>34</v>
      </c>
      <c r="F83" s="38" t="s">
        <v>204</v>
      </c>
      <c r="H83" s="46" t="str">
        <f>_xlfn.IFNA(INDEX(Settings!$P$9:$P$36,MATCH(team_member,Settings!$N$9:$N$36,0)),"")</f>
        <v>ESBL</v>
      </c>
      <c r="I83" s="45" t="s">
        <v>271</v>
      </c>
      <c r="J83" s="41"/>
      <c r="K83" s="49">
        <v>45418</v>
      </c>
      <c r="L83" s="50"/>
      <c r="M83" s="51">
        <f>B79</f>
        <v>65</v>
      </c>
      <c r="N83" s="53" t="str">
        <f t="shared" si="2"/>
        <v>↖</v>
      </c>
      <c r="O83" s="52" t="str" cm="1">
        <f t="array" ref="O83">IFERROR("(" &amp;d.type &amp; ")" &amp; IF(LEN(d.name)&gt;7, LEFT(d.name,7) &amp; "...",d.name),"")</f>
        <v>(T)Upgrade...</v>
      </c>
      <c r="P83" s="54" t="s">
        <v>60</v>
      </c>
      <c r="Q83" s="41"/>
      <c r="R83" s="48">
        <v>4</v>
      </c>
      <c r="S83" s="47" cm="1">
        <f t="array" ref="S8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45418</v>
      </c>
      <c r="T83" s="47" cm="1">
        <f t="array" ref="T8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45421</v>
      </c>
      <c r="U83" s="58">
        <v>45418</v>
      </c>
      <c r="V83" s="59">
        <v>45421</v>
      </c>
      <c r="W83" s="60"/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0</v>
      </c>
      <c r="AS83" s="62">
        <v>0</v>
      </c>
      <c r="AT83" s="62">
        <v>0</v>
      </c>
      <c r="AU83" s="62">
        <v>0</v>
      </c>
      <c r="AV83" s="62">
        <v>0</v>
      </c>
      <c r="AW83" s="62">
        <v>0</v>
      </c>
      <c r="AX83" s="62">
        <v>0</v>
      </c>
      <c r="AY83" s="62">
        <v>0</v>
      </c>
      <c r="AZ83" s="62">
        <v>0</v>
      </c>
      <c r="BA83" s="62">
        <v>0</v>
      </c>
      <c r="BB83" s="62">
        <v>0</v>
      </c>
      <c r="BC83" s="62">
        <v>0</v>
      </c>
      <c r="BD83" s="62">
        <v>0</v>
      </c>
      <c r="BE83" s="62">
        <v>0</v>
      </c>
      <c r="BF83" s="62">
        <v>0</v>
      </c>
      <c r="BG83" s="62">
        <v>0</v>
      </c>
      <c r="BH83" s="62">
        <v>0</v>
      </c>
      <c r="BI83" s="62">
        <v>0</v>
      </c>
      <c r="BJ83" s="62">
        <v>0</v>
      </c>
      <c r="BK83" s="62">
        <v>0</v>
      </c>
      <c r="BL83" s="62">
        <v>0</v>
      </c>
      <c r="BM83" s="62">
        <v>0</v>
      </c>
      <c r="BN83" s="62">
        <v>0</v>
      </c>
      <c r="BO83" s="62">
        <v>0</v>
      </c>
      <c r="BP83" s="62">
        <v>0</v>
      </c>
      <c r="BQ83" s="62">
        <v>0</v>
      </c>
      <c r="BR83" s="62">
        <v>0</v>
      </c>
      <c r="BS83" s="62">
        <v>0</v>
      </c>
    </row>
    <row r="84" spans="1:71">
      <c r="A84" s="57"/>
      <c r="B84" s="37">
        <f t="shared" si="1"/>
        <v>70</v>
      </c>
      <c r="C84" s="38">
        <v>1</v>
      </c>
      <c r="D84" s="39">
        <f>_xlfn.IFNA(IF(OR(type="T",type="M"),MATCH(role,Settings!$I$9:$I$16,0),-1),-1)</f>
        <v>6</v>
      </c>
      <c r="E84" s="40" t="s">
        <v>34</v>
      </c>
      <c r="F84" s="38" t="s">
        <v>195</v>
      </c>
      <c r="H84" s="46" t="str">
        <f>_xlfn.IFNA(INDEX(Settings!$P$9:$P$36,MATCH(team_member,Settings!$N$9:$N$36,0)),"")</f>
        <v>BA</v>
      </c>
      <c r="I84" s="45" t="s">
        <v>52</v>
      </c>
      <c r="J84" s="41"/>
      <c r="K84" s="49">
        <v>45418</v>
      </c>
      <c r="L84" s="50"/>
      <c r="M84" s="51">
        <f>B67</f>
        <v>53</v>
      </c>
      <c r="N84" s="53" t="str">
        <f t="shared" si="2"/>
        <v>↖</v>
      </c>
      <c r="O84" s="52" t="str" cm="1">
        <f t="array" ref="O84">IFERROR("(" &amp;d.type &amp; ")" &amp; IF(LEN(d.name)&gt;7, LEFT(d.name,7) &amp; "...",d.name),"")</f>
        <v>(T)Sprint ...</v>
      </c>
      <c r="P84" s="54" t="s">
        <v>60</v>
      </c>
      <c r="Q84" s="41"/>
      <c r="R84" s="48">
        <v>5</v>
      </c>
      <c r="S84" s="47" cm="1">
        <f t="array" ref="S8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45418</v>
      </c>
      <c r="T84" s="47" cm="1">
        <f t="array" ref="T8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45422</v>
      </c>
      <c r="U84" s="58">
        <v>45415</v>
      </c>
      <c r="V84" s="59">
        <v>45421</v>
      </c>
      <c r="W84" s="60"/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</v>
      </c>
      <c r="AS84" s="62">
        <v>0</v>
      </c>
      <c r="AT84" s="62">
        <v>0</v>
      </c>
      <c r="AU84" s="62">
        <v>0</v>
      </c>
      <c r="AV84" s="62">
        <v>0</v>
      </c>
      <c r="AW84" s="62">
        <v>0</v>
      </c>
      <c r="AX84" s="62">
        <v>0</v>
      </c>
      <c r="AY84" s="62">
        <v>0</v>
      </c>
      <c r="AZ84" s="62">
        <v>0</v>
      </c>
      <c r="BA84" s="62">
        <v>0</v>
      </c>
      <c r="BB84" s="62">
        <v>0</v>
      </c>
      <c r="BC84" s="62">
        <v>0</v>
      </c>
      <c r="BD84" s="62">
        <v>0</v>
      </c>
      <c r="BE84" s="62">
        <v>0</v>
      </c>
      <c r="BF84" s="62">
        <v>0</v>
      </c>
      <c r="BG84" s="62">
        <v>0</v>
      </c>
      <c r="BH84" s="62">
        <v>0</v>
      </c>
      <c r="BI84" s="62">
        <v>0</v>
      </c>
      <c r="BJ84" s="62">
        <v>0</v>
      </c>
      <c r="BK84" s="62">
        <v>0</v>
      </c>
      <c r="BL84" s="62">
        <v>0</v>
      </c>
      <c r="BM84" s="62">
        <v>0</v>
      </c>
      <c r="BN84" s="62">
        <v>0</v>
      </c>
      <c r="BO84" s="62">
        <v>0</v>
      </c>
      <c r="BP84" s="62">
        <v>0</v>
      </c>
      <c r="BQ84" s="62">
        <v>0</v>
      </c>
      <c r="BR84" s="62">
        <v>0</v>
      </c>
      <c r="BS84" s="62">
        <v>0</v>
      </c>
    </row>
    <row r="85" spans="1:71">
      <c r="A85" s="57"/>
      <c r="B85" s="37">
        <f t="shared" si="1"/>
        <v>71</v>
      </c>
      <c r="C85" s="38">
        <v>1</v>
      </c>
      <c r="D85" s="39">
        <f>_xlfn.IFNA(IF(OR(type="T",type="M"),MATCH(role,Settings!$I$9:$I$16,0),-1),-1)</f>
        <v>3</v>
      </c>
      <c r="E85" s="40" t="s">
        <v>34</v>
      </c>
      <c r="F85" s="38" t="s">
        <v>196</v>
      </c>
      <c r="H85" s="46" t="str">
        <f>_xlfn.IFNA(INDEX(Settings!$P$9:$P$36,MATCH(team_member,Settings!$N$9:$N$36,0)),"")</f>
        <v>EA</v>
      </c>
      <c r="I85" s="45" t="s">
        <v>190</v>
      </c>
      <c r="J85" s="41"/>
      <c r="K85" s="49">
        <v>45421</v>
      </c>
      <c r="L85" s="50"/>
      <c r="M85" s="51"/>
      <c r="N85" s="53" t="str">
        <f t="shared" si="2"/>
        <v/>
      </c>
      <c r="O85" s="52" t="str" cm="1">
        <f t="array" ref="O85">IFERROR("(" &amp;d.type &amp; ")" &amp; IF(LEN(d.name)&gt;7, LEFT(d.name,7) &amp; "...",d.name),"")</f>
        <v/>
      </c>
      <c r="P85" s="54" t="s">
        <v>60</v>
      </c>
      <c r="Q85" s="41"/>
      <c r="R85" s="48">
        <v>1</v>
      </c>
      <c r="S85" s="47" cm="1">
        <f t="array" ref="S8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45421</v>
      </c>
      <c r="T85" s="47" cm="1">
        <f t="array" ref="T8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45421</v>
      </c>
      <c r="U85" s="58">
        <v>45421</v>
      </c>
      <c r="V85" s="59">
        <v>45421</v>
      </c>
      <c r="W85" s="60"/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</v>
      </c>
      <c r="AV85" s="62">
        <v>0</v>
      </c>
      <c r="AW85" s="62">
        <v>0</v>
      </c>
      <c r="AX85" s="62">
        <v>0</v>
      </c>
      <c r="AY85" s="62">
        <v>0</v>
      </c>
      <c r="AZ85" s="62">
        <v>0</v>
      </c>
      <c r="BA85" s="62">
        <v>0</v>
      </c>
      <c r="BB85" s="62">
        <v>0</v>
      </c>
      <c r="BC85" s="62">
        <v>0</v>
      </c>
      <c r="BD85" s="62">
        <v>0</v>
      </c>
      <c r="BE85" s="62">
        <v>0</v>
      </c>
      <c r="BF85" s="62">
        <v>0</v>
      </c>
      <c r="BG85" s="62">
        <v>0</v>
      </c>
      <c r="BH85" s="62">
        <v>0</v>
      </c>
      <c r="BI85" s="62">
        <v>0</v>
      </c>
      <c r="BJ85" s="62">
        <v>0</v>
      </c>
      <c r="BK85" s="62">
        <v>0</v>
      </c>
      <c r="BL85" s="62">
        <v>0</v>
      </c>
      <c r="BM85" s="62">
        <v>0</v>
      </c>
      <c r="BN85" s="62">
        <v>0</v>
      </c>
      <c r="BO85" s="62">
        <v>0</v>
      </c>
      <c r="BP85" s="62">
        <v>0</v>
      </c>
      <c r="BQ85" s="62">
        <v>0</v>
      </c>
      <c r="BR85" s="62">
        <v>0</v>
      </c>
      <c r="BS85" s="62">
        <v>0</v>
      </c>
    </row>
    <row r="86" spans="1:71">
      <c r="A86" s="57"/>
      <c r="B86" s="37">
        <f t="shared" si="1"/>
        <v>72</v>
      </c>
      <c r="C86" s="38">
        <v>1</v>
      </c>
      <c r="D86" s="39">
        <f>_xlfn.IFNA(IF(OR(type="T",type="M"),MATCH(role,Settings!$I$9:$I$16,0),-1),-1)</f>
        <v>2</v>
      </c>
      <c r="E86" s="40" t="s">
        <v>34</v>
      </c>
      <c r="F86" s="38" t="s">
        <v>197</v>
      </c>
      <c r="H86" s="46" t="str">
        <f>_xlfn.IFNA(INDEX(Settings!$P$9:$P$36,MATCH(team_member,Settings!$N$9:$N$36,0)),"")</f>
        <v>DL</v>
      </c>
      <c r="I86" s="45" t="s">
        <v>206</v>
      </c>
      <c r="J86" s="41"/>
      <c r="K86" s="49">
        <v>45421</v>
      </c>
      <c r="L86" s="50"/>
      <c r="M86" s="51"/>
      <c r="N86" s="53" t="str">
        <f t="shared" si="2"/>
        <v/>
      </c>
      <c r="O86" s="52" t="str" cm="1">
        <f t="array" ref="O86">IFERROR("(" &amp;d.type &amp; ")" &amp; IF(LEN(d.name)&gt;7, LEFT(d.name,7) &amp; "...",d.name),"")</f>
        <v/>
      </c>
      <c r="P86" s="54" t="s">
        <v>60</v>
      </c>
      <c r="Q86" s="41"/>
      <c r="R86" s="48">
        <v>1</v>
      </c>
      <c r="S86" s="47" cm="1">
        <f t="array" ref="S8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45421</v>
      </c>
      <c r="T86" s="47" cm="1">
        <f t="array" ref="T8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45421</v>
      </c>
      <c r="U86" s="58">
        <v>45421</v>
      </c>
      <c r="V86" s="59">
        <v>45421</v>
      </c>
      <c r="W86" s="60"/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</v>
      </c>
      <c r="AV86" s="62">
        <v>0</v>
      </c>
      <c r="AW86" s="62">
        <v>0</v>
      </c>
      <c r="AX86" s="62">
        <v>0</v>
      </c>
      <c r="AY86" s="62">
        <v>0</v>
      </c>
      <c r="AZ86" s="62">
        <v>0</v>
      </c>
      <c r="BA86" s="62">
        <v>0</v>
      </c>
      <c r="BB86" s="62">
        <v>0</v>
      </c>
      <c r="BC86" s="62">
        <v>0</v>
      </c>
      <c r="BD86" s="62">
        <v>0</v>
      </c>
      <c r="BE86" s="62">
        <v>0</v>
      </c>
      <c r="BF86" s="62">
        <v>0</v>
      </c>
      <c r="BG86" s="62">
        <v>0</v>
      </c>
      <c r="BH86" s="62">
        <v>0</v>
      </c>
      <c r="BI86" s="62">
        <v>0</v>
      </c>
      <c r="BJ86" s="62">
        <v>0</v>
      </c>
      <c r="BK86" s="62">
        <v>0</v>
      </c>
      <c r="BL86" s="62">
        <v>0</v>
      </c>
      <c r="BM86" s="62">
        <v>0</v>
      </c>
      <c r="BN86" s="62">
        <v>0</v>
      </c>
      <c r="BO86" s="62">
        <v>0</v>
      </c>
      <c r="BP86" s="62">
        <v>0</v>
      </c>
      <c r="BQ86" s="62">
        <v>0</v>
      </c>
      <c r="BR86" s="62">
        <v>0</v>
      </c>
      <c r="BS86" s="62">
        <v>0</v>
      </c>
    </row>
    <row r="87" spans="1:71">
      <c r="A87" s="57"/>
      <c r="B87" s="37">
        <f t="shared" si="1"/>
        <v>73</v>
      </c>
      <c r="C87" s="38">
        <v>1</v>
      </c>
      <c r="D87" s="39">
        <f>_xlfn.IFNA(IF(OR(type="T",type="M"),MATCH(role,Settings!$I$9:$I$16,0),-1),-1)</f>
        <v>-1</v>
      </c>
      <c r="E87" s="40" t="s">
        <v>33</v>
      </c>
      <c r="F87" s="38" t="s">
        <v>208</v>
      </c>
      <c r="H87" s="46" t="str">
        <f>_xlfn.IFNA(INDEX(Settings!$P$9:$P$36,MATCH(team_member,Settings!$N$9:$N$36,0)),"")</f>
        <v/>
      </c>
      <c r="I87" s="45"/>
      <c r="J87" s="41"/>
      <c r="K87" s="90">
        <f>MIN(S88:S107)</f>
        <v>45422</v>
      </c>
      <c r="L87" s="50"/>
      <c r="M87" s="51"/>
      <c r="N87" s="53" t="str">
        <f t="shared" si="2"/>
        <v/>
      </c>
      <c r="O87" s="52" t="str" cm="1">
        <f t="array" ref="O87">IFERROR("(" &amp;d.type &amp; ")" &amp; IF(LEN(d.name)&gt;7, LEFT(d.name,7) &amp; "...",d.name),"")</f>
        <v/>
      </c>
      <c r="P87" s="54" t="s">
        <v>60</v>
      </c>
      <c r="Q87" s="41"/>
      <c r="R87" s="48">
        <f>NETWORKDAYS(plan_start, MAX(T88:T107))</f>
        <v>15</v>
      </c>
      <c r="S87" s="47" cm="1">
        <f t="array" ref="S8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45422</v>
      </c>
      <c r="T87" s="47" cm="1">
        <f t="array" ref="T8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45442</v>
      </c>
      <c r="U87" s="58">
        <v>45422</v>
      </c>
      <c r="V87" s="59">
        <v>45442</v>
      </c>
      <c r="W87" s="60" cm="1">
        <f t="array" ref="W87">SUM(W88:W107*R88:R107)/SUM(R88:R107)</f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</v>
      </c>
      <c r="AF87" s="62">
        <v>0</v>
      </c>
      <c r="AG87" s="62">
        <v>0</v>
      </c>
      <c r="AH87" s="62">
        <v>0</v>
      </c>
      <c r="AI87" s="62">
        <v>0</v>
      </c>
      <c r="AJ87" s="62">
        <v>0</v>
      </c>
      <c r="AK87" s="62">
        <v>0</v>
      </c>
      <c r="AL87" s="62">
        <v>0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</v>
      </c>
      <c r="AY87" s="62">
        <v>0</v>
      </c>
      <c r="AZ87" s="62">
        <v>0</v>
      </c>
      <c r="BA87" s="62">
        <v>0</v>
      </c>
      <c r="BB87" s="62">
        <v>0</v>
      </c>
      <c r="BC87" s="62">
        <v>0</v>
      </c>
      <c r="BD87" s="62">
        <v>0</v>
      </c>
      <c r="BE87" s="62">
        <v>0</v>
      </c>
      <c r="BF87" s="62">
        <v>0</v>
      </c>
      <c r="BG87" s="62">
        <v>0</v>
      </c>
      <c r="BH87" s="62">
        <v>0</v>
      </c>
      <c r="BI87" s="62">
        <v>0</v>
      </c>
      <c r="BJ87" s="62">
        <v>0</v>
      </c>
      <c r="BK87" s="62">
        <v>0</v>
      </c>
      <c r="BL87" s="62">
        <v>0</v>
      </c>
      <c r="BM87" s="62">
        <v>0</v>
      </c>
      <c r="BN87" s="62">
        <v>0</v>
      </c>
      <c r="BO87" s="62">
        <v>0</v>
      </c>
      <c r="BP87" s="62">
        <v>0</v>
      </c>
      <c r="BQ87" s="62">
        <v>0</v>
      </c>
      <c r="BR87" s="62">
        <v>0</v>
      </c>
      <c r="BS87" s="62">
        <v>0</v>
      </c>
    </row>
    <row r="88" spans="1:71">
      <c r="A88" s="57"/>
      <c r="B88" s="37">
        <f t="shared" si="1"/>
        <v>74</v>
      </c>
      <c r="C88" s="38">
        <v>1</v>
      </c>
      <c r="D88" s="39">
        <f>_xlfn.IFNA(IF(OR(type="T",type="M"),MATCH(role,Settings!$I$9:$I$16,0),-1),-1)</f>
        <v>2</v>
      </c>
      <c r="E88" s="40" t="s">
        <v>34</v>
      </c>
      <c r="F88" s="38" t="s">
        <v>229</v>
      </c>
      <c r="H88" s="46" t="str">
        <f>_xlfn.IFNA(INDEX(Settings!$P$9:$P$36,MATCH(team_member,Settings!$N$9:$N$36,0)),"")</f>
        <v>DL</v>
      </c>
      <c r="I88" s="45" t="s">
        <v>206</v>
      </c>
      <c r="J88" s="41"/>
      <c r="K88" s="49">
        <v>45422</v>
      </c>
      <c r="L88" s="50"/>
      <c r="M88" s="51"/>
      <c r="N88" s="53" t="str">
        <f t="shared" si="2"/>
        <v/>
      </c>
      <c r="O88" s="52" t="str" cm="1">
        <f t="array" ref="O88">IFERROR("(" &amp;d.type &amp; ")" &amp; IF(LEN(d.name)&gt;7, LEFT(d.name,7) &amp; "...",d.name),"")</f>
        <v/>
      </c>
      <c r="P88" s="54" t="s">
        <v>60</v>
      </c>
      <c r="Q88" s="41"/>
      <c r="R88" s="48">
        <v>1</v>
      </c>
      <c r="S88" s="47" cm="1">
        <f t="array" ref="S8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45422</v>
      </c>
      <c r="T88" s="47" cm="1">
        <f t="array" ref="T8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45422</v>
      </c>
      <c r="U88" s="58">
        <v>45422</v>
      </c>
      <c r="V88" s="59">
        <v>45422</v>
      </c>
      <c r="W88" s="60"/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0</v>
      </c>
      <c r="AZ88" s="62">
        <v>0</v>
      </c>
      <c r="BA88" s="62">
        <v>0</v>
      </c>
      <c r="BB88" s="62">
        <v>0</v>
      </c>
      <c r="BC88" s="62">
        <v>0</v>
      </c>
      <c r="BD88" s="62">
        <v>0</v>
      </c>
      <c r="BE88" s="62">
        <v>0</v>
      </c>
      <c r="BF88" s="62">
        <v>0</v>
      </c>
      <c r="BG88" s="62">
        <v>0</v>
      </c>
      <c r="BH88" s="62">
        <v>0</v>
      </c>
      <c r="BI88" s="62">
        <v>0</v>
      </c>
      <c r="BJ88" s="62">
        <v>0</v>
      </c>
      <c r="BK88" s="62">
        <v>0</v>
      </c>
      <c r="BL88" s="62">
        <v>0</v>
      </c>
      <c r="BM88" s="62">
        <v>0</v>
      </c>
      <c r="BN88" s="62">
        <v>0</v>
      </c>
      <c r="BO88" s="62">
        <v>0</v>
      </c>
      <c r="BP88" s="62">
        <v>0</v>
      </c>
      <c r="BQ88" s="62">
        <v>0</v>
      </c>
      <c r="BR88" s="62">
        <v>0</v>
      </c>
      <c r="BS88" s="62">
        <v>0</v>
      </c>
    </row>
    <row r="89" spans="1:71">
      <c r="A89" s="57"/>
      <c r="B89" s="37">
        <f t="shared" si="1"/>
        <v>75</v>
      </c>
      <c r="C89" s="38">
        <v>1</v>
      </c>
      <c r="D89" s="39">
        <f>_xlfn.IFNA(IF(OR(type="T",type="M"),MATCH(role,Settings!$I$9:$I$16,0),-1),-1)</f>
        <v>3</v>
      </c>
      <c r="E89" s="40" t="s">
        <v>34</v>
      </c>
      <c r="F89" s="38" t="s">
        <v>249</v>
      </c>
      <c r="H89" s="46" t="str">
        <f>_xlfn.IFNA(INDEX(Settings!$P$9:$P$36,MATCH(team_member,Settings!$N$9:$N$36,0)),"")</f>
        <v>EA</v>
      </c>
      <c r="I89" s="45" t="s">
        <v>190</v>
      </c>
      <c r="J89" s="41"/>
      <c r="K89" s="49">
        <v>45422</v>
      </c>
      <c r="L89" s="50"/>
      <c r="M89" s="51"/>
      <c r="N89" s="53" t="str">
        <f t="shared" si="2"/>
        <v/>
      </c>
      <c r="O89" s="52" t="str" cm="1">
        <f t="array" ref="O89">IFERROR("(" &amp;d.type &amp; ")" &amp; IF(LEN(d.name)&gt;7, LEFT(d.name,7) &amp; "...",d.name),"")</f>
        <v/>
      </c>
      <c r="P89" s="54" t="s">
        <v>60</v>
      </c>
      <c r="Q89" s="41"/>
      <c r="R89" s="48">
        <v>3</v>
      </c>
      <c r="S89" s="47" cm="1">
        <f t="array" ref="S8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45422</v>
      </c>
      <c r="T89" s="47" cm="1">
        <f t="array" ref="T8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45426</v>
      </c>
      <c r="U89" s="58">
        <v>45422</v>
      </c>
      <c r="V89" s="59">
        <v>45426</v>
      </c>
      <c r="W89" s="60"/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62">
        <v>0</v>
      </c>
      <c r="AQ89" s="62">
        <v>0</v>
      </c>
      <c r="AR89" s="62">
        <v>0</v>
      </c>
      <c r="AS89" s="62">
        <v>0</v>
      </c>
      <c r="AT89" s="62">
        <v>0</v>
      </c>
      <c r="AU89" s="62">
        <v>0</v>
      </c>
      <c r="AV89" s="62">
        <v>0</v>
      </c>
      <c r="AW89" s="62">
        <v>0</v>
      </c>
      <c r="AX89" s="62">
        <v>0</v>
      </c>
      <c r="AY89" s="62">
        <v>0</v>
      </c>
      <c r="AZ89" s="62">
        <v>0</v>
      </c>
      <c r="BA89" s="62">
        <v>0</v>
      </c>
      <c r="BB89" s="62">
        <v>0</v>
      </c>
      <c r="BC89" s="62">
        <v>0</v>
      </c>
      <c r="BD89" s="62">
        <v>0</v>
      </c>
      <c r="BE89" s="62">
        <v>0</v>
      </c>
      <c r="BF89" s="62">
        <v>0</v>
      </c>
      <c r="BG89" s="62">
        <v>0</v>
      </c>
      <c r="BH89" s="62">
        <v>0</v>
      </c>
      <c r="BI89" s="62">
        <v>0</v>
      </c>
      <c r="BJ89" s="62">
        <v>0</v>
      </c>
      <c r="BK89" s="62">
        <v>0</v>
      </c>
      <c r="BL89" s="62">
        <v>0</v>
      </c>
      <c r="BM89" s="62">
        <v>0</v>
      </c>
      <c r="BN89" s="62">
        <v>0</v>
      </c>
      <c r="BO89" s="62">
        <v>0</v>
      </c>
      <c r="BP89" s="62">
        <v>0</v>
      </c>
      <c r="BQ89" s="62">
        <v>0</v>
      </c>
      <c r="BR89" s="62">
        <v>0</v>
      </c>
      <c r="BS89" s="62">
        <v>0</v>
      </c>
    </row>
    <row r="90" spans="1:71">
      <c r="A90" s="57"/>
      <c r="B90" s="37">
        <f t="shared" si="1"/>
        <v>76</v>
      </c>
      <c r="C90" s="38">
        <v>1</v>
      </c>
      <c r="D90" s="39">
        <f>_xlfn.IFNA(IF(OR(type="T",type="M"),MATCH(role,Settings!$I$9:$I$16,0),-1),-1)</f>
        <v>-1</v>
      </c>
      <c r="E90" s="40" t="s">
        <v>34</v>
      </c>
      <c r="F90" s="38" t="s">
        <v>198</v>
      </c>
      <c r="H90" s="46" t="str">
        <f>_xlfn.IFNA(INDEX(Settings!$P$9:$P$36,MATCH(team_member,Settings!$N$9:$N$36,0)),"")</f>
        <v>QA</v>
      </c>
      <c r="I90" s="45" t="s">
        <v>51</v>
      </c>
      <c r="J90" s="41"/>
      <c r="K90" s="49">
        <v>45427</v>
      </c>
      <c r="L90" s="50"/>
      <c r="M90" s="51">
        <f>B89</f>
        <v>75</v>
      </c>
      <c r="N90" s="53" t="str">
        <f t="shared" si="2"/>
        <v>↖</v>
      </c>
      <c r="O90" s="52" t="str" cm="1">
        <f t="array" ref="O90">IFERROR("(" &amp;d.type &amp; ")" &amp; IF(LEN(d.name)&gt;7, LEFT(d.name,7) &amp; "...",d.name),"")</f>
        <v>(T)Applica...</v>
      </c>
      <c r="P90" s="54" t="s">
        <v>60</v>
      </c>
      <c r="Q90" s="41"/>
      <c r="R90" s="48">
        <v>2</v>
      </c>
      <c r="S90" s="47" cm="1">
        <f t="array" ref="S9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45427</v>
      </c>
      <c r="T90" s="47" cm="1">
        <f t="array" ref="T9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45428</v>
      </c>
      <c r="U90" s="58">
        <v>45427</v>
      </c>
      <c r="V90" s="59">
        <v>45428</v>
      </c>
      <c r="W90" s="60"/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0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2">
        <v>0</v>
      </c>
      <c r="BA90" s="62">
        <v>0</v>
      </c>
      <c r="BB90" s="62">
        <v>0</v>
      </c>
      <c r="BC90" s="62">
        <v>0</v>
      </c>
      <c r="BD90" s="62">
        <v>0</v>
      </c>
      <c r="BE90" s="62">
        <v>0</v>
      </c>
      <c r="BF90" s="62">
        <v>0</v>
      </c>
      <c r="BG90" s="62">
        <v>0</v>
      </c>
      <c r="BH90" s="62">
        <v>0</v>
      </c>
      <c r="BI90" s="62">
        <v>0</v>
      </c>
      <c r="BJ90" s="62">
        <v>0</v>
      </c>
      <c r="BK90" s="62">
        <v>0</v>
      </c>
      <c r="BL90" s="62">
        <v>0</v>
      </c>
      <c r="BM90" s="62">
        <v>0</v>
      </c>
      <c r="BN90" s="62">
        <v>0</v>
      </c>
      <c r="BO90" s="62">
        <v>0</v>
      </c>
      <c r="BP90" s="62">
        <v>0</v>
      </c>
      <c r="BQ90" s="62">
        <v>0</v>
      </c>
      <c r="BR90" s="62">
        <v>0</v>
      </c>
      <c r="BS90" s="62">
        <v>0</v>
      </c>
    </row>
    <row r="91" spans="1:71">
      <c r="A91" s="57"/>
      <c r="B91" s="37">
        <f t="shared" si="1"/>
        <v>77</v>
      </c>
      <c r="C91" s="38">
        <v>1</v>
      </c>
      <c r="D91" s="39">
        <f>_xlfn.IFNA(IF(OR(type="T",type="M"),MATCH(role,Settings!$I$9:$I$16,0),-1),-1)</f>
        <v>-1</v>
      </c>
      <c r="E91" s="40" t="s">
        <v>34</v>
      </c>
      <c r="F91" s="38" t="s">
        <v>199</v>
      </c>
      <c r="H91" s="46" t="str">
        <f>_xlfn.IFNA(INDEX(Settings!$P$9:$P$36,MATCH(team_member,Settings!$N$9:$N$36,0)),"")</f>
        <v>TDE</v>
      </c>
      <c r="I91" s="45" t="s">
        <v>50</v>
      </c>
      <c r="J91" s="41"/>
      <c r="K91" s="49">
        <v>45429</v>
      </c>
      <c r="L91" s="50"/>
      <c r="M91" s="51">
        <f>B90</f>
        <v>76</v>
      </c>
      <c r="N91" s="53" t="str">
        <f t="shared" si="2"/>
        <v>↖</v>
      </c>
      <c r="O91" s="52" t="str" cm="1">
        <f t="array" ref="O91">IFERROR("(" &amp;d.type &amp; ")" &amp; IF(LEN(d.name)&gt;7, LEFT(d.name,7) &amp; "...",d.name),"")</f>
        <v>(T)Define ...</v>
      </c>
      <c r="P91" s="54" t="s">
        <v>60</v>
      </c>
      <c r="Q91" s="41"/>
      <c r="R91" s="48">
        <v>3</v>
      </c>
      <c r="S91" s="47" cm="1">
        <f t="array" ref="S9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45429</v>
      </c>
      <c r="T91" s="47" cm="1">
        <f t="array" ref="T9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45433</v>
      </c>
      <c r="U91" s="58">
        <v>45429</v>
      </c>
      <c r="V91" s="59">
        <v>45433</v>
      </c>
      <c r="W91" s="60"/>
      <c r="X91" s="62">
        <v>0</v>
      </c>
      <c r="Y91" s="62">
        <v>0</v>
      </c>
      <c r="Z91" s="62">
        <v>0</v>
      </c>
      <c r="AA91" s="62">
        <v>0</v>
      </c>
      <c r="AB91" s="62">
        <v>0</v>
      </c>
      <c r="AC91" s="62">
        <v>0</v>
      </c>
      <c r="AD91" s="62">
        <v>0</v>
      </c>
      <c r="AE91" s="62">
        <v>0</v>
      </c>
      <c r="AF91" s="62">
        <v>0</v>
      </c>
      <c r="AG91" s="62">
        <v>0</v>
      </c>
      <c r="AH91" s="62">
        <v>0</v>
      </c>
      <c r="AI91" s="62">
        <v>0</v>
      </c>
      <c r="AJ91" s="62">
        <v>0</v>
      </c>
      <c r="AK91" s="62">
        <v>0</v>
      </c>
      <c r="AL91" s="62">
        <v>0</v>
      </c>
      <c r="AM91" s="62">
        <v>0</v>
      </c>
      <c r="AN91" s="62">
        <v>0</v>
      </c>
      <c r="AO91" s="62">
        <v>0</v>
      </c>
      <c r="AP91" s="62">
        <v>0</v>
      </c>
      <c r="AQ91" s="62">
        <v>0</v>
      </c>
      <c r="AR91" s="62">
        <v>0</v>
      </c>
      <c r="AS91" s="62">
        <v>0</v>
      </c>
      <c r="AT91" s="62">
        <v>0</v>
      </c>
      <c r="AU91" s="62">
        <v>0</v>
      </c>
      <c r="AV91" s="62">
        <v>0</v>
      </c>
      <c r="AW91" s="62">
        <v>0</v>
      </c>
      <c r="AX91" s="62">
        <v>0</v>
      </c>
      <c r="AY91" s="62">
        <v>0</v>
      </c>
      <c r="AZ91" s="62">
        <v>0</v>
      </c>
      <c r="BA91" s="62">
        <v>0</v>
      </c>
      <c r="BB91" s="62">
        <v>0</v>
      </c>
      <c r="BC91" s="62">
        <v>0</v>
      </c>
      <c r="BD91" s="62">
        <v>0</v>
      </c>
      <c r="BE91" s="62">
        <v>0</v>
      </c>
      <c r="BF91" s="62">
        <v>0</v>
      </c>
      <c r="BG91" s="62">
        <v>0</v>
      </c>
      <c r="BH91" s="62">
        <v>0</v>
      </c>
      <c r="BI91" s="62">
        <v>0</v>
      </c>
      <c r="BJ91" s="62">
        <v>0</v>
      </c>
      <c r="BK91" s="62">
        <v>0</v>
      </c>
      <c r="BL91" s="62">
        <v>0</v>
      </c>
      <c r="BM91" s="62">
        <v>0</v>
      </c>
      <c r="BN91" s="62">
        <v>0</v>
      </c>
      <c r="BO91" s="62">
        <v>0</v>
      </c>
      <c r="BP91" s="62">
        <v>0</v>
      </c>
      <c r="BQ91" s="62">
        <v>0</v>
      </c>
      <c r="BR91" s="62">
        <v>0</v>
      </c>
      <c r="BS91" s="62">
        <v>0</v>
      </c>
    </row>
    <row r="92" spans="1:71">
      <c r="A92" s="57"/>
      <c r="B92" s="37">
        <f t="shared" si="1"/>
        <v>78</v>
      </c>
      <c r="C92" s="38">
        <v>1</v>
      </c>
      <c r="D92" s="39">
        <f>_xlfn.IFNA(IF(OR(type="T",type="M"),MATCH(role,Settings!$I$9:$I$16,0),-1),-1)</f>
        <v>5</v>
      </c>
      <c r="E92" s="40" t="s">
        <v>34</v>
      </c>
      <c r="F92" s="38" t="s">
        <v>200</v>
      </c>
      <c r="H92" s="46" t="str">
        <f>_xlfn.IFNA(INDEX(Settings!$P$9:$P$36,MATCH(team_member,Settings!$N$9:$N$36,0)),"")</f>
        <v>ESBL</v>
      </c>
      <c r="I92" s="45" t="s">
        <v>271</v>
      </c>
      <c r="J92" s="41"/>
      <c r="K92" s="49">
        <v>45429</v>
      </c>
      <c r="L92" s="50"/>
      <c r="M92" s="51">
        <f>B89</f>
        <v>75</v>
      </c>
      <c r="N92" s="53" t="str">
        <f t="shared" si="2"/>
        <v>↖</v>
      </c>
      <c r="O92" s="52" t="str" cm="1">
        <f t="array" ref="O92">IFERROR("(" &amp;d.type &amp; ")" &amp; IF(LEN(d.name)&gt;7, LEFT(d.name,7) &amp; "...",d.name),"")</f>
        <v>(T)Applica...</v>
      </c>
      <c r="P92" s="54" t="s">
        <v>60</v>
      </c>
      <c r="Q92" s="41"/>
      <c r="R92" s="48">
        <v>4</v>
      </c>
      <c r="S92" s="47" cm="1">
        <f t="array" ref="S9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45429</v>
      </c>
      <c r="T92" s="47" cm="1">
        <f t="array" ref="T9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45434</v>
      </c>
      <c r="U92" s="58">
        <v>45429</v>
      </c>
      <c r="V92" s="59">
        <v>45434</v>
      </c>
      <c r="W92" s="60"/>
      <c r="X92" s="62">
        <v>0</v>
      </c>
      <c r="Y92" s="62">
        <v>0</v>
      </c>
      <c r="Z92" s="62">
        <v>0</v>
      </c>
      <c r="AA92" s="62">
        <v>0</v>
      </c>
      <c r="AB92" s="62">
        <v>0</v>
      </c>
      <c r="AC92" s="62">
        <v>0</v>
      </c>
      <c r="AD92" s="62">
        <v>0</v>
      </c>
      <c r="AE92" s="62">
        <v>0</v>
      </c>
      <c r="AF92" s="62">
        <v>0</v>
      </c>
      <c r="AG92" s="62">
        <v>0</v>
      </c>
      <c r="AH92" s="62">
        <v>0</v>
      </c>
      <c r="AI92" s="62">
        <v>0</v>
      </c>
      <c r="AJ92" s="62">
        <v>0</v>
      </c>
      <c r="AK92" s="62">
        <v>0</v>
      </c>
      <c r="AL92" s="62">
        <v>0</v>
      </c>
      <c r="AM92" s="62">
        <v>0</v>
      </c>
      <c r="AN92" s="62">
        <v>0</v>
      </c>
      <c r="AO92" s="62">
        <v>0</v>
      </c>
      <c r="AP92" s="62">
        <v>0</v>
      </c>
      <c r="AQ92" s="62">
        <v>0</v>
      </c>
      <c r="AR92" s="62">
        <v>0</v>
      </c>
      <c r="AS92" s="62">
        <v>0</v>
      </c>
      <c r="AT92" s="62">
        <v>0</v>
      </c>
      <c r="AU92" s="62">
        <v>0</v>
      </c>
      <c r="AV92" s="62">
        <v>0</v>
      </c>
      <c r="AW92" s="62">
        <v>0</v>
      </c>
      <c r="AX92" s="62">
        <v>0</v>
      </c>
      <c r="AY92" s="62">
        <v>0</v>
      </c>
      <c r="AZ92" s="62">
        <v>0</v>
      </c>
      <c r="BA92" s="62">
        <v>0</v>
      </c>
      <c r="BB92" s="62">
        <v>0</v>
      </c>
      <c r="BC92" s="62">
        <v>0</v>
      </c>
      <c r="BD92" s="62">
        <v>0</v>
      </c>
      <c r="BE92" s="62">
        <v>0</v>
      </c>
      <c r="BF92" s="62">
        <v>0</v>
      </c>
      <c r="BG92" s="62">
        <v>0</v>
      </c>
      <c r="BH92" s="62">
        <v>0</v>
      </c>
      <c r="BI92" s="62">
        <v>0</v>
      </c>
      <c r="BJ92" s="62">
        <v>0</v>
      </c>
      <c r="BK92" s="62">
        <v>0</v>
      </c>
      <c r="BL92" s="62">
        <v>0</v>
      </c>
      <c r="BM92" s="62">
        <v>0</v>
      </c>
      <c r="BN92" s="62">
        <v>0</v>
      </c>
      <c r="BO92" s="62">
        <v>0</v>
      </c>
      <c r="BP92" s="62">
        <v>0</v>
      </c>
      <c r="BQ92" s="62">
        <v>0</v>
      </c>
      <c r="BR92" s="62">
        <v>0</v>
      </c>
      <c r="BS92" s="62">
        <v>0</v>
      </c>
    </row>
    <row r="93" spans="1:71">
      <c r="A93" s="57"/>
      <c r="B93" s="37">
        <f t="shared" si="1"/>
        <v>79</v>
      </c>
      <c r="C93" s="38">
        <v>1</v>
      </c>
      <c r="D93" s="39">
        <f>_xlfn.IFNA(IF(OR(type="T",type="M"),MATCH(role,Settings!$I$9:$I$16,0),-1),-1)</f>
        <v>4</v>
      </c>
      <c r="E93" s="40" t="s">
        <v>34</v>
      </c>
      <c r="F93" s="38" t="s">
        <v>201</v>
      </c>
      <c r="H93" s="46" t="str">
        <f>_xlfn.IFNA(INDEX(Settings!$P$9:$P$36,MATCH(team_member,Settings!$N$9:$N$36,0)),"")</f>
        <v>ESBCSE</v>
      </c>
      <c r="I93" s="45" t="s">
        <v>272</v>
      </c>
      <c r="J93" s="41"/>
      <c r="K93" s="49">
        <v>45433</v>
      </c>
      <c r="L93" s="50"/>
      <c r="M93" s="51">
        <f>B92</f>
        <v>78</v>
      </c>
      <c r="N93" s="53" t="str">
        <f t="shared" si="2"/>
        <v>↖</v>
      </c>
      <c r="O93" s="52" t="str" cm="1">
        <f t="array" ref="O93">IFERROR("(" &amp;d.type &amp; ")" &amp; IF(LEN(d.name)&gt;7, LEFT(d.name,7) &amp; "...",d.name),"")</f>
        <v>(T)Upgrade...</v>
      </c>
      <c r="P93" s="54" t="s">
        <v>60</v>
      </c>
      <c r="Q93" s="41"/>
      <c r="R93" s="48">
        <v>1</v>
      </c>
      <c r="S93" s="47" cm="1">
        <f t="array" ref="S9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45433</v>
      </c>
      <c r="T93" s="47" cm="1">
        <f t="array" ref="T9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45433</v>
      </c>
      <c r="U93" s="58">
        <v>45433</v>
      </c>
      <c r="V93" s="59">
        <v>45433</v>
      </c>
      <c r="W93" s="60"/>
      <c r="X93" s="62">
        <v>0</v>
      </c>
      <c r="Y93" s="62">
        <v>0</v>
      </c>
      <c r="Z93" s="62">
        <v>0</v>
      </c>
      <c r="AA93" s="62">
        <v>0</v>
      </c>
      <c r="AB93" s="62">
        <v>0</v>
      </c>
      <c r="AC93" s="62">
        <v>0</v>
      </c>
      <c r="AD93" s="62">
        <v>0</v>
      </c>
      <c r="AE93" s="62">
        <v>0</v>
      </c>
      <c r="AF93" s="62">
        <v>0</v>
      </c>
      <c r="AG93" s="62">
        <v>0</v>
      </c>
      <c r="AH93" s="62">
        <v>0</v>
      </c>
      <c r="AI93" s="62">
        <v>0</v>
      </c>
      <c r="AJ93" s="62">
        <v>0</v>
      </c>
      <c r="AK93" s="62">
        <v>0</v>
      </c>
      <c r="AL93" s="62">
        <v>0</v>
      </c>
      <c r="AM93" s="62">
        <v>0</v>
      </c>
      <c r="AN93" s="62">
        <v>0</v>
      </c>
      <c r="AO93" s="62">
        <v>0</v>
      </c>
      <c r="AP93" s="62">
        <v>0</v>
      </c>
      <c r="AQ93" s="62">
        <v>0</v>
      </c>
      <c r="AR93" s="62">
        <v>0</v>
      </c>
      <c r="AS93" s="62">
        <v>0</v>
      </c>
      <c r="AT93" s="62">
        <v>0</v>
      </c>
      <c r="AU93" s="62">
        <v>0</v>
      </c>
      <c r="AV93" s="62">
        <v>0</v>
      </c>
      <c r="AW93" s="62">
        <v>0</v>
      </c>
      <c r="AX93" s="62">
        <v>0</v>
      </c>
      <c r="AY93" s="62">
        <v>0</v>
      </c>
      <c r="AZ93" s="62">
        <v>0</v>
      </c>
      <c r="BA93" s="62">
        <v>0</v>
      </c>
      <c r="BB93" s="62">
        <v>0</v>
      </c>
      <c r="BC93" s="62">
        <v>0</v>
      </c>
      <c r="BD93" s="62">
        <v>0</v>
      </c>
      <c r="BE93" s="62">
        <v>0</v>
      </c>
      <c r="BF93" s="62">
        <v>0</v>
      </c>
      <c r="BG93" s="62">
        <v>0</v>
      </c>
      <c r="BH93" s="62">
        <v>0</v>
      </c>
      <c r="BI93" s="62">
        <v>0</v>
      </c>
      <c r="BJ93" s="62">
        <v>0</v>
      </c>
      <c r="BK93" s="62">
        <v>0</v>
      </c>
      <c r="BL93" s="62">
        <v>0</v>
      </c>
      <c r="BM93" s="62">
        <v>0</v>
      </c>
      <c r="BN93" s="62">
        <v>0</v>
      </c>
      <c r="BO93" s="62">
        <v>0</v>
      </c>
      <c r="BP93" s="62">
        <v>0</v>
      </c>
      <c r="BQ93" s="62">
        <v>0</v>
      </c>
      <c r="BR93" s="62">
        <v>0</v>
      </c>
      <c r="BS93" s="62">
        <v>0</v>
      </c>
    </row>
    <row r="94" spans="1:71">
      <c r="A94" s="57"/>
      <c r="B94" s="37">
        <f t="shared" si="1"/>
        <v>80</v>
      </c>
      <c r="C94" s="38">
        <v>1</v>
      </c>
      <c r="D94" s="39">
        <f>_xlfn.IFNA(IF(OR(type="T",type="M"),MATCH(role,Settings!$I$9:$I$16,0),-1),-1)</f>
        <v>7</v>
      </c>
      <c r="E94" s="40" t="s">
        <v>34</v>
      </c>
      <c r="F94" s="38" t="s">
        <v>202</v>
      </c>
      <c r="H94" s="46" t="str">
        <f>_xlfn.IFNA(INDEX(Settings!$P$9:$P$36,MATCH(team_member,Settings!$N$9:$N$36,0)),"")</f>
        <v>QAL</v>
      </c>
      <c r="I94" s="45" t="s">
        <v>273</v>
      </c>
      <c r="J94" s="41"/>
      <c r="K94" s="49">
        <v>45434</v>
      </c>
      <c r="L94" s="50"/>
      <c r="M94" s="51">
        <f>B93</f>
        <v>79</v>
      </c>
      <c r="N94" s="53" t="str">
        <f t="shared" si="2"/>
        <v>↖</v>
      </c>
      <c r="O94" s="52" t="str" cm="1">
        <f t="array" ref="O94">IFERROR("(" &amp;d.type &amp; ")" &amp; IF(LEN(d.name)&gt;7, LEFT(d.name,7) &amp; "...",d.name),"")</f>
        <v>(T)Unit Te...</v>
      </c>
      <c r="P94" s="54" t="s">
        <v>60</v>
      </c>
      <c r="Q94" s="41"/>
      <c r="R94" s="48">
        <v>2</v>
      </c>
      <c r="S94" s="47" cm="1">
        <f t="array" ref="S9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45434</v>
      </c>
      <c r="T94" s="47" cm="1">
        <f t="array" ref="T9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45435</v>
      </c>
      <c r="U94" s="58">
        <v>45434</v>
      </c>
      <c r="V94" s="59">
        <v>45435</v>
      </c>
      <c r="W94" s="60"/>
      <c r="X94" s="62">
        <v>0</v>
      </c>
      <c r="Y94" s="62">
        <v>0</v>
      </c>
      <c r="Z94" s="62">
        <v>0</v>
      </c>
      <c r="AA94" s="62">
        <v>0</v>
      </c>
      <c r="AB94" s="62">
        <v>0</v>
      </c>
      <c r="AC94" s="62">
        <v>0</v>
      </c>
      <c r="AD94" s="62">
        <v>0</v>
      </c>
      <c r="AE94" s="62">
        <v>0</v>
      </c>
      <c r="AF94" s="62">
        <v>0</v>
      </c>
      <c r="AG94" s="62">
        <v>0</v>
      </c>
      <c r="AH94" s="62">
        <v>0</v>
      </c>
      <c r="AI94" s="62">
        <v>0</v>
      </c>
      <c r="AJ94" s="62">
        <v>0</v>
      </c>
      <c r="AK94" s="62">
        <v>0</v>
      </c>
      <c r="AL94" s="62">
        <v>0</v>
      </c>
      <c r="AM94" s="62">
        <v>0</v>
      </c>
      <c r="AN94" s="62">
        <v>0</v>
      </c>
      <c r="AO94" s="62">
        <v>0</v>
      </c>
      <c r="AP94" s="62">
        <v>0</v>
      </c>
      <c r="AQ94" s="62">
        <v>0</v>
      </c>
      <c r="AR94" s="62">
        <v>0</v>
      </c>
      <c r="AS94" s="62">
        <v>0</v>
      </c>
      <c r="AT94" s="62">
        <v>0</v>
      </c>
      <c r="AU94" s="62">
        <v>0</v>
      </c>
      <c r="AV94" s="62">
        <v>0</v>
      </c>
      <c r="AW94" s="62">
        <v>0</v>
      </c>
      <c r="AX94" s="62">
        <v>0</v>
      </c>
      <c r="AY94" s="62">
        <v>0</v>
      </c>
      <c r="AZ94" s="62">
        <v>0</v>
      </c>
      <c r="BA94" s="62">
        <v>0</v>
      </c>
      <c r="BB94" s="62">
        <v>0</v>
      </c>
      <c r="BC94" s="62">
        <v>0</v>
      </c>
      <c r="BD94" s="62">
        <v>0</v>
      </c>
      <c r="BE94" s="62">
        <v>0</v>
      </c>
      <c r="BF94" s="62">
        <v>0</v>
      </c>
      <c r="BG94" s="62">
        <v>0</v>
      </c>
      <c r="BH94" s="62">
        <v>0</v>
      </c>
      <c r="BI94" s="62">
        <v>0</v>
      </c>
      <c r="BJ94" s="62">
        <v>0</v>
      </c>
      <c r="BK94" s="62">
        <v>0</v>
      </c>
      <c r="BL94" s="62">
        <v>0</v>
      </c>
      <c r="BM94" s="62">
        <v>0</v>
      </c>
      <c r="BN94" s="62">
        <v>0</v>
      </c>
      <c r="BO94" s="62">
        <v>0</v>
      </c>
      <c r="BP94" s="62">
        <v>0</v>
      </c>
      <c r="BQ94" s="62">
        <v>0</v>
      </c>
      <c r="BR94" s="62">
        <v>0</v>
      </c>
      <c r="BS94" s="62">
        <v>0</v>
      </c>
    </row>
    <row r="95" spans="1:71">
      <c r="A95" s="57"/>
      <c r="B95" s="37">
        <f t="shared" si="1"/>
        <v>81</v>
      </c>
      <c r="C95" s="38">
        <v>1</v>
      </c>
      <c r="D95" s="39">
        <f>_xlfn.IFNA(IF(OR(type="T",type="M"),MATCH(role,Settings!$I$9:$I$16,0),-1),-1)</f>
        <v>4</v>
      </c>
      <c r="E95" s="40" t="s">
        <v>34</v>
      </c>
      <c r="F95" s="38" t="s">
        <v>203</v>
      </c>
      <c r="H95" s="46" t="str">
        <f>_xlfn.IFNA(INDEX(Settings!$P$9:$P$36,MATCH(team_member,Settings!$N$9:$N$36,0)),"")</f>
        <v>ESBCSE</v>
      </c>
      <c r="I95" s="45" t="s">
        <v>48</v>
      </c>
      <c r="J95" s="41"/>
      <c r="K95" s="49">
        <v>45434</v>
      </c>
      <c r="L95" s="50"/>
      <c r="M95" s="51">
        <f>B92</f>
        <v>78</v>
      </c>
      <c r="N95" s="53" t="str">
        <f t="shared" si="2"/>
        <v>↖</v>
      </c>
      <c r="O95" s="52" t="str" cm="1">
        <f t="array" ref="O95">IFERROR("(" &amp;d.type &amp; ")" &amp; IF(LEN(d.name)&gt;7, LEFT(d.name,7) &amp; "...",d.name),"")</f>
        <v>(T)Upgrade...</v>
      </c>
      <c r="P95" s="54" t="s">
        <v>60</v>
      </c>
      <c r="Q95" s="41"/>
      <c r="R95" s="48">
        <v>4</v>
      </c>
      <c r="S95" s="47" cm="1">
        <f t="array" ref="S9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45434</v>
      </c>
      <c r="T95" s="47" cm="1">
        <f t="array" ref="T9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45439</v>
      </c>
      <c r="U95" s="58">
        <v>45434</v>
      </c>
      <c r="V95" s="59">
        <v>45439</v>
      </c>
      <c r="W95" s="60"/>
      <c r="X95" s="62">
        <v>0</v>
      </c>
      <c r="Y95" s="62">
        <v>0</v>
      </c>
      <c r="Z95" s="62">
        <v>0</v>
      </c>
      <c r="AA95" s="62">
        <v>0</v>
      </c>
      <c r="AB95" s="62">
        <v>0</v>
      </c>
      <c r="AC95" s="62">
        <v>0</v>
      </c>
      <c r="AD95" s="62">
        <v>0</v>
      </c>
      <c r="AE95" s="62">
        <v>0</v>
      </c>
      <c r="AF95" s="62">
        <v>0</v>
      </c>
      <c r="AG95" s="62">
        <v>0</v>
      </c>
      <c r="AH95" s="62">
        <v>0</v>
      </c>
      <c r="AI95" s="62">
        <v>0</v>
      </c>
      <c r="AJ95" s="62">
        <v>0</v>
      </c>
      <c r="AK95" s="62">
        <v>0</v>
      </c>
      <c r="AL95" s="62">
        <v>0</v>
      </c>
      <c r="AM95" s="62">
        <v>0</v>
      </c>
      <c r="AN95" s="62">
        <v>0</v>
      </c>
      <c r="AO95" s="62">
        <v>0</v>
      </c>
      <c r="AP95" s="62">
        <v>0</v>
      </c>
      <c r="AQ95" s="62">
        <v>0</v>
      </c>
      <c r="AR95" s="62">
        <v>0</v>
      </c>
      <c r="AS95" s="62">
        <v>0</v>
      </c>
      <c r="AT95" s="62">
        <v>0</v>
      </c>
      <c r="AU95" s="62">
        <v>0</v>
      </c>
      <c r="AV95" s="62">
        <v>0</v>
      </c>
      <c r="AW95" s="62">
        <v>0</v>
      </c>
      <c r="AX95" s="62">
        <v>0</v>
      </c>
      <c r="AY95" s="62">
        <v>0</v>
      </c>
      <c r="AZ95" s="62">
        <v>0</v>
      </c>
      <c r="BA95" s="62">
        <v>0</v>
      </c>
      <c r="BB95" s="62">
        <v>0</v>
      </c>
      <c r="BC95" s="62">
        <v>0</v>
      </c>
      <c r="BD95" s="62">
        <v>0</v>
      </c>
      <c r="BE95" s="62">
        <v>0</v>
      </c>
      <c r="BF95" s="62">
        <v>0</v>
      </c>
      <c r="BG95" s="62">
        <v>0</v>
      </c>
      <c r="BH95" s="62">
        <v>0</v>
      </c>
      <c r="BI95" s="62">
        <v>0</v>
      </c>
      <c r="BJ95" s="62">
        <v>0</v>
      </c>
      <c r="BK95" s="62">
        <v>0</v>
      </c>
      <c r="BL95" s="62">
        <v>0</v>
      </c>
      <c r="BM95" s="62">
        <v>0</v>
      </c>
      <c r="BN95" s="62">
        <v>0</v>
      </c>
      <c r="BO95" s="62">
        <v>0</v>
      </c>
      <c r="BP95" s="62">
        <v>0</v>
      </c>
      <c r="BQ95" s="62">
        <v>0</v>
      </c>
      <c r="BR95" s="62">
        <v>0</v>
      </c>
      <c r="BS95" s="62">
        <v>0</v>
      </c>
    </row>
    <row r="96" spans="1:71">
      <c r="A96" s="57"/>
      <c r="B96" s="37">
        <f t="shared" si="1"/>
        <v>82</v>
      </c>
      <c r="C96" s="38">
        <v>1</v>
      </c>
      <c r="D96" s="39">
        <f>_xlfn.IFNA(IF(OR(type="T",type="M"),MATCH(role,Settings!$I$9:$I$16,0),-1),-1)</f>
        <v>5</v>
      </c>
      <c r="E96" s="40" t="s">
        <v>34</v>
      </c>
      <c r="F96" s="38" t="s">
        <v>204</v>
      </c>
      <c r="H96" s="46" t="str">
        <f>_xlfn.IFNA(INDEX(Settings!$P$9:$P$36,MATCH(team_member,Settings!$N$9:$N$36,0)),"")</f>
        <v>ESBL</v>
      </c>
      <c r="I96" s="45" t="s">
        <v>271</v>
      </c>
      <c r="J96" s="41"/>
      <c r="K96" s="49">
        <v>45439</v>
      </c>
      <c r="L96" s="50"/>
      <c r="M96" s="51">
        <f>B92</f>
        <v>78</v>
      </c>
      <c r="N96" s="53" t="str">
        <f t="shared" si="2"/>
        <v>↖</v>
      </c>
      <c r="O96" s="52" t="str" cm="1">
        <f t="array" ref="O96">IFERROR("(" &amp;d.type &amp; ")" &amp; IF(LEN(d.name)&gt;7, LEFT(d.name,7) &amp; "...",d.name),"")</f>
        <v>(T)Upgrade...</v>
      </c>
      <c r="P96" s="54" t="s">
        <v>60</v>
      </c>
      <c r="Q96" s="41"/>
      <c r="R96" s="48">
        <v>4</v>
      </c>
      <c r="S96" s="47" cm="1">
        <f t="array" ref="S9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45439</v>
      </c>
      <c r="T96" s="47" cm="1">
        <f t="array" ref="T9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45442</v>
      </c>
      <c r="U96" s="58">
        <v>45439</v>
      </c>
      <c r="V96" s="59">
        <v>45442</v>
      </c>
      <c r="W96" s="60"/>
      <c r="X96" s="62">
        <v>0</v>
      </c>
      <c r="Y96" s="62">
        <v>0</v>
      </c>
      <c r="Z96" s="62">
        <v>0</v>
      </c>
      <c r="AA96" s="62">
        <v>0</v>
      </c>
      <c r="AB96" s="62">
        <v>0</v>
      </c>
      <c r="AC96" s="62">
        <v>0</v>
      </c>
      <c r="AD96" s="62">
        <v>0</v>
      </c>
      <c r="AE96" s="62">
        <v>0</v>
      </c>
      <c r="AF96" s="62">
        <v>0</v>
      </c>
      <c r="AG96" s="62">
        <v>0</v>
      </c>
      <c r="AH96" s="62">
        <v>0</v>
      </c>
      <c r="AI96" s="62">
        <v>0</v>
      </c>
      <c r="AJ96" s="62">
        <v>0</v>
      </c>
      <c r="AK96" s="62">
        <v>0</v>
      </c>
      <c r="AL96" s="62">
        <v>0</v>
      </c>
      <c r="AM96" s="62">
        <v>0</v>
      </c>
      <c r="AN96" s="62">
        <v>0</v>
      </c>
      <c r="AO96" s="62">
        <v>0</v>
      </c>
      <c r="AP96" s="62">
        <v>0</v>
      </c>
      <c r="AQ96" s="62">
        <v>0</v>
      </c>
      <c r="AR96" s="62">
        <v>0</v>
      </c>
      <c r="AS96" s="62">
        <v>0</v>
      </c>
      <c r="AT96" s="62">
        <v>0</v>
      </c>
      <c r="AU96" s="62">
        <v>0</v>
      </c>
      <c r="AV96" s="62">
        <v>0</v>
      </c>
      <c r="AW96" s="62">
        <v>0</v>
      </c>
      <c r="AX96" s="62">
        <v>0</v>
      </c>
      <c r="AY96" s="62">
        <v>0</v>
      </c>
      <c r="AZ96" s="62">
        <v>0</v>
      </c>
      <c r="BA96" s="62">
        <v>0</v>
      </c>
      <c r="BB96" s="62">
        <v>0</v>
      </c>
      <c r="BC96" s="62">
        <v>0</v>
      </c>
      <c r="BD96" s="62">
        <v>0</v>
      </c>
      <c r="BE96" s="62">
        <v>0</v>
      </c>
      <c r="BF96" s="62">
        <v>0</v>
      </c>
      <c r="BG96" s="62">
        <v>0</v>
      </c>
      <c r="BH96" s="62">
        <v>0</v>
      </c>
      <c r="BI96" s="62">
        <v>0</v>
      </c>
      <c r="BJ96" s="62">
        <v>0</v>
      </c>
      <c r="BK96" s="62">
        <v>0</v>
      </c>
      <c r="BL96" s="62">
        <v>0</v>
      </c>
      <c r="BM96" s="62">
        <v>0</v>
      </c>
      <c r="BN96" s="62">
        <v>0</v>
      </c>
      <c r="BO96" s="62">
        <v>0</v>
      </c>
      <c r="BP96" s="62">
        <v>0</v>
      </c>
      <c r="BQ96" s="62">
        <v>0</v>
      </c>
      <c r="BR96" s="62">
        <v>0</v>
      </c>
      <c r="BS96" s="62">
        <v>0</v>
      </c>
    </row>
    <row r="97" spans="1:71">
      <c r="A97" s="57"/>
      <c r="B97" s="37">
        <f t="shared" si="1"/>
        <v>83</v>
      </c>
      <c r="C97" s="38">
        <v>1</v>
      </c>
      <c r="D97" s="39">
        <f>_xlfn.IFNA(IF(OR(type="T",type="M"),MATCH(role,Settings!$I$9:$I$16,0),-1),-1)</f>
        <v>3</v>
      </c>
      <c r="E97" s="40" t="s">
        <v>34</v>
      </c>
      <c r="F97" s="38" t="s">
        <v>250</v>
      </c>
      <c r="H97" s="46" t="str">
        <f>_xlfn.IFNA(INDEX(Settings!$P$9:$P$36,MATCH(team_member,Settings!$N$9:$N$36,0)),"")</f>
        <v>EA</v>
      </c>
      <c r="I97" s="45" t="s">
        <v>190</v>
      </c>
      <c r="J97" s="41"/>
      <c r="K97" s="49">
        <v>45422</v>
      </c>
      <c r="L97" s="50"/>
      <c r="M97" s="51"/>
      <c r="N97" s="53" t="str">
        <f t="shared" si="2"/>
        <v/>
      </c>
      <c r="O97" s="52" t="str" cm="1">
        <f t="array" ref="O97">IFERROR("(" &amp;d.type &amp; ")" &amp; IF(LEN(d.name)&gt;7, LEFT(d.name,7) &amp; "...",d.name),"")</f>
        <v/>
      </c>
      <c r="P97" s="54" t="s">
        <v>60</v>
      </c>
      <c r="Q97" s="41"/>
      <c r="R97" s="48">
        <v>3</v>
      </c>
      <c r="S97" s="47" cm="1">
        <f t="array" ref="S9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45422</v>
      </c>
      <c r="T97" s="47" cm="1">
        <f t="array" ref="T9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45426</v>
      </c>
      <c r="U97" s="58">
        <v>45422</v>
      </c>
      <c r="V97" s="59">
        <v>45426</v>
      </c>
      <c r="W97" s="60"/>
      <c r="X97" s="62">
        <v>0</v>
      </c>
      <c r="Y97" s="62">
        <v>0</v>
      </c>
      <c r="Z97" s="62">
        <v>0</v>
      </c>
      <c r="AA97" s="62">
        <v>0</v>
      </c>
      <c r="AB97" s="62">
        <v>0</v>
      </c>
      <c r="AC97" s="62">
        <v>0</v>
      </c>
      <c r="AD97" s="62">
        <v>0</v>
      </c>
      <c r="AE97" s="62">
        <v>0</v>
      </c>
      <c r="AF97" s="62">
        <v>0</v>
      </c>
      <c r="AG97" s="62">
        <v>0</v>
      </c>
      <c r="AH97" s="62">
        <v>0</v>
      </c>
      <c r="AI97" s="62">
        <v>0</v>
      </c>
      <c r="AJ97" s="62">
        <v>0</v>
      </c>
      <c r="AK97" s="62">
        <v>0</v>
      </c>
      <c r="AL97" s="62">
        <v>0</v>
      </c>
      <c r="AM97" s="62">
        <v>0</v>
      </c>
      <c r="AN97" s="62">
        <v>0</v>
      </c>
      <c r="AO97" s="62">
        <v>0</v>
      </c>
      <c r="AP97" s="62">
        <v>0</v>
      </c>
      <c r="AQ97" s="62">
        <v>0</v>
      </c>
      <c r="AR97" s="62">
        <v>0</v>
      </c>
      <c r="AS97" s="62">
        <v>0</v>
      </c>
      <c r="AT97" s="62">
        <v>0</v>
      </c>
      <c r="AU97" s="62">
        <v>0</v>
      </c>
      <c r="AV97" s="62">
        <v>0</v>
      </c>
      <c r="AW97" s="62">
        <v>0</v>
      </c>
      <c r="AX97" s="62">
        <v>0</v>
      </c>
      <c r="AY97" s="62">
        <v>0</v>
      </c>
      <c r="AZ97" s="62">
        <v>0</v>
      </c>
      <c r="BA97" s="62">
        <v>0</v>
      </c>
      <c r="BB97" s="62">
        <v>0</v>
      </c>
      <c r="BC97" s="62">
        <v>0</v>
      </c>
      <c r="BD97" s="62">
        <v>0</v>
      </c>
      <c r="BE97" s="62">
        <v>0</v>
      </c>
      <c r="BF97" s="62">
        <v>0</v>
      </c>
      <c r="BG97" s="62">
        <v>0</v>
      </c>
      <c r="BH97" s="62">
        <v>0</v>
      </c>
      <c r="BI97" s="62">
        <v>0</v>
      </c>
      <c r="BJ97" s="62">
        <v>0</v>
      </c>
      <c r="BK97" s="62">
        <v>0</v>
      </c>
      <c r="BL97" s="62">
        <v>0</v>
      </c>
      <c r="BM97" s="62">
        <v>0</v>
      </c>
      <c r="BN97" s="62">
        <v>0</v>
      </c>
      <c r="BO97" s="62">
        <v>0</v>
      </c>
      <c r="BP97" s="62">
        <v>0</v>
      </c>
      <c r="BQ97" s="62">
        <v>0</v>
      </c>
      <c r="BR97" s="62">
        <v>0</v>
      </c>
      <c r="BS97" s="62">
        <v>0</v>
      </c>
    </row>
    <row r="98" spans="1:71">
      <c r="A98" s="57"/>
      <c r="B98" s="37">
        <f t="shared" si="1"/>
        <v>84</v>
      </c>
      <c r="C98" s="38">
        <v>1</v>
      </c>
      <c r="D98" s="39">
        <f>_xlfn.IFNA(IF(OR(type="T",type="M"),MATCH(role,Settings!$I$9:$I$16,0),-1),-1)</f>
        <v>7</v>
      </c>
      <c r="E98" s="40" t="s">
        <v>34</v>
      </c>
      <c r="F98" s="38" t="s">
        <v>198</v>
      </c>
      <c r="H98" s="46" t="str">
        <f>_xlfn.IFNA(INDEX(Settings!$P$9:$P$36,MATCH(team_member,Settings!$N$9:$N$36,0)),"")</f>
        <v>QAL</v>
      </c>
      <c r="I98" s="45" t="s">
        <v>273</v>
      </c>
      <c r="J98" s="41"/>
      <c r="K98" s="49">
        <v>45422</v>
      </c>
      <c r="L98" s="50"/>
      <c r="M98" s="51">
        <f>B97</f>
        <v>83</v>
      </c>
      <c r="N98" s="53" t="str">
        <f t="shared" si="2"/>
        <v>↖</v>
      </c>
      <c r="O98" s="52" t="str" cm="1">
        <f t="array" ref="O98">IFERROR("(" &amp;d.type &amp; ")" &amp; IF(LEN(d.name)&gt;7, LEFT(d.name,7) &amp; "...",d.name),"")</f>
        <v>(T)Applica...</v>
      </c>
      <c r="P98" s="54" t="s">
        <v>60</v>
      </c>
      <c r="Q98" s="41"/>
      <c r="R98" s="48">
        <v>2</v>
      </c>
      <c r="S98" s="47" cm="1">
        <f t="array" ref="S9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45422</v>
      </c>
      <c r="T98" s="47" cm="1">
        <f t="array" ref="T9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45425</v>
      </c>
      <c r="U98" s="58">
        <v>45427</v>
      </c>
      <c r="V98" s="59">
        <v>45428</v>
      </c>
      <c r="W98" s="60"/>
      <c r="X98" s="62">
        <v>0</v>
      </c>
      <c r="Y98" s="62">
        <v>0</v>
      </c>
      <c r="Z98" s="62">
        <v>0</v>
      </c>
      <c r="AA98" s="62">
        <v>0</v>
      </c>
      <c r="AB98" s="62">
        <v>0</v>
      </c>
      <c r="AC98" s="62">
        <v>0</v>
      </c>
      <c r="AD98" s="62">
        <v>0</v>
      </c>
      <c r="AE98" s="62">
        <v>0</v>
      </c>
      <c r="AF98" s="62">
        <v>0</v>
      </c>
      <c r="AG98" s="62">
        <v>0</v>
      </c>
      <c r="AH98" s="62">
        <v>0</v>
      </c>
      <c r="AI98" s="62">
        <v>0</v>
      </c>
      <c r="AJ98" s="62">
        <v>0</v>
      </c>
      <c r="AK98" s="62">
        <v>0</v>
      </c>
      <c r="AL98" s="62">
        <v>0</v>
      </c>
      <c r="AM98" s="62">
        <v>0</v>
      </c>
      <c r="AN98" s="62">
        <v>0</v>
      </c>
      <c r="AO98" s="62">
        <v>0</v>
      </c>
      <c r="AP98" s="62">
        <v>0</v>
      </c>
      <c r="AQ98" s="62">
        <v>0</v>
      </c>
      <c r="AR98" s="62">
        <v>0</v>
      </c>
      <c r="AS98" s="62">
        <v>0</v>
      </c>
      <c r="AT98" s="62">
        <v>0</v>
      </c>
      <c r="AU98" s="62">
        <v>0</v>
      </c>
      <c r="AV98" s="62">
        <v>0</v>
      </c>
      <c r="AW98" s="62">
        <v>0</v>
      </c>
      <c r="AX98" s="62">
        <v>0</v>
      </c>
      <c r="AY98" s="62">
        <v>0</v>
      </c>
      <c r="AZ98" s="62">
        <v>0</v>
      </c>
      <c r="BA98" s="62">
        <v>0</v>
      </c>
      <c r="BB98" s="62">
        <v>0</v>
      </c>
      <c r="BC98" s="62">
        <v>0</v>
      </c>
      <c r="BD98" s="62">
        <v>0</v>
      </c>
      <c r="BE98" s="62">
        <v>0</v>
      </c>
      <c r="BF98" s="62">
        <v>0</v>
      </c>
      <c r="BG98" s="62">
        <v>0</v>
      </c>
      <c r="BH98" s="62">
        <v>0</v>
      </c>
      <c r="BI98" s="62">
        <v>0</v>
      </c>
      <c r="BJ98" s="62">
        <v>0</v>
      </c>
      <c r="BK98" s="62">
        <v>0</v>
      </c>
      <c r="BL98" s="62">
        <v>0</v>
      </c>
      <c r="BM98" s="62">
        <v>0</v>
      </c>
      <c r="BN98" s="62">
        <v>0</v>
      </c>
      <c r="BO98" s="62">
        <v>0</v>
      </c>
      <c r="BP98" s="62">
        <v>0</v>
      </c>
      <c r="BQ98" s="62">
        <v>0</v>
      </c>
      <c r="BR98" s="62">
        <v>0</v>
      </c>
      <c r="BS98" s="62">
        <v>0</v>
      </c>
    </row>
    <row r="99" spans="1:71">
      <c r="A99" s="57"/>
      <c r="B99" s="37">
        <f t="shared" si="1"/>
        <v>85</v>
      </c>
      <c r="C99" s="38">
        <v>1</v>
      </c>
      <c r="D99" s="39">
        <f>_xlfn.IFNA(IF(OR(type="T",type="M"),MATCH(role,Settings!$I$9:$I$16,0),-1),-1)</f>
        <v>-1</v>
      </c>
      <c r="E99" s="40" t="s">
        <v>34</v>
      </c>
      <c r="F99" s="38" t="s">
        <v>199</v>
      </c>
      <c r="H99" s="46" t="str">
        <f>_xlfn.IFNA(INDEX(Settings!$P$9:$P$36,MATCH(team_member,Settings!$N$9:$N$36,0)),"")</f>
        <v>TDE</v>
      </c>
      <c r="I99" s="45" t="s">
        <v>50</v>
      </c>
      <c r="J99" s="41"/>
      <c r="K99" s="49">
        <v>45427</v>
      </c>
      <c r="L99" s="50"/>
      <c r="M99" s="51">
        <f>B98</f>
        <v>84</v>
      </c>
      <c r="N99" s="53" t="str">
        <f t="shared" si="2"/>
        <v>↖</v>
      </c>
      <c r="O99" s="52" t="str" cm="1">
        <f t="array" ref="O99">IFERROR("(" &amp;d.type &amp; ")" &amp; IF(LEN(d.name)&gt;7, LEFT(d.name,7) &amp; "...",d.name),"")</f>
        <v>(T)Define ...</v>
      </c>
      <c r="P99" s="54" t="s">
        <v>60</v>
      </c>
      <c r="Q99" s="41"/>
      <c r="R99" s="48">
        <v>3</v>
      </c>
      <c r="S99" s="47" cm="1">
        <f t="array" ref="S9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45427</v>
      </c>
      <c r="T99" s="47" cm="1">
        <f t="array" ref="T9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45429</v>
      </c>
      <c r="U99" s="58">
        <v>45429</v>
      </c>
      <c r="V99" s="59">
        <v>45433</v>
      </c>
      <c r="W99" s="60"/>
      <c r="X99" s="62">
        <v>0</v>
      </c>
      <c r="Y99" s="62">
        <v>0</v>
      </c>
      <c r="Z99" s="62">
        <v>0</v>
      </c>
      <c r="AA99" s="62">
        <v>0</v>
      </c>
      <c r="AB99" s="62">
        <v>0</v>
      </c>
      <c r="AC99" s="62">
        <v>0</v>
      </c>
      <c r="AD99" s="62">
        <v>0</v>
      </c>
      <c r="AE99" s="62">
        <v>0</v>
      </c>
      <c r="AF99" s="62">
        <v>0</v>
      </c>
      <c r="AG99" s="62">
        <v>0</v>
      </c>
      <c r="AH99" s="62">
        <v>0</v>
      </c>
      <c r="AI99" s="62">
        <v>0</v>
      </c>
      <c r="AJ99" s="62">
        <v>0</v>
      </c>
      <c r="AK99" s="62">
        <v>0</v>
      </c>
      <c r="AL99" s="62">
        <v>0</v>
      </c>
      <c r="AM99" s="62">
        <v>0</v>
      </c>
      <c r="AN99" s="62">
        <v>0</v>
      </c>
      <c r="AO99" s="62">
        <v>0</v>
      </c>
      <c r="AP99" s="62">
        <v>0</v>
      </c>
      <c r="AQ99" s="62">
        <v>0</v>
      </c>
      <c r="AR99" s="62">
        <v>0</v>
      </c>
      <c r="AS99" s="62">
        <v>0</v>
      </c>
      <c r="AT99" s="62">
        <v>0</v>
      </c>
      <c r="AU99" s="62">
        <v>0</v>
      </c>
      <c r="AV99" s="62">
        <v>0</v>
      </c>
      <c r="AW99" s="62">
        <v>0</v>
      </c>
      <c r="AX99" s="62">
        <v>0</v>
      </c>
      <c r="AY99" s="62">
        <v>0</v>
      </c>
      <c r="AZ99" s="62">
        <v>0</v>
      </c>
      <c r="BA99" s="62">
        <v>0</v>
      </c>
      <c r="BB99" s="62">
        <v>0</v>
      </c>
      <c r="BC99" s="62">
        <v>0</v>
      </c>
      <c r="BD99" s="62">
        <v>0</v>
      </c>
      <c r="BE99" s="62">
        <v>0</v>
      </c>
      <c r="BF99" s="62">
        <v>0</v>
      </c>
      <c r="BG99" s="62">
        <v>0</v>
      </c>
      <c r="BH99" s="62">
        <v>0</v>
      </c>
      <c r="BI99" s="62">
        <v>0</v>
      </c>
      <c r="BJ99" s="62">
        <v>0</v>
      </c>
      <c r="BK99" s="62">
        <v>0</v>
      </c>
      <c r="BL99" s="62">
        <v>0</v>
      </c>
      <c r="BM99" s="62">
        <v>0</v>
      </c>
      <c r="BN99" s="62">
        <v>0</v>
      </c>
      <c r="BO99" s="62">
        <v>0</v>
      </c>
      <c r="BP99" s="62">
        <v>0</v>
      </c>
      <c r="BQ99" s="62">
        <v>0</v>
      </c>
      <c r="BR99" s="62">
        <v>0</v>
      </c>
      <c r="BS99" s="62">
        <v>0</v>
      </c>
    </row>
    <row r="100" spans="1:71">
      <c r="A100" s="57"/>
      <c r="B100" s="37">
        <f t="shared" si="1"/>
        <v>86</v>
      </c>
      <c r="C100" s="38">
        <v>1</v>
      </c>
      <c r="D100" s="39">
        <f>_xlfn.IFNA(IF(OR(type="T",type="M"),MATCH(role,Settings!$I$9:$I$16,0),-1),-1)</f>
        <v>4</v>
      </c>
      <c r="E100" s="40" t="s">
        <v>34</v>
      </c>
      <c r="F100" s="38" t="s">
        <v>200</v>
      </c>
      <c r="H100" s="46" t="str">
        <f>_xlfn.IFNA(INDEX(Settings!$P$9:$P$36,MATCH(team_member,Settings!$N$9:$N$36,0)),"")</f>
        <v>ESBCSE</v>
      </c>
      <c r="I100" s="45" t="s">
        <v>48</v>
      </c>
      <c r="J100" s="41"/>
      <c r="K100" s="49">
        <v>45429</v>
      </c>
      <c r="L100" s="50"/>
      <c r="M100" s="51"/>
      <c r="N100" s="53" t="str">
        <f t="shared" si="2"/>
        <v/>
      </c>
      <c r="O100" s="52" t="str" cm="1">
        <f t="array" ref="O100">IFERROR("(" &amp;d.type &amp; ")" &amp; IF(LEN(d.name)&gt;7, LEFT(d.name,7) &amp; "...",d.name),"")</f>
        <v/>
      </c>
      <c r="P100" s="54" t="s">
        <v>60</v>
      </c>
      <c r="Q100" s="41"/>
      <c r="R100" s="48">
        <v>4</v>
      </c>
      <c r="S100" s="47" cm="1">
        <f t="array" ref="S10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45429</v>
      </c>
      <c r="T100" s="47" cm="1">
        <f t="array" ref="T10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45434</v>
      </c>
      <c r="U100" s="58">
        <v>45429</v>
      </c>
      <c r="V100" s="59">
        <v>45434</v>
      </c>
      <c r="W100" s="60"/>
      <c r="X100" s="62">
        <v>0</v>
      </c>
      <c r="Y100" s="62">
        <v>0</v>
      </c>
      <c r="Z100" s="62">
        <v>0</v>
      </c>
      <c r="AA100" s="62">
        <v>0</v>
      </c>
      <c r="AB100" s="62">
        <v>0</v>
      </c>
      <c r="AC100" s="62">
        <v>0</v>
      </c>
      <c r="AD100" s="62">
        <v>0</v>
      </c>
      <c r="AE100" s="62">
        <v>0</v>
      </c>
      <c r="AF100" s="62">
        <v>0</v>
      </c>
      <c r="AG100" s="62">
        <v>0</v>
      </c>
      <c r="AH100" s="62">
        <v>0</v>
      </c>
      <c r="AI100" s="62">
        <v>0</v>
      </c>
      <c r="AJ100" s="62">
        <v>0</v>
      </c>
      <c r="AK100" s="62">
        <v>0</v>
      </c>
      <c r="AL100" s="62">
        <v>0</v>
      </c>
      <c r="AM100" s="62">
        <v>0</v>
      </c>
      <c r="AN100" s="62">
        <v>0</v>
      </c>
      <c r="AO100" s="62">
        <v>0</v>
      </c>
      <c r="AP100" s="62">
        <v>0</v>
      </c>
      <c r="AQ100" s="62">
        <v>0</v>
      </c>
      <c r="AR100" s="62">
        <v>0</v>
      </c>
      <c r="AS100" s="62">
        <v>0</v>
      </c>
      <c r="AT100" s="62">
        <v>0</v>
      </c>
      <c r="AU100" s="62">
        <v>0</v>
      </c>
      <c r="AV100" s="62">
        <v>0</v>
      </c>
      <c r="AW100" s="62">
        <v>0</v>
      </c>
      <c r="AX100" s="62">
        <v>0</v>
      </c>
      <c r="AY100" s="62">
        <v>0</v>
      </c>
      <c r="AZ100" s="62">
        <v>0</v>
      </c>
      <c r="BA100" s="62">
        <v>0</v>
      </c>
      <c r="BB100" s="62">
        <v>0</v>
      </c>
      <c r="BC100" s="62">
        <v>0</v>
      </c>
      <c r="BD100" s="62">
        <v>0</v>
      </c>
      <c r="BE100" s="62">
        <v>0</v>
      </c>
      <c r="BF100" s="62">
        <v>0</v>
      </c>
      <c r="BG100" s="62">
        <v>0</v>
      </c>
      <c r="BH100" s="62">
        <v>0</v>
      </c>
      <c r="BI100" s="62">
        <v>0</v>
      </c>
      <c r="BJ100" s="62">
        <v>0</v>
      </c>
      <c r="BK100" s="62">
        <v>0</v>
      </c>
      <c r="BL100" s="62">
        <v>0</v>
      </c>
      <c r="BM100" s="62">
        <v>0</v>
      </c>
      <c r="BN100" s="62">
        <v>0</v>
      </c>
      <c r="BO100" s="62">
        <v>0</v>
      </c>
      <c r="BP100" s="62">
        <v>0</v>
      </c>
      <c r="BQ100" s="62">
        <v>0</v>
      </c>
      <c r="BR100" s="62">
        <v>0</v>
      </c>
      <c r="BS100" s="62">
        <v>0</v>
      </c>
    </row>
    <row r="101" spans="1:71">
      <c r="A101" s="57"/>
      <c r="B101" s="37">
        <f t="shared" si="1"/>
        <v>87</v>
      </c>
      <c r="C101" s="38">
        <v>1</v>
      </c>
      <c r="D101" s="39">
        <f>_xlfn.IFNA(IF(OR(type="T",type="M"),MATCH(role,Settings!$I$9:$I$16,0),-1),-1)</f>
        <v>4</v>
      </c>
      <c r="E101" s="40" t="s">
        <v>34</v>
      </c>
      <c r="F101" s="38" t="s">
        <v>201</v>
      </c>
      <c r="H101" s="46" t="str">
        <f>_xlfn.IFNA(INDEX(Settings!$P$9:$P$36,MATCH(team_member,Settings!$N$9:$N$36,0)),"")</f>
        <v>ESBCSE</v>
      </c>
      <c r="I101" s="45" t="s">
        <v>272</v>
      </c>
      <c r="J101" s="41"/>
      <c r="K101" s="49">
        <v>45433</v>
      </c>
      <c r="L101" s="50"/>
      <c r="M101" s="51">
        <f>B100</f>
        <v>86</v>
      </c>
      <c r="N101" s="53" t="str">
        <f t="shared" si="2"/>
        <v>↖</v>
      </c>
      <c r="O101" s="52" t="str" cm="1">
        <f t="array" ref="O101">IFERROR("(" &amp;d.type &amp; ")" &amp; IF(LEN(d.name)&gt;7, LEFT(d.name,7) &amp; "...",d.name),"")</f>
        <v>(T)Upgrade...</v>
      </c>
      <c r="P101" s="54" t="s">
        <v>60</v>
      </c>
      <c r="Q101" s="41"/>
      <c r="R101" s="48">
        <v>1</v>
      </c>
      <c r="S101" s="47" cm="1">
        <f t="array" ref="S10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45433</v>
      </c>
      <c r="T101" s="47" cm="1">
        <f t="array" ref="T10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45433</v>
      </c>
      <c r="U101" s="58">
        <v>45433</v>
      </c>
      <c r="V101" s="59">
        <v>45433</v>
      </c>
      <c r="W101" s="60"/>
      <c r="X101" s="62">
        <v>0</v>
      </c>
      <c r="Y101" s="62">
        <v>0</v>
      </c>
      <c r="Z101" s="62">
        <v>0</v>
      </c>
      <c r="AA101" s="62">
        <v>0</v>
      </c>
      <c r="AB101" s="62">
        <v>0</v>
      </c>
      <c r="AC101" s="62">
        <v>0</v>
      </c>
      <c r="AD101" s="62">
        <v>0</v>
      </c>
      <c r="AE101" s="62">
        <v>0</v>
      </c>
      <c r="AF101" s="62">
        <v>0</v>
      </c>
      <c r="AG101" s="62">
        <v>0</v>
      </c>
      <c r="AH101" s="62">
        <v>0</v>
      </c>
      <c r="AI101" s="62">
        <v>0</v>
      </c>
      <c r="AJ101" s="62">
        <v>0</v>
      </c>
      <c r="AK101" s="62">
        <v>0</v>
      </c>
      <c r="AL101" s="62">
        <v>0</v>
      </c>
      <c r="AM101" s="62">
        <v>0</v>
      </c>
      <c r="AN101" s="62">
        <v>0</v>
      </c>
      <c r="AO101" s="62">
        <v>0</v>
      </c>
      <c r="AP101" s="62">
        <v>0</v>
      </c>
      <c r="AQ101" s="62">
        <v>0</v>
      </c>
      <c r="AR101" s="62">
        <v>0</v>
      </c>
      <c r="AS101" s="62">
        <v>0</v>
      </c>
      <c r="AT101" s="62">
        <v>0</v>
      </c>
      <c r="AU101" s="62">
        <v>0</v>
      </c>
      <c r="AV101" s="62">
        <v>0</v>
      </c>
      <c r="AW101" s="62">
        <v>0</v>
      </c>
      <c r="AX101" s="62">
        <v>0</v>
      </c>
      <c r="AY101" s="62">
        <v>0</v>
      </c>
      <c r="AZ101" s="62">
        <v>0</v>
      </c>
      <c r="BA101" s="62">
        <v>0</v>
      </c>
      <c r="BB101" s="62">
        <v>0</v>
      </c>
      <c r="BC101" s="62">
        <v>0</v>
      </c>
      <c r="BD101" s="62">
        <v>0</v>
      </c>
      <c r="BE101" s="62">
        <v>0</v>
      </c>
      <c r="BF101" s="62">
        <v>0</v>
      </c>
      <c r="BG101" s="62">
        <v>0</v>
      </c>
      <c r="BH101" s="62">
        <v>0</v>
      </c>
      <c r="BI101" s="62">
        <v>0</v>
      </c>
      <c r="BJ101" s="62">
        <v>0</v>
      </c>
      <c r="BK101" s="62">
        <v>0</v>
      </c>
      <c r="BL101" s="62">
        <v>0</v>
      </c>
      <c r="BM101" s="62">
        <v>0</v>
      </c>
      <c r="BN101" s="62">
        <v>0</v>
      </c>
      <c r="BO101" s="62">
        <v>0</v>
      </c>
      <c r="BP101" s="62">
        <v>0</v>
      </c>
      <c r="BQ101" s="62">
        <v>0</v>
      </c>
      <c r="BR101" s="62">
        <v>0</v>
      </c>
      <c r="BS101" s="62">
        <v>0</v>
      </c>
    </row>
    <row r="102" spans="1:71">
      <c r="A102" s="57"/>
      <c r="B102" s="37">
        <f t="shared" si="1"/>
        <v>88</v>
      </c>
      <c r="C102" s="38">
        <v>1</v>
      </c>
      <c r="D102" s="39">
        <f>_xlfn.IFNA(IF(OR(type="T",type="M"),MATCH(role,Settings!$I$9:$I$16,0),-1),-1)</f>
        <v>4</v>
      </c>
      <c r="E102" s="40" t="s">
        <v>34</v>
      </c>
      <c r="F102" s="38" t="s">
        <v>202</v>
      </c>
      <c r="H102" s="46" t="str">
        <f>_xlfn.IFNA(INDEX(Settings!$P$9:$P$36,MATCH(team_member,Settings!$N$9:$N$36,0)),"")</f>
        <v>ESBCSE</v>
      </c>
      <c r="I102" s="45" t="s">
        <v>59</v>
      </c>
      <c r="J102" s="41"/>
      <c r="K102" s="49">
        <v>45434</v>
      </c>
      <c r="L102" s="50"/>
      <c r="M102" s="51">
        <f>B101</f>
        <v>87</v>
      </c>
      <c r="N102" s="53" t="str">
        <f t="shared" si="2"/>
        <v>↖</v>
      </c>
      <c r="O102" s="52" t="str" cm="1">
        <f t="array" ref="O102">IFERROR("(" &amp;d.type &amp; ")" &amp; IF(LEN(d.name)&gt;7, LEFT(d.name,7) &amp; "...",d.name),"")</f>
        <v>(T)Unit Te...</v>
      </c>
      <c r="P102" s="54" t="s">
        <v>60</v>
      </c>
      <c r="Q102" s="41"/>
      <c r="R102" s="48">
        <v>2</v>
      </c>
      <c r="S102" s="47" cm="1">
        <f t="array" ref="S10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45434</v>
      </c>
      <c r="T102" s="47" cm="1">
        <f t="array" ref="T10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45435</v>
      </c>
      <c r="U102" s="58">
        <v>45434</v>
      </c>
      <c r="V102" s="59">
        <v>45435</v>
      </c>
      <c r="W102" s="60"/>
      <c r="X102" s="62">
        <v>0</v>
      </c>
      <c r="Y102" s="62">
        <v>0</v>
      </c>
      <c r="Z102" s="62">
        <v>0</v>
      </c>
      <c r="AA102" s="62">
        <v>0</v>
      </c>
      <c r="AB102" s="62">
        <v>0</v>
      </c>
      <c r="AC102" s="62">
        <v>0</v>
      </c>
      <c r="AD102" s="62">
        <v>0</v>
      </c>
      <c r="AE102" s="62">
        <v>0</v>
      </c>
      <c r="AF102" s="62">
        <v>0</v>
      </c>
      <c r="AG102" s="62">
        <v>0</v>
      </c>
      <c r="AH102" s="62">
        <v>0</v>
      </c>
      <c r="AI102" s="62">
        <v>0</v>
      </c>
      <c r="AJ102" s="62">
        <v>0</v>
      </c>
      <c r="AK102" s="62">
        <v>0</v>
      </c>
      <c r="AL102" s="62">
        <v>0</v>
      </c>
      <c r="AM102" s="62">
        <v>0</v>
      </c>
      <c r="AN102" s="62">
        <v>0</v>
      </c>
      <c r="AO102" s="62">
        <v>0</v>
      </c>
      <c r="AP102" s="62">
        <v>0</v>
      </c>
      <c r="AQ102" s="62">
        <v>0</v>
      </c>
      <c r="AR102" s="62">
        <v>0</v>
      </c>
      <c r="AS102" s="62">
        <v>0</v>
      </c>
      <c r="AT102" s="62">
        <v>0</v>
      </c>
      <c r="AU102" s="62">
        <v>0</v>
      </c>
      <c r="AV102" s="62">
        <v>0</v>
      </c>
      <c r="AW102" s="62">
        <v>0</v>
      </c>
      <c r="AX102" s="62">
        <v>0</v>
      </c>
      <c r="AY102" s="62">
        <v>0</v>
      </c>
      <c r="AZ102" s="62">
        <v>0</v>
      </c>
      <c r="BA102" s="62">
        <v>0</v>
      </c>
      <c r="BB102" s="62">
        <v>0</v>
      </c>
      <c r="BC102" s="62">
        <v>0</v>
      </c>
      <c r="BD102" s="62">
        <v>0</v>
      </c>
      <c r="BE102" s="62">
        <v>0</v>
      </c>
      <c r="BF102" s="62">
        <v>0</v>
      </c>
      <c r="BG102" s="62">
        <v>0</v>
      </c>
      <c r="BH102" s="62">
        <v>0</v>
      </c>
      <c r="BI102" s="62">
        <v>0</v>
      </c>
      <c r="BJ102" s="62">
        <v>0</v>
      </c>
      <c r="BK102" s="62">
        <v>0</v>
      </c>
      <c r="BL102" s="62">
        <v>0</v>
      </c>
      <c r="BM102" s="62">
        <v>0</v>
      </c>
      <c r="BN102" s="62">
        <v>0</v>
      </c>
      <c r="BO102" s="62">
        <v>0</v>
      </c>
      <c r="BP102" s="62">
        <v>0</v>
      </c>
      <c r="BQ102" s="62">
        <v>0</v>
      </c>
      <c r="BR102" s="62">
        <v>0</v>
      </c>
      <c r="BS102" s="62">
        <v>0</v>
      </c>
    </row>
    <row r="103" spans="1:71">
      <c r="A103" s="57"/>
      <c r="B103" s="37">
        <f t="shared" si="1"/>
        <v>89</v>
      </c>
      <c r="C103" s="38">
        <v>1</v>
      </c>
      <c r="D103" s="39">
        <f>_xlfn.IFNA(IF(OR(type="T",type="M"),MATCH(role,Settings!$I$9:$I$16,0),-1),-1)</f>
        <v>4</v>
      </c>
      <c r="E103" s="40" t="s">
        <v>34</v>
      </c>
      <c r="F103" s="38" t="s">
        <v>203</v>
      </c>
      <c r="H103" s="46" t="str">
        <f>_xlfn.IFNA(INDEX(Settings!$P$9:$P$36,MATCH(team_member,Settings!$N$9:$N$36,0)),"")</f>
        <v>ESBCSE</v>
      </c>
      <c r="I103" s="45" t="s">
        <v>59</v>
      </c>
      <c r="J103" s="41"/>
      <c r="K103" s="49">
        <v>45434</v>
      </c>
      <c r="L103" s="50"/>
      <c r="M103" s="51">
        <f>B102</f>
        <v>88</v>
      </c>
      <c r="N103" s="53" t="str">
        <f t="shared" si="2"/>
        <v>↖</v>
      </c>
      <c r="O103" s="52" t="str" cm="1">
        <f t="array" ref="O103">IFERROR("(" &amp;d.type &amp; ")" &amp; IF(LEN(d.name)&gt;7, LEFT(d.name,7) &amp; "...",d.name),"")</f>
        <v>(T)Functio...</v>
      </c>
      <c r="P103" s="54" t="s">
        <v>60</v>
      </c>
      <c r="Q103" s="41"/>
      <c r="R103" s="48">
        <v>4</v>
      </c>
      <c r="S103" s="47" cm="1">
        <f t="array" ref="S10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45434</v>
      </c>
      <c r="T103" s="47" cm="1">
        <f t="array" ref="T10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45439</v>
      </c>
      <c r="U103" s="58">
        <v>45434</v>
      </c>
      <c r="V103" s="59">
        <v>45439</v>
      </c>
      <c r="W103" s="60"/>
      <c r="X103" s="62">
        <v>0</v>
      </c>
      <c r="Y103" s="62">
        <v>0</v>
      </c>
      <c r="Z103" s="62">
        <v>0</v>
      </c>
      <c r="AA103" s="62">
        <v>0</v>
      </c>
      <c r="AB103" s="62">
        <v>0</v>
      </c>
      <c r="AC103" s="62">
        <v>0</v>
      </c>
      <c r="AD103" s="62">
        <v>0</v>
      </c>
      <c r="AE103" s="62">
        <v>0</v>
      </c>
      <c r="AF103" s="62">
        <v>0</v>
      </c>
      <c r="AG103" s="62">
        <v>0</v>
      </c>
      <c r="AH103" s="62">
        <v>0</v>
      </c>
      <c r="AI103" s="62">
        <v>0</v>
      </c>
      <c r="AJ103" s="62">
        <v>0</v>
      </c>
      <c r="AK103" s="62">
        <v>0</v>
      </c>
      <c r="AL103" s="62">
        <v>0</v>
      </c>
      <c r="AM103" s="62">
        <v>0</v>
      </c>
      <c r="AN103" s="62">
        <v>0</v>
      </c>
      <c r="AO103" s="62">
        <v>0</v>
      </c>
      <c r="AP103" s="62">
        <v>0</v>
      </c>
      <c r="AQ103" s="62">
        <v>0</v>
      </c>
      <c r="AR103" s="62">
        <v>0</v>
      </c>
      <c r="AS103" s="62">
        <v>0</v>
      </c>
      <c r="AT103" s="62">
        <v>0</v>
      </c>
      <c r="AU103" s="62">
        <v>0</v>
      </c>
      <c r="AV103" s="62">
        <v>0</v>
      </c>
      <c r="AW103" s="62">
        <v>0</v>
      </c>
      <c r="AX103" s="62">
        <v>0</v>
      </c>
      <c r="AY103" s="62">
        <v>0</v>
      </c>
      <c r="AZ103" s="62">
        <v>0</v>
      </c>
      <c r="BA103" s="62">
        <v>0</v>
      </c>
      <c r="BB103" s="62">
        <v>0</v>
      </c>
      <c r="BC103" s="62">
        <v>0</v>
      </c>
      <c r="BD103" s="62">
        <v>0</v>
      </c>
      <c r="BE103" s="62">
        <v>0</v>
      </c>
      <c r="BF103" s="62">
        <v>0</v>
      </c>
      <c r="BG103" s="62">
        <v>0</v>
      </c>
      <c r="BH103" s="62">
        <v>0</v>
      </c>
      <c r="BI103" s="62">
        <v>0</v>
      </c>
      <c r="BJ103" s="62">
        <v>0</v>
      </c>
      <c r="BK103" s="62">
        <v>0</v>
      </c>
      <c r="BL103" s="62">
        <v>0</v>
      </c>
      <c r="BM103" s="62">
        <v>0</v>
      </c>
      <c r="BN103" s="62">
        <v>0</v>
      </c>
      <c r="BO103" s="62">
        <v>0</v>
      </c>
      <c r="BP103" s="62">
        <v>0</v>
      </c>
      <c r="BQ103" s="62">
        <v>0</v>
      </c>
      <c r="BR103" s="62">
        <v>0</v>
      </c>
      <c r="BS103" s="62">
        <v>0</v>
      </c>
    </row>
    <row r="104" spans="1:71">
      <c r="A104" s="57"/>
      <c r="B104" s="37">
        <f t="shared" si="1"/>
        <v>90</v>
      </c>
      <c r="C104" s="38">
        <v>1</v>
      </c>
      <c r="D104" s="39">
        <f>_xlfn.IFNA(IF(OR(type="T",type="M"),MATCH(role,Settings!$I$9:$I$16,0),-1),-1)</f>
        <v>5</v>
      </c>
      <c r="E104" s="40" t="s">
        <v>34</v>
      </c>
      <c r="F104" s="38" t="s">
        <v>204</v>
      </c>
      <c r="H104" s="46" t="str">
        <f>_xlfn.IFNA(INDEX(Settings!$P$9:$P$36,MATCH(team_member,Settings!$N$9:$N$36,0)),"")</f>
        <v>ESBL</v>
      </c>
      <c r="I104" s="45" t="s">
        <v>271</v>
      </c>
      <c r="J104" s="41"/>
      <c r="K104" s="49">
        <v>45436</v>
      </c>
      <c r="L104" s="50"/>
      <c r="M104" s="51">
        <f>B100</f>
        <v>86</v>
      </c>
      <c r="N104" s="53" t="str">
        <f t="shared" si="2"/>
        <v>↖</v>
      </c>
      <c r="O104" s="52" t="str" cm="1">
        <f t="array" ref="O104">IFERROR("(" &amp;d.type &amp; ")" &amp; IF(LEN(d.name)&gt;7, LEFT(d.name,7) &amp; "...",d.name),"")</f>
        <v>(T)Upgrade...</v>
      </c>
      <c r="P104" s="54" t="s">
        <v>60</v>
      </c>
      <c r="Q104" s="41"/>
      <c r="R104" s="48">
        <v>4</v>
      </c>
      <c r="S104" s="47" cm="1">
        <f t="array" ref="S10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45436</v>
      </c>
      <c r="T104" s="47" cm="1">
        <f t="array" ref="T10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45441</v>
      </c>
      <c r="U104" s="58">
        <v>45439</v>
      </c>
      <c r="V104" s="59">
        <v>45442</v>
      </c>
      <c r="W104" s="60"/>
      <c r="X104" s="62">
        <v>0</v>
      </c>
      <c r="Y104" s="62">
        <v>0</v>
      </c>
      <c r="Z104" s="62">
        <v>0</v>
      </c>
      <c r="AA104" s="62">
        <v>0</v>
      </c>
      <c r="AB104" s="62">
        <v>0</v>
      </c>
      <c r="AC104" s="62">
        <v>0</v>
      </c>
      <c r="AD104" s="62">
        <v>0</v>
      </c>
      <c r="AE104" s="62">
        <v>0</v>
      </c>
      <c r="AF104" s="62">
        <v>0</v>
      </c>
      <c r="AG104" s="62">
        <v>0</v>
      </c>
      <c r="AH104" s="62">
        <v>0</v>
      </c>
      <c r="AI104" s="62">
        <v>0</v>
      </c>
      <c r="AJ104" s="62">
        <v>0</v>
      </c>
      <c r="AK104" s="62">
        <v>0</v>
      </c>
      <c r="AL104" s="62">
        <v>0</v>
      </c>
      <c r="AM104" s="62">
        <v>0</v>
      </c>
      <c r="AN104" s="62">
        <v>0</v>
      </c>
      <c r="AO104" s="62">
        <v>0</v>
      </c>
      <c r="AP104" s="62">
        <v>0</v>
      </c>
      <c r="AQ104" s="62">
        <v>0</v>
      </c>
      <c r="AR104" s="62">
        <v>0</v>
      </c>
      <c r="AS104" s="62">
        <v>0</v>
      </c>
      <c r="AT104" s="62">
        <v>0</v>
      </c>
      <c r="AU104" s="62">
        <v>0</v>
      </c>
      <c r="AV104" s="62">
        <v>0</v>
      </c>
      <c r="AW104" s="62">
        <v>0</v>
      </c>
      <c r="AX104" s="62">
        <v>0</v>
      </c>
      <c r="AY104" s="62">
        <v>0</v>
      </c>
      <c r="AZ104" s="62">
        <v>0</v>
      </c>
      <c r="BA104" s="62">
        <v>0</v>
      </c>
      <c r="BB104" s="62">
        <v>0</v>
      </c>
      <c r="BC104" s="62">
        <v>0</v>
      </c>
      <c r="BD104" s="62">
        <v>0</v>
      </c>
      <c r="BE104" s="62">
        <v>0</v>
      </c>
      <c r="BF104" s="62">
        <v>0</v>
      </c>
      <c r="BG104" s="62">
        <v>0</v>
      </c>
      <c r="BH104" s="62">
        <v>0</v>
      </c>
      <c r="BI104" s="62">
        <v>0</v>
      </c>
      <c r="BJ104" s="62">
        <v>0</v>
      </c>
      <c r="BK104" s="62">
        <v>0</v>
      </c>
      <c r="BL104" s="62">
        <v>0</v>
      </c>
      <c r="BM104" s="62">
        <v>0</v>
      </c>
      <c r="BN104" s="62">
        <v>0</v>
      </c>
      <c r="BO104" s="62">
        <v>0</v>
      </c>
      <c r="BP104" s="62">
        <v>0</v>
      </c>
      <c r="BQ104" s="62">
        <v>0</v>
      </c>
      <c r="BR104" s="62">
        <v>0</v>
      </c>
      <c r="BS104" s="62">
        <v>0</v>
      </c>
    </row>
    <row r="105" spans="1:71">
      <c r="A105" s="57"/>
      <c r="B105" s="37">
        <f t="shared" si="1"/>
        <v>91</v>
      </c>
      <c r="C105" s="38">
        <v>1</v>
      </c>
      <c r="D105" s="39">
        <f>_xlfn.IFNA(IF(OR(type="T",type="M"),MATCH(role,Settings!$I$9:$I$16,0),-1),-1)</f>
        <v>6</v>
      </c>
      <c r="E105" s="40" t="s">
        <v>34</v>
      </c>
      <c r="F105" s="38" t="s">
        <v>195</v>
      </c>
      <c r="H105" s="46" t="str">
        <f>_xlfn.IFNA(INDEX(Settings!$P$9:$P$36,MATCH(team_member,Settings!$N$9:$N$36,0)),"")</f>
        <v>BA</v>
      </c>
      <c r="I105" s="45" t="s">
        <v>52</v>
      </c>
      <c r="J105" s="41"/>
      <c r="K105" s="49">
        <v>45436</v>
      </c>
      <c r="L105" s="50"/>
      <c r="M105" s="51">
        <f>B88</f>
        <v>74</v>
      </c>
      <c r="N105" s="53" t="str">
        <f t="shared" si="2"/>
        <v>↖</v>
      </c>
      <c r="O105" s="52" t="str" cm="1">
        <f t="array" ref="O105">IFERROR("(" &amp;d.type &amp; ")" &amp; IF(LEN(d.name)&gt;7, LEFT(d.name,7) &amp; "...",d.name),"")</f>
        <v>(T)Sprint ...</v>
      </c>
      <c r="P105" s="54" t="s">
        <v>60</v>
      </c>
      <c r="Q105" s="41"/>
      <c r="R105" s="48">
        <v>5</v>
      </c>
      <c r="S105" s="47" cm="1">
        <f t="array" ref="S10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45436</v>
      </c>
      <c r="T105" s="47" cm="1">
        <f t="array" ref="T10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45442</v>
      </c>
      <c r="U105" s="58">
        <v>45436</v>
      </c>
      <c r="V105" s="59">
        <v>45442</v>
      </c>
      <c r="W105" s="60"/>
      <c r="X105" s="62">
        <v>0</v>
      </c>
      <c r="Y105" s="62">
        <v>0</v>
      </c>
      <c r="Z105" s="62">
        <v>0</v>
      </c>
      <c r="AA105" s="62">
        <v>0</v>
      </c>
      <c r="AB105" s="62">
        <v>0</v>
      </c>
      <c r="AC105" s="62">
        <v>0</v>
      </c>
      <c r="AD105" s="62">
        <v>0</v>
      </c>
      <c r="AE105" s="62">
        <v>0</v>
      </c>
      <c r="AF105" s="62">
        <v>0</v>
      </c>
      <c r="AG105" s="62">
        <v>0</v>
      </c>
      <c r="AH105" s="62">
        <v>0</v>
      </c>
      <c r="AI105" s="62">
        <v>0</v>
      </c>
      <c r="AJ105" s="62">
        <v>0</v>
      </c>
      <c r="AK105" s="62">
        <v>0</v>
      </c>
      <c r="AL105" s="62">
        <v>0</v>
      </c>
      <c r="AM105" s="62">
        <v>0</v>
      </c>
      <c r="AN105" s="62">
        <v>0</v>
      </c>
      <c r="AO105" s="62">
        <v>0</v>
      </c>
      <c r="AP105" s="62">
        <v>0</v>
      </c>
      <c r="AQ105" s="62">
        <v>0</v>
      </c>
      <c r="AR105" s="62">
        <v>0</v>
      </c>
      <c r="AS105" s="62">
        <v>0</v>
      </c>
      <c r="AT105" s="62">
        <v>0</v>
      </c>
      <c r="AU105" s="62">
        <v>0</v>
      </c>
      <c r="AV105" s="62">
        <v>0</v>
      </c>
      <c r="AW105" s="62">
        <v>0</v>
      </c>
      <c r="AX105" s="62">
        <v>0</v>
      </c>
      <c r="AY105" s="62">
        <v>0</v>
      </c>
      <c r="AZ105" s="62">
        <v>0</v>
      </c>
      <c r="BA105" s="62">
        <v>0</v>
      </c>
      <c r="BB105" s="62">
        <v>0</v>
      </c>
      <c r="BC105" s="62">
        <v>0</v>
      </c>
      <c r="BD105" s="62">
        <v>0</v>
      </c>
      <c r="BE105" s="62">
        <v>0</v>
      </c>
      <c r="BF105" s="62">
        <v>0</v>
      </c>
      <c r="BG105" s="62">
        <v>0</v>
      </c>
      <c r="BH105" s="62">
        <v>0</v>
      </c>
      <c r="BI105" s="62">
        <v>0</v>
      </c>
      <c r="BJ105" s="62">
        <v>0</v>
      </c>
      <c r="BK105" s="62">
        <v>0</v>
      </c>
      <c r="BL105" s="62">
        <v>0</v>
      </c>
      <c r="BM105" s="62">
        <v>0</v>
      </c>
      <c r="BN105" s="62">
        <v>0</v>
      </c>
      <c r="BO105" s="62">
        <v>0</v>
      </c>
      <c r="BP105" s="62">
        <v>0</v>
      </c>
      <c r="BQ105" s="62">
        <v>0</v>
      </c>
      <c r="BR105" s="62">
        <v>0</v>
      </c>
      <c r="BS105" s="62">
        <v>0</v>
      </c>
    </row>
    <row r="106" spans="1:71">
      <c r="A106" s="57"/>
      <c r="B106" s="37">
        <f t="shared" si="1"/>
        <v>92</v>
      </c>
      <c r="C106" s="38">
        <v>1</v>
      </c>
      <c r="D106" s="39">
        <f>_xlfn.IFNA(IF(OR(type="T",type="M"),MATCH(role,Settings!$I$9:$I$16,0),-1),-1)</f>
        <v>2</v>
      </c>
      <c r="E106" s="40" t="s">
        <v>34</v>
      </c>
      <c r="F106" s="38" t="s">
        <v>196</v>
      </c>
      <c r="H106" s="46" t="str">
        <f>_xlfn.IFNA(INDEX(Settings!$P$9:$P$36,MATCH(team_member,Settings!$N$9:$N$36,0)),"")</f>
        <v>DL</v>
      </c>
      <c r="I106" s="45" t="s">
        <v>206</v>
      </c>
      <c r="J106" s="41"/>
      <c r="K106" s="49">
        <v>45442</v>
      </c>
      <c r="L106" s="50"/>
      <c r="M106" s="51"/>
      <c r="N106" s="53" t="str">
        <f t="shared" si="2"/>
        <v/>
      </c>
      <c r="O106" s="52" t="str" cm="1">
        <f t="array" ref="O106">IFERROR("(" &amp;d.type &amp; ")" &amp; IF(LEN(d.name)&gt;7, LEFT(d.name,7) &amp; "...",d.name),"")</f>
        <v/>
      </c>
      <c r="P106" s="54" t="s">
        <v>60</v>
      </c>
      <c r="Q106" s="41"/>
      <c r="R106" s="48">
        <v>1</v>
      </c>
      <c r="S106" s="47" cm="1">
        <f t="array" ref="S10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45442</v>
      </c>
      <c r="T106" s="47" cm="1">
        <f t="array" ref="T10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45442</v>
      </c>
      <c r="U106" s="58">
        <v>45442</v>
      </c>
      <c r="V106" s="59">
        <v>45442</v>
      </c>
      <c r="W106" s="60"/>
      <c r="X106" s="62">
        <v>0</v>
      </c>
      <c r="Y106" s="62">
        <v>0</v>
      </c>
      <c r="Z106" s="62">
        <v>0</v>
      </c>
      <c r="AA106" s="62">
        <v>0</v>
      </c>
      <c r="AB106" s="62">
        <v>0</v>
      </c>
      <c r="AC106" s="62">
        <v>0</v>
      </c>
      <c r="AD106" s="62">
        <v>0</v>
      </c>
      <c r="AE106" s="62">
        <v>0</v>
      </c>
      <c r="AF106" s="62">
        <v>0</v>
      </c>
      <c r="AG106" s="62">
        <v>0</v>
      </c>
      <c r="AH106" s="62">
        <v>0</v>
      </c>
      <c r="AI106" s="62">
        <v>0</v>
      </c>
      <c r="AJ106" s="62">
        <v>0</v>
      </c>
      <c r="AK106" s="62">
        <v>0</v>
      </c>
      <c r="AL106" s="62">
        <v>0</v>
      </c>
      <c r="AM106" s="62">
        <v>0</v>
      </c>
      <c r="AN106" s="62">
        <v>0</v>
      </c>
      <c r="AO106" s="62">
        <v>0</v>
      </c>
      <c r="AP106" s="62">
        <v>0</v>
      </c>
      <c r="AQ106" s="62">
        <v>0</v>
      </c>
      <c r="AR106" s="62">
        <v>0</v>
      </c>
      <c r="AS106" s="62">
        <v>0</v>
      </c>
      <c r="AT106" s="62">
        <v>0</v>
      </c>
      <c r="AU106" s="62">
        <v>0</v>
      </c>
      <c r="AV106" s="62">
        <v>0</v>
      </c>
      <c r="AW106" s="62">
        <v>0</v>
      </c>
      <c r="AX106" s="62">
        <v>0</v>
      </c>
      <c r="AY106" s="62">
        <v>0</v>
      </c>
      <c r="AZ106" s="62">
        <v>0</v>
      </c>
      <c r="BA106" s="62">
        <v>0</v>
      </c>
      <c r="BB106" s="62">
        <v>0</v>
      </c>
      <c r="BC106" s="62">
        <v>0</v>
      </c>
      <c r="BD106" s="62">
        <v>0</v>
      </c>
      <c r="BE106" s="62">
        <v>0</v>
      </c>
      <c r="BF106" s="62">
        <v>0</v>
      </c>
      <c r="BG106" s="62">
        <v>0</v>
      </c>
      <c r="BH106" s="62">
        <v>0</v>
      </c>
      <c r="BI106" s="62">
        <v>0</v>
      </c>
      <c r="BJ106" s="62">
        <v>0</v>
      </c>
      <c r="BK106" s="62">
        <v>0</v>
      </c>
      <c r="BL106" s="62">
        <v>0</v>
      </c>
      <c r="BM106" s="62">
        <v>0</v>
      </c>
      <c r="BN106" s="62">
        <v>0</v>
      </c>
      <c r="BO106" s="62">
        <v>0</v>
      </c>
      <c r="BP106" s="62">
        <v>0</v>
      </c>
      <c r="BQ106" s="62">
        <v>0</v>
      </c>
      <c r="BR106" s="62">
        <v>0</v>
      </c>
      <c r="BS106" s="62">
        <v>0</v>
      </c>
    </row>
    <row r="107" spans="1:71">
      <c r="A107" s="57"/>
      <c r="B107" s="37">
        <f t="shared" si="1"/>
        <v>93</v>
      </c>
      <c r="C107" s="38">
        <v>1</v>
      </c>
      <c r="D107" s="39">
        <f>_xlfn.IFNA(IF(OR(type="T",type="M"),MATCH(role,Settings!$I$9:$I$16,0),-1),-1)</f>
        <v>3</v>
      </c>
      <c r="E107" s="40" t="s">
        <v>34</v>
      </c>
      <c r="F107" s="38" t="s">
        <v>197</v>
      </c>
      <c r="H107" s="46" t="str">
        <f>_xlfn.IFNA(INDEX(Settings!$P$9:$P$36,MATCH(team_member,Settings!$N$9:$N$36,0)),"")</f>
        <v>EA</v>
      </c>
      <c r="I107" s="45" t="s">
        <v>190</v>
      </c>
      <c r="J107" s="41"/>
      <c r="K107" s="49">
        <v>45442</v>
      </c>
      <c r="L107" s="50"/>
      <c r="M107" s="51"/>
      <c r="N107" s="53" t="str">
        <f t="shared" si="2"/>
        <v/>
      </c>
      <c r="O107" s="52" t="str" cm="1">
        <f t="array" ref="O107">IFERROR("(" &amp;d.type &amp; ")" &amp; IF(LEN(d.name)&gt;7, LEFT(d.name,7) &amp; "...",d.name),"")</f>
        <v/>
      </c>
      <c r="P107" s="54" t="s">
        <v>60</v>
      </c>
      <c r="Q107" s="41"/>
      <c r="R107" s="48">
        <v>1</v>
      </c>
      <c r="S107" s="47" cm="1">
        <f t="array" ref="S10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45442</v>
      </c>
      <c r="T107" s="47" cm="1">
        <f t="array" ref="T10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45442</v>
      </c>
      <c r="U107" s="58">
        <v>45442</v>
      </c>
      <c r="V107" s="59">
        <v>45442</v>
      </c>
      <c r="W107" s="60"/>
      <c r="X107" s="62">
        <v>0</v>
      </c>
      <c r="Y107" s="62">
        <v>0</v>
      </c>
      <c r="Z107" s="62">
        <v>0</v>
      </c>
      <c r="AA107" s="62">
        <v>0</v>
      </c>
      <c r="AB107" s="62">
        <v>0</v>
      </c>
      <c r="AC107" s="62">
        <v>0</v>
      </c>
      <c r="AD107" s="62">
        <v>0</v>
      </c>
      <c r="AE107" s="62">
        <v>0</v>
      </c>
      <c r="AF107" s="62">
        <v>0</v>
      </c>
      <c r="AG107" s="62">
        <v>0</v>
      </c>
      <c r="AH107" s="62">
        <v>0</v>
      </c>
      <c r="AI107" s="62">
        <v>0</v>
      </c>
      <c r="AJ107" s="62">
        <v>0</v>
      </c>
      <c r="AK107" s="62">
        <v>0</v>
      </c>
      <c r="AL107" s="62">
        <v>0</v>
      </c>
      <c r="AM107" s="62">
        <v>0</v>
      </c>
      <c r="AN107" s="62">
        <v>0</v>
      </c>
      <c r="AO107" s="62">
        <v>0</v>
      </c>
      <c r="AP107" s="62">
        <v>0</v>
      </c>
      <c r="AQ107" s="62">
        <v>0</v>
      </c>
      <c r="AR107" s="62">
        <v>0</v>
      </c>
      <c r="AS107" s="62">
        <v>0</v>
      </c>
      <c r="AT107" s="62">
        <v>0</v>
      </c>
      <c r="AU107" s="62">
        <v>0</v>
      </c>
      <c r="AV107" s="62">
        <v>0</v>
      </c>
      <c r="AW107" s="62">
        <v>0</v>
      </c>
      <c r="AX107" s="62">
        <v>0</v>
      </c>
      <c r="AY107" s="62">
        <v>0</v>
      </c>
      <c r="AZ107" s="62">
        <v>0</v>
      </c>
      <c r="BA107" s="62">
        <v>0</v>
      </c>
      <c r="BB107" s="62">
        <v>0</v>
      </c>
      <c r="BC107" s="62">
        <v>0</v>
      </c>
      <c r="BD107" s="62">
        <v>0</v>
      </c>
      <c r="BE107" s="62">
        <v>0</v>
      </c>
      <c r="BF107" s="62">
        <v>0</v>
      </c>
      <c r="BG107" s="62">
        <v>0</v>
      </c>
      <c r="BH107" s="62">
        <v>0</v>
      </c>
      <c r="BI107" s="62">
        <v>0</v>
      </c>
      <c r="BJ107" s="62">
        <v>0</v>
      </c>
      <c r="BK107" s="62">
        <v>0</v>
      </c>
      <c r="BL107" s="62">
        <v>0</v>
      </c>
      <c r="BM107" s="62">
        <v>0</v>
      </c>
      <c r="BN107" s="62">
        <v>0</v>
      </c>
      <c r="BO107" s="62">
        <v>0</v>
      </c>
      <c r="BP107" s="62">
        <v>0</v>
      </c>
      <c r="BQ107" s="62">
        <v>0</v>
      </c>
      <c r="BR107" s="62">
        <v>0</v>
      </c>
      <c r="BS107" s="62">
        <v>0</v>
      </c>
    </row>
    <row r="108" spans="1:71">
      <c r="A108" s="57"/>
      <c r="B108" s="37">
        <f t="shared" si="1"/>
        <v>94</v>
      </c>
      <c r="C108" s="38">
        <v>1</v>
      </c>
      <c r="D108" s="39">
        <f>_xlfn.IFNA(IF(OR(type="T",type="M"),MATCH(role,Settings!$I$9:$I$16,0),-1),-1)</f>
        <v>-1</v>
      </c>
      <c r="E108" s="40" t="s">
        <v>33</v>
      </c>
      <c r="F108" s="38" t="s">
        <v>209</v>
      </c>
      <c r="H108" s="46" t="str">
        <f>_xlfn.IFNA(INDEX(Settings!$P$9:$P$36,MATCH(team_member,Settings!$N$9:$N$36,0)),"")</f>
        <v/>
      </c>
      <c r="I108" s="45"/>
      <c r="J108" s="41"/>
      <c r="K108" s="90">
        <f>MIN(S109:S136)</f>
        <v>45443</v>
      </c>
      <c r="L108" s="50"/>
      <c r="M108" s="51"/>
      <c r="N108" s="53" t="str">
        <f t="shared" si="2"/>
        <v/>
      </c>
      <c r="O108" s="52" t="str" cm="1">
        <f t="array" ref="O108">IFERROR("(" &amp;d.type &amp; ")" &amp; IF(LEN(d.name)&gt;7, LEFT(d.name,7) &amp; "...",d.name),"")</f>
        <v/>
      </c>
      <c r="P108" s="54" t="s">
        <v>60</v>
      </c>
      <c r="Q108" s="41"/>
      <c r="R108" s="48">
        <f>NETWORKDAYS(plan_start, MAX(T109:T136))</f>
        <v>15</v>
      </c>
      <c r="S108" s="47" cm="1">
        <f t="array" ref="S10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45443</v>
      </c>
      <c r="T108" s="47" cm="1">
        <f t="array" ref="T10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45463</v>
      </c>
      <c r="U108" s="58">
        <v>45443</v>
      </c>
      <c r="V108" s="59">
        <v>45463</v>
      </c>
      <c r="W108" s="60" cm="1">
        <f t="array" ref="W108">SUM(W109:W136*R109:R136)/SUM(R109:R136)</f>
        <v>0</v>
      </c>
      <c r="X108" s="62">
        <v>0</v>
      </c>
      <c r="Y108" s="62">
        <v>0</v>
      </c>
      <c r="Z108" s="62">
        <v>0</v>
      </c>
      <c r="AA108" s="62">
        <v>0</v>
      </c>
      <c r="AB108" s="62">
        <v>0</v>
      </c>
      <c r="AC108" s="62">
        <v>0</v>
      </c>
      <c r="AD108" s="62">
        <v>0</v>
      </c>
      <c r="AE108" s="62">
        <v>0</v>
      </c>
      <c r="AF108" s="62">
        <v>0</v>
      </c>
      <c r="AG108" s="62">
        <v>0</v>
      </c>
      <c r="AH108" s="62">
        <v>0</v>
      </c>
      <c r="AI108" s="62">
        <v>0</v>
      </c>
      <c r="AJ108" s="62">
        <v>0</v>
      </c>
      <c r="AK108" s="62">
        <v>0</v>
      </c>
      <c r="AL108" s="62">
        <v>0</v>
      </c>
      <c r="AM108" s="62">
        <v>0</v>
      </c>
      <c r="AN108" s="62">
        <v>0</v>
      </c>
      <c r="AO108" s="62">
        <v>0</v>
      </c>
      <c r="AP108" s="62">
        <v>0</v>
      </c>
      <c r="AQ108" s="62">
        <v>0</v>
      </c>
      <c r="AR108" s="62">
        <v>0</v>
      </c>
      <c r="AS108" s="62">
        <v>0</v>
      </c>
      <c r="AT108" s="62">
        <v>0</v>
      </c>
      <c r="AU108" s="62">
        <v>0</v>
      </c>
      <c r="AV108" s="62">
        <v>0</v>
      </c>
      <c r="AW108" s="62">
        <v>0</v>
      </c>
      <c r="AX108" s="62">
        <v>0</v>
      </c>
      <c r="AY108" s="62">
        <v>0</v>
      </c>
      <c r="AZ108" s="62">
        <v>0</v>
      </c>
      <c r="BA108" s="62">
        <v>0</v>
      </c>
      <c r="BB108" s="62">
        <v>0</v>
      </c>
      <c r="BC108" s="62">
        <v>0</v>
      </c>
      <c r="BD108" s="62">
        <v>0</v>
      </c>
      <c r="BE108" s="62">
        <v>0</v>
      </c>
      <c r="BF108" s="62">
        <v>0</v>
      </c>
      <c r="BG108" s="62">
        <v>0</v>
      </c>
      <c r="BH108" s="62">
        <v>0</v>
      </c>
      <c r="BI108" s="62">
        <v>0</v>
      </c>
      <c r="BJ108" s="62">
        <v>0</v>
      </c>
      <c r="BK108" s="62">
        <v>0</v>
      </c>
      <c r="BL108" s="62">
        <v>0</v>
      </c>
      <c r="BM108" s="62">
        <v>0</v>
      </c>
      <c r="BN108" s="62">
        <v>0</v>
      </c>
      <c r="BO108" s="62">
        <v>0</v>
      </c>
      <c r="BP108" s="62">
        <v>0</v>
      </c>
      <c r="BQ108" s="62">
        <v>0</v>
      </c>
      <c r="BR108" s="62">
        <v>0</v>
      </c>
      <c r="BS108" s="62">
        <v>0</v>
      </c>
    </row>
    <row r="109" spans="1:71">
      <c r="A109" s="57"/>
      <c r="B109" s="37">
        <f t="shared" si="1"/>
        <v>95</v>
      </c>
      <c r="C109" s="38">
        <v>1</v>
      </c>
      <c r="D109" s="39">
        <f>_xlfn.IFNA(IF(OR(type="T",type="M"),MATCH(role,Settings!$I$9:$I$16,0),-1),-1)</f>
        <v>-1</v>
      </c>
      <c r="E109" s="40" t="s">
        <v>34</v>
      </c>
      <c r="F109" s="38" t="s">
        <v>229</v>
      </c>
      <c r="H109" s="46" t="str">
        <f>_xlfn.IFNA(INDEX(Settings!$P$9:$P$36,MATCH(team_member,Settings!$N$9:$N$36,0)),"")</f>
        <v/>
      </c>
      <c r="I109" s="45"/>
      <c r="J109" s="41"/>
      <c r="K109" s="49">
        <v>45443</v>
      </c>
      <c r="L109" s="50"/>
      <c r="M109" s="51"/>
      <c r="N109" s="53" t="str">
        <f t="shared" si="2"/>
        <v/>
      </c>
      <c r="O109" s="52" t="str" cm="1">
        <f t="array" ref="O109">IFERROR("(" &amp;d.type &amp; ")" &amp; IF(LEN(d.name)&gt;7, LEFT(d.name,7) &amp; "...",d.name),"")</f>
        <v/>
      </c>
      <c r="P109" s="54" t="s">
        <v>60</v>
      </c>
      <c r="Q109" s="41"/>
      <c r="R109" s="48">
        <v>1</v>
      </c>
      <c r="S109" s="47" cm="1">
        <f t="array" ref="S10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45443</v>
      </c>
      <c r="T109" s="47" cm="1">
        <f t="array" ref="T10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45443</v>
      </c>
      <c r="U109" s="58">
        <v>45443</v>
      </c>
      <c r="V109" s="59">
        <v>45443</v>
      </c>
      <c r="W109" s="60"/>
      <c r="X109" s="62">
        <v>0</v>
      </c>
      <c r="Y109" s="62">
        <v>0</v>
      </c>
      <c r="Z109" s="62">
        <v>0</v>
      </c>
      <c r="AA109" s="62">
        <v>0</v>
      </c>
      <c r="AB109" s="62">
        <v>0</v>
      </c>
      <c r="AC109" s="62">
        <v>0</v>
      </c>
      <c r="AD109" s="62">
        <v>0</v>
      </c>
      <c r="AE109" s="62">
        <v>0</v>
      </c>
      <c r="AF109" s="62">
        <v>0</v>
      </c>
      <c r="AG109" s="62">
        <v>0</v>
      </c>
      <c r="AH109" s="62">
        <v>0</v>
      </c>
      <c r="AI109" s="62">
        <v>0</v>
      </c>
      <c r="AJ109" s="62">
        <v>0</v>
      </c>
      <c r="AK109" s="62">
        <v>0</v>
      </c>
      <c r="AL109" s="62">
        <v>0</v>
      </c>
      <c r="AM109" s="62">
        <v>0</v>
      </c>
      <c r="AN109" s="62">
        <v>0</v>
      </c>
      <c r="AO109" s="62">
        <v>0</v>
      </c>
      <c r="AP109" s="62">
        <v>0</v>
      </c>
      <c r="AQ109" s="62">
        <v>0</v>
      </c>
      <c r="AR109" s="62">
        <v>0</v>
      </c>
      <c r="AS109" s="62">
        <v>0</v>
      </c>
      <c r="AT109" s="62">
        <v>0</v>
      </c>
      <c r="AU109" s="62">
        <v>0</v>
      </c>
      <c r="AV109" s="62">
        <v>0</v>
      </c>
      <c r="AW109" s="62">
        <v>0</v>
      </c>
      <c r="AX109" s="62">
        <v>0</v>
      </c>
      <c r="AY109" s="62">
        <v>0</v>
      </c>
      <c r="AZ109" s="62">
        <v>0</v>
      </c>
      <c r="BA109" s="62">
        <v>0</v>
      </c>
      <c r="BB109" s="62">
        <v>0</v>
      </c>
      <c r="BC109" s="62">
        <v>0</v>
      </c>
      <c r="BD109" s="62">
        <v>0</v>
      </c>
      <c r="BE109" s="62">
        <v>0</v>
      </c>
      <c r="BF109" s="62">
        <v>0</v>
      </c>
      <c r="BG109" s="62">
        <v>0</v>
      </c>
      <c r="BH109" s="62">
        <v>0</v>
      </c>
      <c r="BI109" s="62">
        <v>0</v>
      </c>
      <c r="BJ109" s="62">
        <v>0</v>
      </c>
      <c r="BK109" s="62">
        <v>0</v>
      </c>
      <c r="BL109" s="62">
        <v>0</v>
      </c>
      <c r="BM109" s="62">
        <v>0</v>
      </c>
      <c r="BN109" s="62">
        <v>0</v>
      </c>
      <c r="BO109" s="62">
        <v>0</v>
      </c>
      <c r="BP109" s="62">
        <v>0</v>
      </c>
      <c r="BQ109" s="62">
        <v>0</v>
      </c>
      <c r="BR109" s="62">
        <v>0</v>
      </c>
      <c r="BS109" s="62">
        <v>0</v>
      </c>
    </row>
    <row r="110" spans="1:71">
      <c r="A110" s="57"/>
      <c r="B110" s="37">
        <f t="shared" si="1"/>
        <v>96</v>
      </c>
      <c r="C110" s="38">
        <v>1</v>
      </c>
      <c r="D110" s="39">
        <f>_xlfn.IFNA(IF(OR(type="T",type="M"),MATCH(role,Settings!$I$9:$I$16,0),-1),-1)</f>
        <v>-1</v>
      </c>
      <c r="E110" s="40" t="s">
        <v>34</v>
      </c>
      <c r="F110" s="38" t="s">
        <v>251</v>
      </c>
      <c r="H110" s="46" t="str">
        <f>_xlfn.IFNA(INDEX(Settings!$P$9:$P$36,MATCH(team_member,Settings!$N$9:$N$36,0)),"")</f>
        <v/>
      </c>
      <c r="I110" s="45"/>
      <c r="J110" s="41"/>
      <c r="K110" s="49">
        <v>45443</v>
      </c>
      <c r="L110" s="50"/>
      <c r="M110" s="51"/>
      <c r="N110" s="53" t="str">
        <f t="shared" si="2"/>
        <v/>
      </c>
      <c r="O110" s="52" t="str" cm="1">
        <f t="array" ref="O110">IFERROR("(" &amp;d.type &amp; ")" &amp; IF(LEN(d.name)&gt;7, LEFT(d.name,7) &amp; "...",d.name),"")</f>
        <v/>
      </c>
      <c r="P110" s="54" t="s">
        <v>60</v>
      </c>
      <c r="Q110" s="41"/>
      <c r="R110" s="48">
        <v>3</v>
      </c>
      <c r="S110" s="47" cm="1">
        <f t="array" ref="S11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45443</v>
      </c>
      <c r="T110" s="47" cm="1">
        <f t="array" ref="T11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45447</v>
      </c>
      <c r="U110" s="58">
        <v>45443</v>
      </c>
      <c r="V110" s="59">
        <v>45447</v>
      </c>
      <c r="W110" s="60"/>
      <c r="X110" s="62">
        <v>0</v>
      </c>
      <c r="Y110" s="62">
        <v>0</v>
      </c>
      <c r="Z110" s="62">
        <v>0</v>
      </c>
      <c r="AA110" s="62">
        <v>0</v>
      </c>
      <c r="AB110" s="62">
        <v>0</v>
      </c>
      <c r="AC110" s="62">
        <v>0</v>
      </c>
      <c r="AD110" s="62">
        <v>0</v>
      </c>
      <c r="AE110" s="62">
        <v>0</v>
      </c>
      <c r="AF110" s="62">
        <v>0</v>
      </c>
      <c r="AG110" s="62">
        <v>0</v>
      </c>
      <c r="AH110" s="62">
        <v>0</v>
      </c>
      <c r="AI110" s="62">
        <v>0</v>
      </c>
      <c r="AJ110" s="62">
        <v>0</v>
      </c>
      <c r="AK110" s="62">
        <v>0</v>
      </c>
      <c r="AL110" s="62">
        <v>0</v>
      </c>
      <c r="AM110" s="62">
        <v>0</v>
      </c>
      <c r="AN110" s="62">
        <v>0</v>
      </c>
      <c r="AO110" s="62">
        <v>0</v>
      </c>
      <c r="AP110" s="62">
        <v>0</v>
      </c>
      <c r="AQ110" s="62">
        <v>0</v>
      </c>
      <c r="AR110" s="62">
        <v>0</v>
      </c>
      <c r="AS110" s="62">
        <v>0</v>
      </c>
      <c r="AT110" s="62">
        <v>0</v>
      </c>
      <c r="AU110" s="62">
        <v>0</v>
      </c>
      <c r="AV110" s="62">
        <v>0</v>
      </c>
      <c r="AW110" s="62">
        <v>0</v>
      </c>
      <c r="AX110" s="62">
        <v>0</v>
      </c>
      <c r="AY110" s="62">
        <v>0</v>
      </c>
      <c r="AZ110" s="62">
        <v>0</v>
      </c>
      <c r="BA110" s="62">
        <v>0</v>
      </c>
      <c r="BB110" s="62">
        <v>0</v>
      </c>
      <c r="BC110" s="62">
        <v>0</v>
      </c>
      <c r="BD110" s="62">
        <v>0</v>
      </c>
      <c r="BE110" s="62">
        <v>0</v>
      </c>
      <c r="BF110" s="62">
        <v>0</v>
      </c>
      <c r="BG110" s="62">
        <v>0</v>
      </c>
      <c r="BH110" s="62">
        <v>0</v>
      </c>
      <c r="BI110" s="62">
        <v>0</v>
      </c>
      <c r="BJ110" s="62">
        <v>0</v>
      </c>
      <c r="BK110" s="62">
        <v>0</v>
      </c>
      <c r="BL110" s="62">
        <v>0</v>
      </c>
      <c r="BM110" s="62">
        <v>0</v>
      </c>
      <c r="BN110" s="62">
        <v>0</v>
      </c>
      <c r="BO110" s="62">
        <v>0</v>
      </c>
      <c r="BP110" s="62">
        <v>0</v>
      </c>
      <c r="BQ110" s="62">
        <v>0</v>
      </c>
      <c r="BR110" s="62">
        <v>0</v>
      </c>
      <c r="BS110" s="62">
        <v>0</v>
      </c>
    </row>
    <row r="111" spans="1:71">
      <c r="A111" s="57"/>
      <c r="B111" s="37">
        <f t="shared" si="1"/>
        <v>97</v>
      </c>
      <c r="C111" s="38">
        <v>1</v>
      </c>
      <c r="D111" s="39">
        <f>_xlfn.IFNA(IF(OR(type="T",type="M"),MATCH(role,Settings!$I$9:$I$16,0),-1),-1)</f>
        <v>-1</v>
      </c>
      <c r="E111" s="40" t="s">
        <v>34</v>
      </c>
      <c r="F111" s="38" t="s">
        <v>198</v>
      </c>
      <c r="H111" s="46" t="str">
        <f>_xlfn.IFNA(INDEX(Settings!$P$9:$P$36,MATCH(team_member,Settings!$N$9:$N$36,0)),"")</f>
        <v/>
      </c>
      <c r="I111" s="45"/>
      <c r="J111" s="41"/>
      <c r="K111" s="49">
        <v>45449</v>
      </c>
      <c r="L111" s="50"/>
      <c r="M111" s="51">
        <f>B110</f>
        <v>96</v>
      </c>
      <c r="N111" s="53" t="str">
        <f t="shared" si="2"/>
        <v>↖</v>
      </c>
      <c r="O111" s="52" t="str" cm="1">
        <f t="array" ref="O111">IFERROR("(" &amp;d.type &amp; ")" &amp; IF(LEN(d.name)&gt;7, LEFT(d.name,7) &amp; "...",d.name),"")</f>
        <v>(T)Applica...</v>
      </c>
      <c r="P111" s="54" t="s">
        <v>60</v>
      </c>
      <c r="Q111" s="41"/>
      <c r="R111" s="48">
        <v>2</v>
      </c>
      <c r="S111" s="47" cm="1">
        <f t="array" ref="S11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45449</v>
      </c>
      <c r="T111" s="47" cm="1">
        <f t="array" ref="T11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45450</v>
      </c>
      <c r="U111" s="58">
        <v>45448</v>
      </c>
      <c r="V111" s="59">
        <v>45449</v>
      </c>
      <c r="W111" s="60"/>
      <c r="X111" s="62">
        <v>0</v>
      </c>
      <c r="Y111" s="62">
        <v>0</v>
      </c>
      <c r="Z111" s="62">
        <v>0</v>
      </c>
      <c r="AA111" s="62">
        <v>0</v>
      </c>
      <c r="AB111" s="62">
        <v>0</v>
      </c>
      <c r="AC111" s="62">
        <v>0</v>
      </c>
      <c r="AD111" s="62">
        <v>0</v>
      </c>
      <c r="AE111" s="62">
        <v>0</v>
      </c>
      <c r="AF111" s="62">
        <v>0</v>
      </c>
      <c r="AG111" s="62">
        <v>0</v>
      </c>
      <c r="AH111" s="62">
        <v>0</v>
      </c>
      <c r="AI111" s="62">
        <v>0</v>
      </c>
      <c r="AJ111" s="62">
        <v>0</v>
      </c>
      <c r="AK111" s="62">
        <v>0</v>
      </c>
      <c r="AL111" s="62">
        <v>0</v>
      </c>
      <c r="AM111" s="62">
        <v>0</v>
      </c>
      <c r="AN111" s="62">
        <v>0</v>
      </c>
      <c r="AO111" s="62">
        <v>0</v>
      </c>
      <c r="AP111" s="62">
        <v>0</v>
      </c>
      <c r="AQ111" s="62">
        <v>0</v>
      </c>
      <c r="AR111" s="62">
        <v>0</v>
      </c>
      <c r="AS111" s="62">
        <v>0</v>
      </c>
      <c r="AT111" s="62">
        <v>0</v>
      </c>
      <c r="AU111" s="62">
        <v>0</v>
      </c>
      <c r="AV111" s="62">
        <v>0</v>
      </c>
      <c r="AW111" s="62">
        <v>0</v>
      </c>
      <c r="AX111" s="62">
        <v>0</v>
      </c>
      <c r="AY111" s="62">
        <v>0</v>
      </c>
      <c r="AZ111" s="62">
        <v>0</v>
      </c>
      <c r="BA111" s="62">
        <v>0</v>
      </c>
      <c r="BB111" s="62">
        <v>0</v>
      </c>
      <c r="BC111" s="62">
        <v>0</v>
      </c>
      <c r="BD111" s="62">
        <v>0</v>
      </c>
      <c r="BE111" s="62">
        <v>0</v>
      </c>
      <c r="BF111" s="62">
        <v>0</v>
      </c>
      <c r="BG111" s="62">
        <v>0</v>
      </c>
      <c r="BH111" s="62">
        <v>0</v>
      </c>
      <c r="BI111" s="62">
        <v>0</v>
      </c>
      <c r="BJ111" s="62">
        <v>0</v>
      </c>
      <c r="BK111" s="62">
        <v>0</v>
      </c>
      <c r="BL111" s="62">
        <v>0</v>
      </c>
      <c r="BM111" s="62">
        <v>0</v>
      </c>
      <c r="BN111" s="62">
        <v>0</v>
      </c>
      <c r="BO111" s="62">
        <v>0</v>
      </c>
      <c r="BP111" s="62">
        <v>0</v>
      </c>
      <c r="BQ111" s="62">
        <v>0</v>
      </c>
      <c r="BR111" s="62">
        <v>0</v>
      </c>
      <c r="BS111" s="62">
        <v>0</v>
      </c>
    </row>
    <row r="112" spans="1:71">
      <c r="A112" s="57"/>
      <c r="B112" s="37">
        <f t="shared" si="1"/>
        <v>98</v>
      </c>
      <c r="C112" s="38">
        <v>1</v>
      </c>
      <c r="D112" s="39">
        <f>_xlfn.IFNA(IF(OR(type="T",type="M"),MATCH(role,Settings!$I$9:$I$16,0),-1),-1)</f>
        <v>-1</v>
      </c>
      <c r="E112" s="40" t="s">
        <v>34</v>
      </c>
      <c r="F112" s="38" t="s">
        <v>199</v>
      </c>
      <c r="H112" s="46" t="str">
        <f>_xlfn.IFNA(INDEX(Settings!$P$9:$P$36,MATCH(team_member,Settings!$N$9:$N$36,0)),"")</f>
        <v/>
      </c>
      <c r="I112" s="45"/>
      <c r="J112" s="41"/>
      <c r="K112" s="49">
        <v>45450</v>
      </c>
      <c r="L112" s="50"/>
      <c r="M112" s="51">
        <f>B111</f>
        <v>97</v>
      </c>
      <c r="N112" s="53" t="str">
        <f t="shared" si="2"/>
        <v>↖</v>
      </c>
      <c r="O112" s="52" t="str" cm="1">
        <f t="array" ref="O112">IFERROR("(" &amp;d.type &amp; ")" &amp; IF(LEN(d.name)&gt;7, LEFT(d.name,7) &amp; "...",d.name),"")</f>
        <v>(T)Define ...</v>
      </c>
      <c r="P112" s="54" t="s">
        <v>60</v>
      </c>
      <c r="Q112" s="41"/>
      <c r="R112" s="48">
        <v>3</v>
      </c>
      <c r="S112" s="47" cm="1">
        <f t="array" ref="S11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45450</v>
      </c>
      <c r="T112" s="47" cm="1">
        <f t="array" ref="T11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45454</v>
      </c>
      <c r="U112" s="58">
        <v>45450</v>
      </c>
      <c r="V112" s="59">
        <v>45454</v>
      </c>
      <c r="W112" s="60"/>
      <c r="X112" s="62">
        <v>0</v>
      </c>
      <c r="Y112" s="62">
        <v>0</v>
      </c>
      <c r="Z112" s="62">
        <v>0</v>
      </c>
      <c r="AA112" s="62">
        <v>0</v>
      </c>
      <c r="AB112" s="62">
        <v>0</v>
      </c>
      <c r="AC112" s="62">
        <v>0</v>
      </c>
      <c r="AD112" s="62">
        <v>0</v>
      </c>
      <c r="AE112" s="62">
        <v>0</v>
      </c>
      <c r="AF112" s="62">
        <v>0</v>
      </c>
      <c r="AG112" s="62">
        <v>0</v>
      </c>
      <c r="AH112" s="62">
        <v>0</v>
      </c>
      <c r="AI112" s="62">
        <v>0</v>
      </c>
      <c r="AJ112" s="62">
        <v>0</v>
      </c>
      <c r="AK112" s="62">
        <v>0</v>
      </c>
      <c r="AL112" s="62">
        <v>0</v>
      </c>
      <c r="AM112" s="62">
        <v>0</v>
      </c>
      <c r="AN112" s="62">
        <v>0</v>
      </c>
      <c r="AO112" s="62">
        <v>0</v>
      </c>
      <c r="AP112" s="62">
        <v>0</v>
      </c>
      <c r="AQ112" s="62">
        <v>0</v>
      </c>
      <c r="AR112" s="62">
        <v>0</v>
      </c>
      <c r="AS112" s="62">
        <v>0</v>
      </c>
      <c r="AT112" s="62">
        <v>0</v>
      </c>
      <c r="AU112" s="62">
        <v>0</v>
      </c>
      <c r="AV112" s="62">
        <v>0</v>
      </c>
      <c r="AW112" s="62">
        <v>0</v>
      </c>
      <c r="AX112" s="62">
        <v>0</v>
      </c>
      <c r="AY112" s="62">
        <v>0</v>
      </c>
      <c r="AZ112" s="62">
        <v>0</v>
      </c>
      <c r="BA112" s="62">
        <v>0</v>
      </c>
      <c r="BB112" s="62">
        <v>0</v>
      </c>
      <c r="BC112" s="62">
        <v>0</v>
      </c>
      <c r="BD112" s="62">
        <v>0</v>
      </c>
      <c r="BE112" s="62">
        <v>0</v>
      </c>
      <c r="BF112" s="62">
        <v>0</v>
      </c>
      <c r="BG112" s="62">
        <v>0</v>
      </c>
      <c r="BH112" s="62">
        <v>0</v>
      </c>
      <c r="BI112" s="62">
        <v>0</v>
      </c>
      <c r="BJ112" s="62">
        <v>0</v>
      </c>
      <c r="BK112" s="62">
        <v>0</v>
      </c>
      <c r="BL112" s="62">
        <v>0</v>
      </c>
      <c r="BM112" s="62">
        <v>0</v>
      </c>
      <c r="BN112" s="62">
        <v>0</v>
      </c>
      <c r="BO112" s="62">
        <v>0</v>
      </c>
      <c r="BP112" s="62">
        <v>0</v>
      </c>
      <c r="BQ112" s="62">
        <v>0</v>
      </c>
      <c r="BR112" s="62">
        <v>0</v>
      </c>
      <c r="BS112" s="62">
        <v>0</v>
      </c>
    </row>
    <row r="113" spans="1:71">
      <c r="A113" s="57"/>
      <c r="B113" s="37">
        <f t="shared" si="1"/>
        <v>99</v>
      </c>
      <c r="C113" s="38">
        <v>1</v>
      </c>
      <c r="D113" s="39">
        <f>_xlfn.IFNA(IF(OR(type="T",type="M"),MATCH(role,Settings!$I$9:$I$16,0),-1),-1)</f>
        <v>-1</v>
      </c>
      <c r="E113" s="40" t="s">
        <v>34</v>
      </c>
      <c r="F113" s="38" t="s">
        <v>252</v>
      </c>
      <c r="H113" s="46" t="str">
        <f>_xlfn.IFNA(INDEX(Settings!$P$9:$P$36,MATCH(team_member,Settings!$N$9:$N$36,0)),"")</f>
        <v/>
      </c>
      <c r="I113" s="45"/>
      <c r="J113" s="41"/>
      <c r="K113" s="49">
        <v>45454</v>
      </c>
      <c r="L113" s="50"/>
      <c r="M113" s="51"/>
      <c r="N113" s="53" t="str">
        <f t="shared" si="2"/>
        <v/>
      </c>
      <c r="O113" s="52" t="str" cm="1">
        <f t="array" ref="O113">IFERROR("(" &amp;d.type &amp; ")" &amp; IF(LEN(d.name)&gt;7, LEFT(d.name,7) &amp; "...",d.name),"")</f>
        <v/>
      </c>
      <c r="P113" s="54" t="s">
        <v>60</v>
      </c>
      <c r="Q113" s="41"/>
      <c r="R113" s="48">
        <v>4</v>
      </c>
      <c r="S113" s="47" cm="1">
        <f t="array" ref="S11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45454</v>
      </c>
      <c r="T113" s="47" cm="1">
        <f t="array" ref="T11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45457</v>
      </c>
      <c r="U113" s="58">
        <v>45450</v>
      </c>
      <c r="V113" s="59">
        <v>45455</v>
      </c>
      <c r="W113" s="60"/>
      <c r="X113" s="62">
        <v>0</v>
      </c>
      <c r="Y113" s="62">
        <v>0</v>
      </c>
      <c r="Z113" s="62">
        <v>0</v>
      </c>
      <c r="AA113" s="62">
        <v>0</v>
      </c>
      <c r="AB113" s="62">
        <v>0</v>
      </c>
      <c r="AC113" s="62">
        <v>0</v>
      </c>
      <c r="AD113" s="62">
        <v>0</v>
      </c>
      <c r="AE113" s="62">
        <v>0</v>
      </c>
      <c r="AF113" s="62">
        <v>0</v>
      </c>
      <c r="AG113" s="62">
        <v>0</v>
      </c>
      <c r="AH113" s="62">
        <v>0</v>
      </c>
      <c r="AI113" s="62">
        <v>0</v>
      </c>
      <c r="AJ113" s="62">
        <v>0</v>
      </c>
      <c r="AK113" s="62">
        <v>0</v>
      </c>
      <c r="AL113" s="62">
        <v>0</v>
      </c>
      <c r="AM113" s="62">
        <v>0</v>
      </c>
      <c r="AN113" s="62">
        <v>0</v>
      </c>
      <c r="AO113" s="62">
        <v>0</v>
      </c>
      <c r="AP113" s="62">
        <v>0</v>
      </c>
      <c r="AQ113" s="62">
        <v>0</v>
      </c>
      <c r="AR113" s="62">
        <v>0</v>
      </c>
      <c r="AS113" s="62">
        <v>0</v>
      </c>
      <c r="AT113" s="62">
        <v>0</v>
      </c>
      <c r="AU113" s="62">
        <v>0</v>
      </c>
      <c r="AV113" s="62">
        <v>0</v>
      </c>
      <c r="AW113" s="62">
        <v>0</v>
      </c>
      <c r="AX113" s="62">
        <v>0</v>
      </c>
      <c r="AY113" s="62">
        <v>0</v>
      </c>
      <c r="AZ113" s="62">
        <v>0</v>
      </c>
      <c r="BA113" s="62">
        <v>0</v>
      </c>
      <c r="BB113" s="62">
        <v>0</v>
      </c>
      <c r="BC113" s="62">
        <v>0</v>
      </c>
      <c r="BD113" s="62">
        <v>0</v>
      </c>
      <c r="BE113" s="62">
        <v>0</v>
      </c>
      <c r="BF113" s="62">
        <v>0</v>
      </c>
      <c r="BG113" s="62">
        <v>0</v>
      </c>
      <c r="BH113" s="62">
        <v>0</v>
      </c>
      <c r="BI113" s="62">
        <v>0</v>
      </c>
      <c r="BJ113" s="62">
        <v>0</v>
      </c>
      <c r="BK113" s="62">
        <v>0</v>
      </c>
      <c r="BL113" s="62">
        <v>0</v>
      </c>
      <c r="BM113" s="62">
        <v>0</v>
      </c>
      <c r="BN113" s="62">
        <v>0</v>
      </c>
      <c r="BO113" s="62">
        <v>0</v>
      </c>
      <c r="BP113" s="62">
        <v>0</v>
      </c>
      <c r="BQ113" s="62">
        <v>0</v>
      </c>
      <c r="BR113" s="62">
        <v>0</v>
      </c>
      <c r="BS113" s="62">
        <v>0</v>
      </c>
    </row>
    <row r="114" spans="1:71">
      <c r="A114" s="57"/>
      <c r="B114" s="37">
        <f t="shared" si="1"/>
        <v>100</v>
      </c>
      <c r="C114" s="38">
        <v>1</v>
      </c>
      <c r="D114" s="39">
        <f>_xlfn.IFNA(IF(OR(type="T",type="M"),MATCH(role,Settings!$I$9:$I$16,0),-1),-1)</f>
        <v>-1</v>
      </c>
      <c r="E114" s="40" t="s">
        <v>34</v>
      </c>
      <c r="F114" s="38" t="s">
        <v>201</v>
      </c>
      <c r="H114" s="46" t="str">
        <f>_xlfn.IFNA(INDEX(Settings!$P$9:$P$36,MATCH(team_member,Settings!$N$9:$N$36,0)),"")</f>
        <v/>
      </c>
      <c r="I114" s="45"/>
      <c r="J114" s="41"/>
      <c r="K114" s="49">
        <v>45455</v>
      </c>
      <c r="L114" s="50"/>
      <c r="M114" s="51">
        <f>B113</f>
        <v>99</v>
      </c>
      <c r="N114" s="53" t="str">
        <f t="shared" si="2"/>
        <v>↖</v>
      </c>
      <c r="O114" s="52" t="str" cm="1">
        <f t="array" ref="O114">IFERROR("(" &amp;d.type &amp; ")" &amp; IF(LEN(d.name)&gt;7, LEFT(d.name,7) &amp; "...",d.name),"")</f>
        <v>(T)Upgrade...</v>
      </c>
      <c r="P114" s="54" t="s">
        <v>60</v>
      </c>
      <c r="Q114" s="41"/>
      <c r="R114" s="48">
        <v>1</v>
      </c>
      <c r="S114" s="47" cm="1">
        <f t="array" ref="S11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45455</v>
      </c>
      <c r="T114" s="47" cm="1">
        <f t="array" ref="T11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45455</v>
      </c>
      <c r="U114" s="58">
        <v>45454</v>
      </c>
      <c r="V114" s="59">
        <v>45454</v>
      </c>
      <c r="W114" s="60"/>
      <c r="X114" s="62">
        <v>0</v>
      </c>
      <c r="Y114" s="62">
        <v>0</v>
      </c>
      <c r="Z114" s="62">
        <v>0</v>
      </c>
      <c r="AA114" s="62">
        <v>0</v>
      </c>
      <c r="AB114" s="62">
        <v>0</v>
      </c>
      <c r="AC114" s="62">
        <v>0</v>
      </c>
      <c r="AD114" s="62">
        <v>0</v>
      </c>
      <c r="AE114" s="62">
        <v>0</v>
      </c>
      <c r="AF114" s="62">
        <v>0</v>
      </c>
      <c r="AG114" s="62">
        <v>0</v>
      </c>
      <c r="AH114" s="62">
        <v>0</v>
      </c>
      <c r="AI114" s="62">
        <v>0</v>
      </c>
      <c r="AJ114" s="62">
        <v>0</v>
      </c>
      <c r="AK114" s="62">
        <v>0</v>
      </c>
      <c r="AL114" s="62">
        <v>0</v>
      </c>
      <c r="AM114" s="62">
        <v>0</v>
      </c>
      <c r="AN114" s="62">
        <v>0</v>
      </c>
      <c r="AO114" s="62">
        <v>0</v>
      </c>
      <c r="AP114" s="62">
        <v>0</v>
      </c>
      <c r="AQ114" s="62">
        <v>0</v>
      </c>
      <c r="AR114" s="62">
        <v>0</v>
      </c>
      <c r="AS114" s="62">
        <v>0</v>
      </c>
      <c r="AT114" s="62">
        <v>0</v>
      </c>
      <c r="AU114" s="62">
        <v>0</v>
      </c>
      <c r="AV114" s="62">
        <v>0</v>
      </c>
      <c r="AW114" s="62">
        <v>0</v>
      </c>
      <c r="AX114" s="62">
        <v>0</v>
      </c>
      <c r="AY114" s="62">
        <v>0</v>
      </c>
      <c r="AZ114" s="62">
        <v>0</v>
      </c>
      <c r="BA114" s="62">
        <v>0</v>
      </c>
      <c r="BB114" s="62">
        <v>0</v>
      </c>
      <c r="BC114" s="62">
        <v>0</v>
      </c>
      <c r="BD114" s="62">
        <v>0</v>
      </c>
      <c r="BE114" s="62">
        <v>0</v>
      </c>
      <c r="BF114" s="62">
        <v>0</v>
      </c>
      <c r="BG114" s="62">
        <v>0</v>
      </c>
      <c r="BH114" s="62">
        <v>0</v>
      </c>
      <c r="BI114" s="62">
        <v>0</v>
      </c>
      <c r="BJ114" s="62">
        <v>0</v>
      </c>
      <c r="BK114" s="62">
        <v>0</v>
      </c>
      <c r="BL114" s="62">
        <v>0</v>
      </c>
      <c r="BM114" s="62">
        <v>0</v>
      </c>
      <c r="BN114" s="62">
        <v>0</v>
      </c>
      <c r="BO114" s="62">
        <v>0</v>
      </c>
      <c r="BP114" s="62">
        <v>0</v>
      </c>
      <c r="BQ114" s="62">
        <v>0</v>
      </c>
      <c r="BR114" s="62">
        <v>0</v>
      </c>
      <c r="BS114" s="62">
        <v>0</v>
      </c>
    </row>
    <row r="115" spans="1:71">
      <c r="A115" s="57"/>
      <c r="B115" s="37">
        <f t="shared" si="1"/>
        <v>101</v>
      </c>
      <c r="C115" s="38">
        <v>1</v>
      </c>
      <c r="D115" s="39">
        <f>_xlfn.IFNA(IF(OR(type="T",type="M"),MATCH(role,Settings!$I$9:$I$16,0),-1),-1)</f>
        <v>-1</v>
      </c>
      <c r="E115" s="40" t="s">
        <v>34</v>
      </c>
      <c r="F115" s="38" t="s">
        <v>202</v>
      </c>
      <c r="H115" s="46" t="str">
        <f>_xlfn.IFNA(INDEX(Settings!$P$9:$P$36,MATCH(team_member,Settings!$N$9:$N$36,0)),"")</f>
        <v/>
      </c>
      <c r="I115" s="45"/>
      <c r="J115" s="41"/>
      <c r="K115" s="49">
        <v>45455</v>
      </c>
      <c r="L115" s="50"/>
      <c r="M115" s="51">
        <f>B114</f>
        <v>100</v>
      </c>
      <c r="N115" s="53" t="str">
        <f t="shared" si="2"/>
        <v>↖</v>
      </c>
      <c r="O115" s="52" t="str" cm="1">
        <f t="array" ref="O115">IFERROR("(" &amp;d.type &amp; ")" &amp; IF(LEN(d.name)&gt;7, LEFT(d.name,7) &amp; "...",d.name),"")</f>
        <v>(T)Unit Te...</v>
      </c>
      <c r="P115" s="54" t="s">
        <v>60</v>
      </c>
      <c r="Q115" s="41"/>
      <c r="R115" s="48">
        <v>2</v>
      </c>
      <c r="S115" s="47" cm="1">
        <f t="array" ref="S11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45455</v>
      </c>
      <c r="T115" s="47" cm="1">
        <f t="array" ref="T11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45456</v>
      </c>
      <c r="U115" s="58">
        <v>45455</v>
      </c>
      <c r="V115" s="59">
        <v>45456</v>
      </c>
      <c r="W115" s="60"/>
      <c r="X115" s="62">
        <v>0</v>
      </c>
      <c r="Y115" s="62">
        <v>0</v>
      </c>
      <c r="Z115" s="62">
        <v>0</v>
      </c>
      <c r="AA115" s="62">
        <v>0</v>
      </c>
      <c r="AB115" s="62">
        <v>0</v>
      </c>
      <c r="AC115" s="62">
        <v>0</v>
      </c>
      <c r="AD115" s="62">
        <v>0</v>
      </c>
      <c r="AE115" s="62">
        <v>0</v>
      </c>
      <c r="AF115" s="62">
        <v>0</v>
      </c>
      <c r="AG115" s="62">
        <v>0</v>
      </c>
      <c r="AH115" s="62">
        <v>0</v>
      </c>
      <c r="AI115" s="62">
        <v>0</v>
      </c>
      <c r="AJ115" s="62">
        <v>0</v>
      </c>
      <c r="AK115" s="62">
        <v>0</v>
      </c>
      <c r="AL115" s="62">
        <v>0</v>
      </c>
      <c r="AM115" s="62">
        <v>0</v>
      </c>
      <c r="AN115" s="62">
        <v>0</v>
      </c>
      <c r="AO115" s="62">
        <v>0</v>
      </c>
      <c r="AP115" s="62">
        <v>0</v>
      </c>
      <c r="AQ115" s="62">
        <v>0</v>
      </c>
      <c r="AR115" s="62">
        <v>0</v>
      </c>
      <c r="AS115" s="62">
        <v>0</v>
      </c>
      <c r="AT115" s="62">
        <v>0</v>
      </c>
      <c r="AU115" s="62">
        <v>0</v>
      </c>
      <c r="AV115" s="62">
        <v>0</v>
      </c>
      <c r="AW115" s="62">
        <v>0</v>
      </c>
      <c r="AX115" s="62">
        <v>0</v>
      </c>
      <c r="AY115" s="62">
        <v>0</v>
      </c>
      <c r="AZ115" s="62">
        <v>0</v>
      </c>
      <c r="BA115" s="62">
        <v>0</v>
      </c>
      <c r="BB115" s="62">
        <v>0</v>
      </c>
      <c r="BC115" s="62">
        <v>0</v>
      </c>
      <c r="BD115" s="62">
        <v>0</v>
      </c>
      <c r="BE115" s="62">
        <v>0</v>
      </c>
      <c r="BF115" s="62">
        <v>0</v>
      </c>
      <c r="BG115" s="62">
        <v>0</v>
      </c>
      <c r="BH115" s="62">
        <v>0</v>
      </c>
      <c r="BI115" s="62">
        <v>0</v>
      </c>
      <c r="BJ115" s="62">
        <v>0</v>
      </c>
      <c r="BK115" s="62">
        <v>0</v>
      </c>
      <c r="BL115" s="62">
        <v>0</v>
      </c>
      <c r="BM115" s="62">
        <v>0</v>
      </c>
      <c r="BN115" s="62">
        <v>0</v>
      </c>
      <c r="BO115" s="62">
        <v>0</v>
      </c>
      <c r="BP115" s="62">
        <v>0</v>
      </c>
      <c r="BQ115" s="62">
        <v>0</v>
      </c>
      <c r="BR115" s="62">
        <v>0</v>
      </c>
      <c r="BS115" s="62">
        <v>0</v>
      </c>
    </row>
    <row r="116" spans="1:71">
      <c r="A116" s="57"/>
      <c r="B116" s="37">
        <f t="shared" si="1"/>
        <v>102</v>
      </c>
      <c r="C116" s="38">
        <v>1</v>
      </c>
      <c r="D116" s="39">
        <f>_xlfn.IFNA(IF(OR(type="T",type="M"),MATCH(role,Settings!$I$9:$I$16,0),-1),-1)</f>
        <v>-1</v>
      </c>
      <c r="E116" s="40" t="s">
        <v>34</v>
      </c>
      <c r="F116" s="38" t="s">
        <v>203</v>
      </c>
      <c r="H116" s="46" t="str">
        <f>_xlfn.IFNA(INDEX(Settings!$P$9:$P$36,MATCH(team_member,Settings!$N$9:$N$36,0)),"")</f>
        <v/>
      </c>
      <c r="I116" s="45"/>
      <c r="J116" s="41"/>
      <c r="K116" s="49">
        <v>45455</v>
      </c>
      <c r="L116" s="50"/>
      <c r="M116" s="51">
        <f>B115</f>
        <v>101</v>
      </c>
      <c r="N116" s="53" t="str">
        <f t="shared" si="2"/>
        <v>↖</v>
      </c>
      <c r="O116" s="52" t="str" cm="1">
        <f t="array" ref="O116">IFERROR("(" &amp;d.type &amp; ")" &amp; IF(LEN(d.name)&gt;7, LEFT(d.name,7) &amp; "...",d.name),"")</f>
        <v>(T)Functio...</v>
      </c>
      <c r="P116" s="54" t="s">
        <v>60</v>
      </c>
      <c r="Q116" s="41"/>
      <c r="R116" s="48">
        <v>4</v>
      </c>
      <c r="S116" s="47" cm="1">
        <f t="array" ref="S11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45455</v>
      </c>
      <c r="T116" s="47" cm="1">
        <f t="array" ref="T11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45460</v>
      </c>
      <c r="U116" s="58">
        <v>45455</v>
      </c>
      <c r="V116" s="59">
        <v>45460</v>
      </c>
      <c r="W116" s="60"/>
      <c r="X116" s="62">
        <v>0</v>
      </c>
      <c r="Y116" s="62">
        <v>0</v>
      </c>
      <c r="Z116" s="62">
        <v>0</v>
      </c>
      <c r="AA116" s="62">
        <v>0</v>
      </c>
      <c r="AB116" s="62">
        <v>0</v>
      </c>
      <c r="AC116" s="62">
        <v>0</v>
      </c>
      <c r="AD116" s="62">
        <v>0</v>
      </c>
      <c r="AE116" s="62">
        <v>0</v>
      </c>
      <c r="AF116" s="62">
        <v>0</v>
      </c>
      <c r="AG116" s="62">
        <v>0</v>
      </c>
      <c r="AH116" s="62">
        <v>0</v>
      </c>
      <c r="AI116" s="62">
        <v>0</v>
      </c>
      <c r="AJ116" s="62">
        <v>0</v>
      </c>
      <c r="AK116" s="62">
        <v>0</v>
      </c>
      <c r="AL116" s="62">
        <v>0</v>
      </c>
      <c r="AM116" s="62">
        <v>0</v>
      </c>
      <c r="AN116" s="62">
        <v>0</v>
      </c>
      <c r="AO116" s="62">
        <v>0</v>
      </c>
      <c r="AP116" s="62">
        <v>0</v>
      </c>
      <c r="AQ116" s="62">
        <v>0</v>
      </c>
      <c r="AR116" s="62">
        <v>0</v>
      </c>
      <c r="AS116" s="62">
        <v>0</v>
      </c>
      <c r="AT116" s="62">
        <v>0</v>
      </c>
      <c r="AU116" s="62">
        <v>0</v>
      </c>
      <c r="AV116" s="62">
        <v>0</v>
      </c>
      <c r="AW116" s="62">
        <v>0</v>
      </c>
      <c r="AX116" s="62">
        <v>0</v>
      </c>
      <c r="AY116" s="62">
        <v>0</v>
      </c>
      <c r="AZ116" s="62">
        <v>0</v>
      </c>
      <c r="BA116" s="62">
        <v>0</v>
      </c>
      <c r="BB116" s="62">
        <v>0</v>
      </c>
      <c r="BC116" s="62">
        <v>0</v>
      </c>
      <c r="BD116" s="62">
        <v>0</v>
      </c>
      <c r="BE116" s="62">
        <v>0</v>
      </c>
      <c r="BF116" s="62">
        <v>0</v>
      </c>
      <c r="BG116" s="62">
        <v>0</v>
      </c>
      <c r="BH116" s="62">
        <v>0</v>
      </c>
      <c r="BI116" s="62">
        <v>0</v>
      </c>
      <c r="BJ116" s="62">
        <v>0</v>
      </c>
      <c r="BK116" s="62">
        <v>0</v>
      </c>
      <c r="BL116" s="62">
        <v>0</v>
      </c>
      <c r="BM116" s="62">
        <v>0</v>
      </c>
      <c r="BN116" s="62">
        <v>0</v>
      </c>
      <c r="BO116" s="62">
        <v>0</v>
      </c>
      <c r="BP116" s="62">
        <v>0</v>
      </c>
      <c r="BQ116" s="62">
        <v>0</v>
      </c>
      <c r="BR116" s="62">
        <v>0</v>
      </c>
      <c r="BS116" s="62">
        <v>0</v>
      </c>
    </row>
    <row r="117" spans="1:71">
      <c r="A117" s="57"/>
      <c r="B117" s="37">
        <f t="shared" si="1"/>
        <v>103</v>
      </c>
      <c r="C117" s="38">
        <v>1</v>
      </c>
      <c r="D117" s="39">
        <f>_xlfn.IFNA(IF(OR(type="T",type="M"),MATCH(role,Settings!$I$9:$I$16,0),-1),-1)</f>
        <v>-1</v>
      </c>
      <c r="E117" s="40" t="s">
        <v>34</v>
      </c>
      <c r="F117" s="38" t="s">
        <v>204</v>
      </c>
      <c r="H117" s="46" t="str">
        <f>_xlfn.IFNA(INDEX(Settings!$P$9:$P$36,MATCH(team_member,Settings!$N$9:$N$36,0)),"")</f>
        <v/>
      </c>
      <c r="I117" s="45"/>
      <c r="J117" s="41"/>
      <c r="K117" s="49">
        <v>45460</v>
      </c>
      <c r="L117" s="50"/>
      <c r="M117" s="51">
        <f>B113</f>
        <v>99</v>
      </c>
      <c r="N117" s="53" t="str">
        <f t="shared" si="2"/>
        <v>↖</v>
      </c>
      <c r="O117" s="52" t="str" cm="1">
        <f t="array" ref="O117">IFERROR("(" &amp;d.type &amp; ")" &amp; IF(LEN(d.name)&gt;7, LEFT(d.name,7) &amp; "...",d.name),"")</f>
        <v>(T)Upgrade...</v>
      </c>
      <c r="P117" s="54" t="s">
        <v>60</v>
      </c>
      <c r="Q117" s="41"/>
      <c r="R117" s="48">
        <v>4</v>
      </c>
      <c r="S117" s="47" cm="1">
        <f t="array" ref="S11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45460</v>
      </c>
      <c r="T117" s="47" cm="1">
        <f t="array" ref="T11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45463</v>
      </c>
      <c r="U117" s="58">
        <v>45460</v>
      </c>
      <c r="V117" s="59">
        <v>45463</v>
      </c>
      <c r="W117" s="60"/>
      <c r="X117" s="62">
        <v>0</v>
      </c>
      <c r="Y117" s="62">
        <v>0</v>
      </c>
      <c r="Z117" s="62">
        <v>0</v>
      </c>
      <c r="AA117" s="62">
        <v>0</v>
      </c>
      <c r="AB117" s="62">
        <v>0</v>
      </c>
      <c r="AC117" s="62">
        <v>0</v>
      </c>
      <c r="AD117" s="62">
        <v>0</v>
      </c>
      <c r="AE117" s="62">
        <v>0</v>
      </c>
      <c r="AF117" s="62">
        <v>0</v>
      </c>
      <c r="AG117" s="62">
        <v>0</v>
      </c>
      <c r="AH117" s="62">
        <v>0</v>
      </c>
      <c r="AI117" s="62">
        <v>0</v>
      </c>
      <c r="AJ117" s="62">
        <v>0</v>
      </c>
      <c r="AK117" s="62">
        <v>0</v>
      </c>
      <c r="AL117" s="62">
        <v>0</v>
      </c>
      <c r="AM117" s="62">
        <v>0</v>
      </c>
      <c r="AN117" s="62">
        <v>0</v>
      </c>
      <c r="AO117" s="62">
        <v>0</v>
      </c>
      <c r="AP117" s="62">
        <v>0</v>
      </c>
      <c r="AQ117" s="62">
        <v>0</v>
      </c>
      <c r="AR117" s="62">
        <v>0</v>
      </c>
      <c r="AS117" s="62">
        <v>0</v>
      </c>
      <c r="AT117" s="62">
        <v>0</v>
      </c>
      <c r="AU117" s="62">
        <v>0</v>
      </c>
      <c r="AV117" s="62">
        <v>0</v>
      </c>
      <c r="AW117" s="62">
        <v>0</v>
      </c>
      <c r="AX117" s="62">
        <v>0</v>
      </c>
      <c r="AY117" s="62">
        <v>0</v>
      </c>
      <c r="AZ117" s="62">
        <v>0</v>
      </c>
      <c r="BA117" s="62">
        <v>0</v>
      </c>
      <c r="BB117" s="62">
        <v>0</v>
      </c>
      <c r="BC117" s="62">
        <v>0</v>
      </c>
      <c r="BD117" s="62">
        <v>0</v>
      </c>
      <c r="BE117" s="62">
        <v>0</v>
      </c>
      <c r="BF117" s="62">
        <v>0</v>
      </c>
      <c r="BG117" s="62">
        <v>0</v>
      </c>
      <c r="BH117" s="62">
        <v>0</v>
      </c>
      <c r="BI117" s="62">
        <v>0</v>
      </c>
      <c r="BJ117" s="62">
        <v>0</v>
      </c>
      <c r="BK117" s="62">
        <v>0</v>
      </c>
      <c r="BL117" s="62">
        <v>0</v>
      </c>
      <c r="BM117" s="62">
        <v>0</v>
      </c>
      <c r="BN117" s="62">
        <v>0</v>
      </c>
      <c r="BO117" s="62">
        <v>0</v>
      </c>
      <c r="BP117" s="62">
        <v>0</v>
      </c>
      <c r="BQ117" s="62">
        <v>0</v>
      </c>
      <c r="BR117" s="62">
        <v>0</v>
      </c>
      <c r="BS117" s="62">
        <v>0</v>
      </c>
    </row>
    <row r="118" spans="1:71">
      <c r="A118" s="57"/>
      <c r="B118" s="37">
        <f t="shared" si="1"/>
        <v>104</v>
      </c>
      <c r="C118" s="38">
        <v>1</v>
      </c>
      <c r="D118" s="39">
        <f>_xlfn.IFNA(IF(OR(type="T",type="M"),MATCH(role,Settings!$I$9:$I$16,0),-1),-1)</f>
        <v>-1</v>
      </c>
      <c r="E118" s="40" t="s">
        <v>34</v>
      </c>
      <c r="F118" s="38" t="s">
        <v>253</v>
      </c>
      <c r="H118" s="46" t="str">
        <f>_xlfn.IFNA(INDEX(Settings!$P$9:$P$36,MATCH(team_member,Settings!$N$9:$N$36,0)),"")</f>
        <v/>
      </c>
      <c r="I118" s="45"/>
      <c r="J118" s="41"/>
      <c r="K118" s="49">
        <v>45443</v>
      </c>
      <c r="L118" s="50"/>
      <c r="M118" s="51"/>
      <c r="N118" s="53" t="str">
        <f t="shared" si="2"/>
        <v/>
      </c>
      <c r="O118" s="52" t="str" cm="1">
        <f t="array" ref="O118">IFERROR("(" &amp;d.type &amp; ")" &amp; IF(LEN(d.name)&gt;7, LEFT(d.name,7) &amp; "...",d.name),"")</f>
        <v/>
      </c>
      <c r="P118" s="54" t="s">
        <v>60</v>
      </c>
      <c r="Q118" s="41"/>
      <c r="R118" s="48">
        <v>3</v>
      </c>
      <c r="S118" s="47" cm="1">
        <f t="array" ref="S11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45443</v>
      </c>
      <c r="T118" s="47" cm="1">
        <f t="array" ref="T11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45447</v>
      </c>
      <c r="U118" s="58">
        <v>45443</v>
      </c>
      <c r="V118" s="59">
        <v>45447</v>
      </c>
      <c r="W118" s="60"/>
      <c r="X118" s="62">
        <v>0</v>
      </c>
      <c r="Y118" s="62">
        <v>0</v>
      </c>
      <c r="Z118" s="62">
        <v>0</v>
      </c>
      <c r="AA118" s="62">
        <v>0</v>
      </c>
      <c r="AB118" s="62">
        <v>0</v>
      </c>
      <c r="AC118" s="62">
        <v>0</v>
      </c>
      <c r="AD118" s="62">
        <v>0</v>
      </c>
      <c r="AE118" s="62">
        <v>0</v>
      </c>
      <c r="AF118" s="62">
        <v>0</v>
      </c>
      <c r="AG118" s="62">
        <v>0</v>
      </c>
      <c r="AH118" s="62">
        <v>0</v>
      </c>
      <c r="AI118" s="62">
        <v>0</v>
      </c>
      <c r="AJ118" s="62">
        <v>0</v>
      </c>
      <c r="AK118" s="62">
        <v>0</v>
      </c>
      <c r="AL118" s="62">
        <v>0</v>
      </c>
      <c r="AM118" s="62">
        <v>0</v>
      </c>
      <c r="AN118" s="62">
        <v>0</v>
      </c>
      <c r="AO118" s="62">
        <v>0</v>
      </c>
      <c r="AP118" s="62">
        <v>0</v>
      </c>
      <c r="AQ118" s="62">
        <v>0</v>
      </c>
      <c r="AR118" s="62">
        <v>0</v>
      </c>
      <c r="AS118" s="62">
        <v>0</v>
      </c>
      <c r="AT118" s="62">
        <v>0</v>
      </c>
      <c r="AU118" s="62">
        <v>0</v>
      </c>
      <c r="AV118" s="62">
        <v>0</v>
      </c>
      <c r="AW118" s="62">
        <v>0</v>
      </c>
      <c r="AX118" s="62">
        <v>0</v>
      </c>
      <c r="AY118" s="62">
        <v>0</v>
      </c>
      <c r="AZ118" s="62">
        <v>0</v>
      </c>
      <c r="BA118" s="62">
        <v>0</v>
      </c>
      <c r="BB118" s="62">
        <v>0</v>
      </c>
      <c r="BC118" s="62">
        <v>0</v>
      </c>
      <c r="BD118" s="62">
        <v>0</v>
      </c>
      <c r="BE118" s="62">
        <v>0</v>
      </c>
      <c r="BF118" s="62">
        <v>0</v>
      </c>
      <c r="BG118" s="62">
        <v>0</v>
      </c>
      <c r="BH118" s="62">
        <v>0</v>
      </c>
      <c r="BI118" s="62">
        <v>0</v>
      </c>
      <c r="BJ118" s="62">
        <v>0</v>
      </c>
      <c r="BK118" s="62">
        <v>0</v>
      </c>
      <c r="BL118" s="62">
        <v>0</v>
      </c>
      <c r="BM118" s="62">
        <v>0</v>
      </c>
      <c r="BN118" s="62">
        <v>0</v>
      </c>
      <c r="BO118" s="62">
        <v>0</v>
      </c>
      <c r="BP118" s="62">
        <v>0</v>
      </c>
      <c r="BQ118" s="62">
        <v>0</v>
      </c>
      <c r="BR118" s="62">
        <v>0</v>
      </c>
      <c r="BS118" s="62">
        <v>0</v>
      </c>
    </row>
    <row r="119" spans="1:71">
      <c r="A119" s="57"/>
      <c r="B119" s="37">
        <f t="shared" si="1"/>
        <v>105</v>
      </c>
      <c r="C119" s="38">
        <v>1</v>
      </c>
      <c r="D119" s="39">
        <f>_xlfn.IFNA(IF(OR(type="T",type="M"),MATCH(role,Settings!$I$9:$I$16,0),-1),-1)</f>
        <v>-1</v>
      </c>
      <c r="E119" s="40" t="s">
        <v>34</v>
      </c>
      <c r="F119" s="38" t="s">
        <v>198</v>
      </c>
      <c r="H119" s="46" t="str">
        <f>_xlfn.IFNA(INDEX(Settings!$P$9:$P$36,MATCH(team_member,Settings!$N$9:$N$36,0)),"")</f>
        <v/>
      </c>
      <c r="I119" s="45"/>
      <c r="J119" s="41"/>
      <c r="K119" s="49">
        <v>45448</v>
      </c>
      <c r="L119" s="50"/>
      <c r="M119" s="51">
        <f>B118</f>
        <v>104</v>
      </c>
      <c r="N119" s="53" t="str">
        <f t="shared" si="2"/>
        <v>↖</v>
      </c>
      <c r="O119" s="52" t="str" cm="1">
        <f t="array" ref="O119">IFERROR("(" &amp;d.type &amp; ")" &amp; IF(LEN(d.name)&gt;7, LEFT(d.name,7) &amp; "...",d.name),"")</f>
        <v>(T)Applica...</v>
      </c>
      <c r="P119" s="54" t="s">
        <v>60</v>
      </c>
      <c r="Q119" s="41"/>
      <c r="R119" s="48">
        <v>2</v>
      </c>
      <c r="S119" s="47" cm="1">
        <f t="array" ref="S11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45448</v>
      </c>
      <c r="T119" s="47" cm="1">
        <f t="array" ref="T11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45449</v>
      </c>
      <c r="U119" s="58">
        <v>45448</v>
      </c>
      <c r="V119" s="59">
        <v>45449</v>
      </c>
      <c r="W119" s="60"/>
      <c r="X119" s="62">
        <v>0</v>
      </c>
      <c r="Y119" s="62">
        <v>0</v>
      </c>
      <c r="Z119" s="62">
        <v>0</v>
      </c>
      <c r="AA119" s="62">
        <v>0</v>
      </c>
      <c r="AB119" s="62">
        <v>0</v>
      </c>
      <c r="AC119" s="62">
        <v>0</v>
      </c>
      <c r="AD119" s="62">
        <v>0</v>
      </c>
      <c r="AE119" s="62">
        <v>0</v>
      </c>
      <c r="AF119" s="62">
        <v>0</v>
      </c>
      <c r="AG119" s="62">
        <v>0</v>
      </c>
      <c r="AH119" s="62">
        <v>0</v>
      </c>
      <c r="AI119" s="62">
        <v>0</v>
      </c>
      <c r="AJ119" s="62">
        <v>0</v>
      </c>
      <c r="AK119" s="62">
        <v>0</v>
      </c>
      <c r="AL119" s="62">
        <v>0</v>
      </c>
      <c r="AM119" s="62">
        <v>0</v>
      </c>
      <c r="AN119" s="62">
        <v>0</v>
      </c>
      <c r="AO119" s="62">
        <v>0</v>
      </c>
      <c r="AP119" s="62">
        <v>0</v>
      </c>
      <c r="AQ119" s="62">
        <v>0</v>
      </c>
      <c r="AR119" s="62">
        <v>0</v>
      </c>
      <c r="AS119" s="62">
        <v>0</v>
      </c>
      <c r="AT119" s="62">
        <v>0</v>
      </c>
      <c r="AU119" s="62">
        <v>0</v>
      </c>
      <c r="AV119" s="62">
        <v>0</v>
      </c>
      <c r="AW119" s="62">
        <v>0</v>
      </c>
      <c r="AX119" s="62">
        <v>0</v>
      </c>
      <c r="AY119" s="62">
        <v>0</v>
      </c>
      <c r="AZ119" s="62">
        <v>0</v>
      </c>
      <c r="BA119" s="62">
        <v>0</v>
      </c>
      <c r="BB119" s="62">
        <v>0</v>
      </c>
      <c r="BC119" s="62">
        <v>0</v>
      </c>
      <c r="BD119" s="62">
        <v>0</v>
      </c>
      <c r="BE119" s="62">
        <v>0</v>
      </c>
      <c r="BF119" s="62">
        <v>0</v>
      </c>
      <c r="BG119" s="62">
        <v>0</v>
      </c>
      <c r="BH119" s="62">
        <v>0</v>
      </c>
      <c r="BI119" s="62">
        <v>0</v>
      </c>
      <c r="BJ119" s="62">
        <v>0</v>
      </c>
      <c r="BK119" s="62">
        <v>0</v>
      </c>
      <c r="BL119" s="62">
        <v>0</v>
      </c>
      <c r="BM119" s="62">
        <v>0</v>
      </c>
      <c r="BN119" s="62">
        <v>0</v>
      </c>
      <c r="BO119" s="62">
        <v>0</v>
      </c>
      <c r="BP119" s="62">
        <v>0</v>
      </c>
      <c r="BQ119" s="62">
        <v>0</v>
      </c>
      <c r="BR119" s="62">
        <v>0</v>
      </c>
      <c r="BS119" s="62">
        <v>0</v>
      </c>
    </row>
    <row r="120" spans="1:71">
      <c r="A120" s="57"/>
      <c r="B120" s="37">
        <f t="shared" si="1"/>
        <v>106</v>
      </c>
      <c r="C120" s="38">
        <v>1</v>
      </c>
      <c r="D120" s="39">
        <f>_xlfn.IFNA(IF(OR(type="T",type="M"),MATCH(role,Settings!$I$9:$I$16,0),-1),-1)</f>
        <v>-1</v>
      </c>
      <c r="E120" s="40" t="s">
        <v>34</v>
      </c>
      <c r="F120" s="38" t="s">
        <v>199</v>
      </c>
      <c r="H120" s="46" t="str">
        <f>_xlfn.IFNA(INDEX(Settings!$P$9:$P$36,MATCH(team_member,Settings!$N$9:$N$36,0)),"")</f>
        <v/>
      </c>
      <c r="I120" s="45"/>
      <c r="J120" s="41"/>
      <c r="K120" s="49">
        <v>45450</v>
      </c>
      <c r="L120" s="50"/>
      <c r="M120" s="51">
        <f>B119</f>
        <v>105</v>
      </c>
      <c r="N120" s="53" t="str">
        <f t="shared" si="2"/>
        <v>↖</v>
      </c>
      <c r="O120" s="52" t="str" cm="1">
        <f t="array" ref="O120">IFERROR("(" &amp;d.type &amp; ")" &amp; IF(LEN(d.name)&gt;7, LEFT(d.name,7) &amp; "...",d.name),"")</f>
        <v>(T)Define ...</v>
      </c>
      <c r="P120" s="54" t="s">
        <v>60</v>
      </c>
      <c r="Q120" s="41"/>
      <c r="R120" s="48">
        <v>3</v>
      </c>
      <c r="S120" s="47" cm="1">
        <f t="array" ref="S12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45450</v>
      </c>
      <c r="T120" s="47" cm="1">
        <f t="array" ref="T12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45454</v>
      </c>
      <c r="U120" s="58">
        <v>45450</v>
      </c>
      <c r="V120" s="59">
        <v>45454</v>
      </c>
      <c r="W120" s="60"/>
      <c r="X120" s="62">
        <v>0</v>
      </c>
      <c r="Y120" s="62">
        <v>0</v>
      </c>
      <c r="Z120" s="62">
        <v>0</v>
      </c>
      <c r="AA120" s="62">
        <v>0</v>
      </c>
      <c r="AB120" s="62">
        <v>0</v>
      </c>
      <c r="AC120" s="62">
        <v>0</v>
      </c>
      <c r="AD120" s="62">
        <v>0</v>
      </c>
      <c r="AE120" s="62">
        <v>0</v>
      </c>
      <c r="AF120" s="62">
        <v>0</v>
      </c>
      <c r="AG120" s="62">
        <v>0</v>
      </c>
      <c r="AH120" s="62">
        <v>0</v>
      </c>
      <c r="AI120" s="62">
        <v>0</v>
      </c>
      <c r="AJ120" s="62">
        <v>0</v>
      </c>
      <c r="AK120" s="62">
        <v>0</v>
      </c>
      <c r="AL120" s="62">
        <v>0</v>
      </c>
      <c r="AM120" s="62">
        <v>0</v>
      </c>
      <c r="AN120" s="62">
        <v>0</v>
      </c>
      <c r="AO120" s="62">
        <v>0</v>
      </c>
      <c r="AP120" s="62">
        <v>0</v>
      </c>
      <c r="AQ120" s="62">
        <v>0</v>
      </c>
      <c r="AR120" s="62">
        <v>0</v>
      </c>
      <c r="AS120" s="62">
        <v>0</v>
      </c>
      <c r="AT120" s="62">
        <v>0</v>
      </c>
      <c r="AU120" s="62">
        <v>0</v>
      </c>
      <c r="AV120" s="62">
        <v>0</v>
      </c>
      <c r="AW120" s="62">
        <v>0</v>
      </c>
      <c r="AX120" s="62">
        <v>0</v>
      </c>
      <c r="AY120" s="62">
        <v>0</v>
      </c>
      <c r="AZ120" s="62">
        <v>0</v>
      </c>
      <c r="BA120" s="62">
        <v>0</v>
      </c>
      <c r="BB120" s="62">
        <v>0</v>
      </c>
      <c r="BC120" s="62">
        <v>0</v>
      </c>
      <c r="BD120" s="62">
        <v>0</v>
      </c>
      <c r="BE120" s="62">
        <v>0</v>
      </c>
      <c r="BF120" s="62">
        <v>0</v>
      </c>
      <c r="BG120" s="62">
        <v>0</v>
      </c>
      <c r="BH120" s="62">
        <v>0</v>
      </c>
      <c r="BI120" s="62">
        <v>0</v>
      </c>
      <c r="BJ120" s="62">
        <v>0</v>
      </c>
      <c r="BK120" s="62">
        <v>0</v>
      </c>
      <c r="BL120" s="62">
        <v>0</v>
      </c>
      <c r="BM120" s="62">
        <v>0</v>
      </c>
      <c r="BN120" s="62">
        <v>0</v>
      </c>
      <c r="BO120" s="62">
        <v>0</v>
      </c>
      <c r="BP120" s="62">
        <v>0</v>
      </c>
      <c r="BQ120" s="62">
        <v>0</v>
      </c>
      <c r="BR120" s="62">
        <v>0</v>
      </c>
      <c r="BS120" s="62">
        <v>0</v>
      </c>
    </row>
    <row r="121" spans="1:71">
      <c r="A121" s="57"/>
      <c r="B121" s="37">
        <f t="shared" si="1"/>
        <v>107</v>
      </c>
      <c r="C121" s="38">
        <v>1</v>
      </c>
      <c r="D121" s="39">
        <f>_xlfn.IFNA(IF(OR(type="T",type="M"),MATCH(role,Settings!$I$9:$I$16,0),-1),-1)</f>
        <v>-1</v>
      </c>
      <c r="E121" s="40" t="s">
        <v>34</v>
      </c>
      <c r="F121" s="38" t="s">
        <v>252</v>
      </c>
      <c r="H121" s="46" t="str">
        <f>_xlfn.IFNA(INDEX(Settings!$P$9:$P$36,MATCH(team_member,Settings!$N$9:$N$36,0)),"")</f>
        <v/>
      </c>
      <c r="I121" s="45"/>
      <c r="J121" s="41"/>
      <c r="K121" s="49">
        <v>45450</v>
      </c>
      <c r="L121" s="50"/>
      <c r="M121" s="51"/>
      <c r="N121" s="53" t="str">
        <f t="shared" si="2"/>
        <v/>
      </c>
      <c r="O121" s="52" t="str" cm="1">
        <f t="array" ref="O121">IFERROR("(" &amp;d.type &amp; ")" &amp; IF(LEN(d.name)&gt;7, LEFT(d.name,7) &amp; "...",d.name),"")</f>
        <v/>
      </c>
      <c r="P121" s="54" t="s">
        <v>60</v>
      </c>
      <c r="Q121" s="41"/>
      <c r="R121" s="48">
        <v>4</v>
      </c>
      <c r="S121" s="47" cm="1">
        <f t="array" ref="S12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45450</v>
      </c>
      <c r="T121" s="47" cm="1">
        <f t="array" ref="T12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45455</v>
      </c>
      <c r="U121" s="58">
        <v>45450</v>
      </c>
      <c r="V121" s="59">
        <v>45455</v>
      </c>
      <c r="W121" s="60"/>
      <c r="X121" s="62">
        <v>0</v>
      </c>
      <c r="Y121" s="62">
        <v>0</v>
      </c>
      <c r="Z121" s="62">
        <v>0</v>
      </c>
      <c r="AA121" s="62">
        <v>0</v>
      </c>
      <c r="AB121" s="62">
        <v>0</v>
      </c>
      <c r="AC121" s="62">
        <v>0</v>
      </c>
      <c r="AD121" s="62">
        <v>0</v>
      </c>
      <c r="AE121" s="62">
        <v>0</v>
      </c>
      <c r="AF121" s="62">
        <v>0</v>
      </c>
      <c r="AG121" s="62">
        <v>0</v>
      </c>
      <c r="AH121" s="62">
        <v>0</v>
      </c>
      <c r="AI121" s="62">
        <v>0</v>
      </c>
      <c r="AJ121" s="62">
        <v>0</v>
      </c>
      <c r="AK121" s="62">
        <v>0</v>
      </c>
      <c r="AL121" s="62">
        <v>0</v>
      </c>
      <c r="AM121" s="62">
        <v>0</v>
      </c>
      <c r="AN121" s="62">
        <v>0</v>
      </c>
      <c r="AO121" s="62">
        <v>0</v>
      </c>
      <c r="AP121" s="62">
        <v>0</v>
      </c>
      <c r="AQ121" s="62">
        <v>0</v>
      </c>
      <c r="AR121" s="62">
        <v>0</v>
      </c>
      <c r="AS121" s="62">
        <v>0</v>
      </c>
      <c r="AT121" s="62">
        <v>0</v>
      </c>
      <c r="AU121" s="62">
        <v>0</v>
      </c>
      <c r="AV121" s="62">
        <v>0</v>
      </c>
      <c r="AW121" s="62">
        <v>0</v>
      </c>
      <c r="AX121" s="62">
        <v>0</v>
      </c>
      <c r="AY121" s="62">
        <v>0</v>
      </c>
      <c r="AZ121" s="62">
        <v>0</v>
      </c>
      <c r="BA121" s="62">
        <v>0</v>
      </c>
      <c r="BB121" s="62">
        <v>0</v>
      </c>
      <c r="BC121" s="62">
        <v>0</v>
      </c>
      <c r="BD121" s="62">
        <v>0</v>
      </c>
      <c r="BE121" s="62">
        <v>0</v>
      </c>
      <c r="BF121" s="62">
        <v>0</v>
      </c>
      <c r="BG121" s="62">
        <v>0</v>
      </c>
      <c r="BH121" s="62">
        <v>0</v>
      </c>
      <c r="BI121" s="62">
        <v>0</v>
      </c>
      <c r="BJ121" s="62">
        <v>0</v>
      </c>
      <c r="BK121" s="62">
        <v>0</v>
      </c>
      <c r="BL121" s="62">
        <v>0</v>
      </c>
      <c r="BM121" s="62">
        <v>0</v>
      </c>
      <c r="BN121" s="62">
        <v>0</v>
      </c>
      <c r="BO121" s="62">
        <v>0</v>
      </c>
      <c r="BP121" s="62">
        <v>0</v>
      </c>
      <c r="BQ121" s="62">
        <v>0</v>
      </c>
      <c r="BR121" s="62">
        <v>0</v>
      </c>
      <c r="BS121" s="62">
        <v>0</v>
      </c>
    </row>
    <row r="122" spans="1:71">
      <c r="A122" s="57"/>
      <c r="B122" s="37">
        <f t="shared" si="1"/>
        <v>108</v>
      </c>
      <c r="C122" s="38">
        <v>1</v>
      </c>
      <c r="D122" s="39">
        <f>_xlfn.IFNA(IF(OR(type="T",type="M"),MATCH(role,Settings!$I$9:$I$16,0),-1),-1)</f>
        <v>-1</v>
      </c>
      <c r="E122" s="40" t="s">
        <v>34</v>
      </c>
      <c r="F122" s="38" t="s">
        <v>201</v>
      </c>
      <c r="H122" s="46" t="str">
        <f>_xlfn.IFNA(INDEX(Settings!$P$9:$P$36,MATCH(team_member,Settings!$N$9:$N$36,0)),"")</f>
        <v/>
      </c>
      <c r="I122" s="45"/>
      <c r="J122" s="41"/>
      <c r="K122" s="49">
        <v>45450</v>
      </c>
      <c r="L122" s="50"/>
      <c r="M122" s="51">
        <f>B121</f>
        <v>107</v>
      </c>
      <c r="N122" s="53" t="str">
        <f t="shared" si="2"/>
        <v>↖</v>
      </c>
      <c r="O122" s="52" t="str" cm="1">
        <f t="array" ref="O122">IFERROR("(" &amp;d.type &amp; ")" &amp; IF(LEN(d.name)&gt;7, LEFT(d.name,7) &amp; "...",d.name),"")</f>
        <v>(T)Upgrade...</v>
      </c>
      <c r="P122" s="54" t="s">
        <v>60</v>
      </c>
      <c r="Q122" s="41"/>
      <c r="R122" s="48">
        <v>1</v>
      </c>
      <c r="S122" s="47" cm="1">
        <f t="array" ref="S12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45450</v>
      </c>
      <c r="T122" s="47" cm="1">
        <f t="array" ref="T12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45450</v>
      </c>
      <c r="U122" s="58">
        <v>45454</v>
      </c>
      <c r="V122" s="59">
        <v>45454</v>
      </c>
      <c r="W122" s="60"/>
      <c r="X122" s="62">
        <v>0</v>
      </c>
      <c r="Y122" s="62">
        <v>0</v>
      </c>
      <c r="Z122" s="62">
        <v>0</v>
      </c>
      <c r="AA122" s="62">
        <v>0</v>
      </c>
      <c r="AB122" s="62">
        <v>0</v>
      </c>
      <c r="AC122" s="62">
        <v>0</v>
      </c>
      <c r="AD122" s="62">
        <v>0</v>
      </c>
      <c r="AE122" s="62">
        <v>0</v>
      </c>
      <c r="AF122" s="62">
        <v>0</v>
      </c>
      <c r="AG122" s="62">
        <v>0</v>
      </c>
      <c r="AH122" s="62">
        <v>0</v>
      </c>
      <c r="AI122" s="62">
        <v>0</v>
      </c>
      <c r="AJ122" s="62">
        <v>0</v>
      </c>
      <c r="AK122" s="62">
        <v>0</v>
      </c>
      <c r="AL122" s="62">
        <v>0</v>
      </c>
      <c r="AM122" s="62">
        <v>0</v>
      </c>
      <c r="AN122" s="62">
        <v>0</v>
      </c>
      <c r="AO122" s="62">
        <v>0</v>
      </c>
      <c r="AP122" s="62">
        <v>0</v>
      </c>
      <c r="AQ122" s="62">
        <v>0</v>
      </c>
      <c r="AR122" s="62">
        <v>0</v>
      </c>
      <c r="AS122" s="62">
        <v>0</v>
      </c>
      <c r="AT122" s="62">
        <v>0</v>
      </c>
      <c r="AU122" s="62">
        <v>0</v>
      </c>
      <c r="AV122" s="62">
        <v>0</v>
      </c>
      <c r="AW122" s="62">
        <v>0</v>
      </c>
      <c r="AX122" s="62">
        <v>0</v>
      </c>
      <c r="AY122" s="62">
        <v>0</v>
      </c>
      <c r="AZ122" s="62">
        <v>0</v>
      </c>
      <c r="BA122" s="62">
        <v>0</v>
      </c>
      <c r="BB122" s="62">
        <v>0</v>
      </c>
      <c r="BC122" s="62">
        <v>0</v>
      </c>
      <c r="BD122" s="62">
        <v>0</v>
      </c>
      <c r="BE122" s="62">
        <v>0</v>
      </c>
      <c r="BF122" s="62">
        <v>0</v>
      </c>
      <c r="BG122" s="62">
        <v>0</v>
      </c>
      <c r="BH122" s="62">
        <v>0</v>
      </c>
      <c r="BI122" s="62">
        <v>0</v>
      </c>
      <c r="BJ122" s="62">
        <v>0</v>
      </c>
      <c r="BK122" s="62">
        <v>0</v>
      </c>
      <c r="BL122" s="62">
        <v>0</v>
      </c>
      <c r="BM122" s="62">
        <v>0</v>
      </c>
      <c r="BN122" s="62">
        <v>0</v>
      </c>
      <c r="BO122" s="62">
        <v>0</v>
      </c>
      <c r="BP122" s="62">
        <v>0</v>
      </c>
      <c r="BQ122" s="62">
        <v>0</v>
      </c>
      <c r="BR122" s="62">
        <v>0</v>
      </c>
      <c r="BS122" s="62">
        <v>0</v>
      </c>
    </row>
    <row r="123" spans="1:71">
      <c r="A123" s="57"/>
      <c r="B123" s="37">
        <f t="shared" si="1"/>
        <v>109</v>
      </c>
      <c r="C123" s="38">
        <v>1</v>
      </c>
      <c r="D123" s="39">
        <f>_xlfn.IFNA(IF(OR(type="T",type="M"),MATCH(role,Settings!$I$9:$I$16,0),-1),-1)</f>
        <v>-1</v>
      </c>
      <c r="E123" s="40" t="s">
        <v>34</v>
      </c>
      <c r="F123" s="38" t="s">
        <v>202</v>
      </c>
      <c r="H123" s="46" t="str">
        <f>_xlfn.IFNA(INDEX(Settings!$P$9:$P$36,MATCH(team_member,Settings!$N$9:$N$36,0)),"")</f>
        <v/>
      </c>
      <c r="I123" s="45"/>
      <c r="J123" s="41"/>
      <c r="K123" s="49">
        <v>45454</v>
      </c>
      <c r="L123" s="50"/>
      <c r="M123" s="51">
        <f>B122</f>
        <v>108</v>
      </c>
      <c r="N123" s="53" t="str">
        <f t="shared" si="2"/>
        <v>↖</v>
      </c>
      <c r="O123" s="52" t="str" cm="1">
        <f t="array" ref="O123">IFERROR("(" &amp;d.type &amp; ")" &amp; IF(LEN(d.name)&gt;7, LEFT(d.name,7) &amp; "...",d.name),"")</f>
        <v>(T)Unit Te...</v>
      </c>
      <c r="P123" s="54" t="s">
        <v>60</v>
      </c>
      <c r="Q123" s="41"/>
      <c r="R123" s="48">
        <v>2</v>
      </c>
      <c r="S123" s="47" cm="1">
        <f t="array" ref="S12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45454</v>
      </c>
      <c r="T123" s="47" cm="1">
        <f t="array" ref="T12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45455</v>
      </c>
      <c r="U123" s="58">
        <v>45455</v>
      </c>
      <c r="V123" s="59">
        <v>45456</v>
      </c>
      <c r="W123" s="60"/>
      <c r="X123" s="62">
        <v>0</v>
      </c>
      <c r="Y123" s="62">
        <v>0</v>
      </c>
      <c r="Z123" s="62">
        <v>0</v>
      </c>
      <c r="AA123" s="62">
        <v>0</v>
      </c>
      <c r="AB123" s="62">
        <v>0</v>
      </c>
      <c r="AC123" s="62">
        <v>0</v>
      </c>
      <c r="AD123" s="62">
        <v>0</v>
      </c>
      <c r="AE123" s="62">
        <v>0</v>
      </c>
      <c r="AF123" s="62">
        <v>0</v>
      </c>
      <c r="AG123" s="62">
        <v>0</v>
      </c>
      <c r="AH123" s="62">
        <v>0</v>
      </c>
      <c r="AI123" s="62">
        <v>0</v>
      </c>
      <c r="AJ123" s="62">
        <v>0</v>
      </c>
      <c r="AK123" s="62">
        <v>0</v>
      </c>
      <c r="AL123" s="62">
        <v>0</v>
      </c>
      <c r="AM123" s="62">
        <v>0</v>
      </c>
      <c r="AN123" s="62">
        <v>0</v>
      </c>
      <c r="AO123" s="62">
        <v>0</v>
      </c>
      <c r="AP123" s="62">
        <v>0</v>
      </c>
      <c r="AQ123" s="62">
        <v>0</v>
      </c>
      <c r="AR123" s="62">
        <v>0</v>
      </c>
      <c r="AS123" s="62">
        <v>0</v>
      </c>
      <c r="AT123" s="62">
        <v>0</v>
      </c>
      <c r="AU123" s="62">
        <v>0</v>
      </c>
      <c r="AV123" s="62">
        <v>0</v>
      </c>
      <c r="AW123" s="62">
        <v>0</v>
      </c>
      <c r="AX123" s="62">
        <v>0</v>
      </c>
      <c r="AY123" s="62">
        <v>0</v>
      </c>
      <c r="AZ123" s="62">
        <v>0</v>
      </c>
      <c r="BA123" s="62">
        <v>0</v>
      </c>
      <c r="BB123" s="62">
        <v>0</v>
      </c>
      <c r="BC123" s="62">
        <v>0</v>
      </c>
      <c r="BD123" s="62">
        <v>0</v>
      </c>
      <c r="BE123" s="62">
        <v>0</v>
      </c>
      <c r="BF123" s="62">
        <v>0</v>
      </c>
      <c r="BG123" s="62">
        <v>0</v>
      </c>
      <c r="BH123" s="62">
        <v>0</v>
      </c>
      <c r="BI123" s="62">
        <v>0</v>
      </c>
      <c r="BJ123" s="62">
        <v>0</v>
      </c>
      <c r="BK123" s="62">
        <v>0</v>
      </c>
      <c r="BL123" s="62">
        <v>0</v>
      </c>
      <c r="BM123" s="62">
        <v>0</v>
      </c>
      <c r="BN123" s="62">
        <v>0</v>
      </c>
      <c r="BO123" s="62">
        <v>0</v>
      </c>
      <c r="BP123" s="62">
        <v>0</v>
      </c>
      <c r="BQ123" s="62">
        <v>0</v>
      </c>
      <c r="BR123" s="62">
        <v>0</v>
      </c>
      <c r="BS123" s="62">
        <v>0</v>
      </c>
    </row>
    <row r="124" spans="1:71">
      <c r="A124" s="57"/>
      <c r="B124" s="37">
        <f t="shared" si="1"/>
        <v>110</v>
      </c>
      <c r="C124" s="38">
        <v>1</v>
      </c>
      <c r="D124" s="39">
        <f>_xlfn.IFNA(IF(OR(type="T",type="M"),MATCH(role,Settings!$I$9:$I$16,0),-1),-1)</f>
        <v>-1</v>
      </c>
      <c r="E124" s="40" t="s">
        <v>34</v>
      </c>
      <c r="F124" s="38" t="s">
        <v>203</v>
      </c>
      <c r="H124" s="46" t="str">
        <f>_xlfn.IFNA(INDEX(Settings!$P$9:$P$36,MATCH(team_member,Settings!$N$9:$N$36,0)),"")</f>
        <v/>
      </c>
      <c r="I124" s="45"/>
      <c r="J124" s="41"/>
      <c r="K124" s="49">
        <v>45455</v>
      </c>
      <c r="L124" s="50"/>
      <c r="M124" s="51">
        <f>B123</f>
        <v>109</v>
      </c>
      <c r="N124" s="53" t="str">
        <f t="shared" si="2"/>
        <v>↖</v>
      </c>
      <c r="O124" s="52" t="str" cm="1">
        <f t="array" ref="O124">IFERROR("(" &amp;d.type &amp; ")" &amp; IF(LEN(d.name)&gt;7, LEFT(d.name,7) &amp; "...",d.name),"")</f>
        <v>(T)Functio...</v>
      </c>
      <c r="P124" s="54" t="s">
        <v>60</v>
      </c>
      <c r="Q124" s="41"/>
      <c r="R124" s="48">
        <v>4</v>
      </c>
      <c r="S124" s="47" cm="1">
        <f t="array" ref="S12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45455</v>
      </c>
      <c r="T124" s="47" cm="1">
        <f t="array" ref="T12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45460</v>
      </c>
      <c r="U124" s="58">
        <v>45455</v>
      </c>
      <c r="V124" s="59">
        <v>45460</v>
      </c>
      <c r="W124" s="60"/>
      <c r="X124" s="62">
        <v>0</v>
      </c>
      <c r="Y124" s="62">
        <v>0</v>
      </c>
      <c r="Z124" s="62">
        <v>0</v>
      </c>
      <c r="AA124" s="62">
        <v>0</v>
      </c>
      <c r="AB124" s="62">
        <v>0</v>
      </c>
      <c r="AC124" s="62">
        <v>0</v>
      </c>
      <c r="AD124" s="62">
        <v>0</v>
      </c>
      <c r="AE124" s="62">
        <v>0</v>
      </c>
      <c r="AF124" s="62">
        <v>0</v>
      </c>
      <c r="AG124" s="62">
        <v>0</v>
      </c>
      <c r="AH124" s="62">
        <v>0</v>
      </c>
      <c r="AI124" s="62">
        <v>0</v>
      </c>
      <c r="AJ124" s="62">
        <v>0</v>
      </c>
      <c r="AK124" s="62">
        <v>0</v>
      </c>
      <c r="AL124" s="62">
        <v>0</v>
      </c>
      <c r="AM124" s="62">
        <v>0</v>
      </c>
      <c r="AN124" s="62">
        <v>0</v>
      </c>
      <c r="AO124" s="62">
        <v>0</v>
      </c>
      <c r="AP124" s="62">
        <v>0</v>
      </c>
      <c r="AQ124" s="62">
        <v>0</v>
      </c>
      <c r="AR124" s="62">
        <v>0</v>
      </c>
      <c r="AS124" s="62">
        <v>0</v>
      </c>
      <c r="AT124" s="62">
        <v>0</v>
      </c>
      <c r="AU124" s="62">
        <v>0</v>
      </c>
      <c r="AV124" s="62">
        <v>0</v>
      </c>
      <c r="AW124" s="62">
        <v>0</v>
      </c>
      <c r="AX124" s="62">
        <v>0</v>
      </c>
      <c r="AY124" s="62">
        <v>0</v>
      </c>
      <c r="AZ124" s="62">
        <v>0</v>
      </c>
      <c r="BA124" s="62">
        <v>0</v>
      </c>
      <c r="BB124" s="62">
        <v>0</v>
      </c>
      <c r="BC124" s="62">
        <v>0</v>
      </c>
      <c r="BD124" s="62">
        <v>0</v>
      </c>
      <c r="BE124" s="62">
        <v>0</v>
      </c>
      <c r="BF124" s="62">
        <v>0</v>
      </c>
      <c r="BG124" s="62">
        <v>0</v>
      </c>
      <c r="BH124" s="62">
        <v>0</v>
      </c>
      <c r="BI124" s="62">
        <v>0</v>
      </c>
      <c r="BJ124" s="62">
        <v>0</v>
      </c>
      <c r="BK124" s="62">
        <v>0</v>
      </c>
      <c r="BL124" s="62">
        <v>0</v>
      </c>
      <c r="BM124" s="62">
        <v>0</v>
      </c>
      <c r="BN124" s="62">
        <v>0</v>
      </c>
      <c r="BO124" s="62">
        <v>0</v>
      </c>
      <c r="BP124" s="62">
        <v>0</v>
      </c>
      <c r="BQ124" s="62">
        <v>0</v>
      </c>
      <c r="BR124" s="62">
        <v>0</v>
      </c>
      <c r="BS124" s="62">
        <v>0</v>
      </c>
    </row>
    <row r="125" spans="1:71">
      <c r="A125" s="57"/>
      <c r="B125" s="37">
        <f t="shared" si="1"/>
        <v>111</v>
      </c>
      <c r="C125" s="38">
        <v>1</v>
      </c>
      <c r="D125" s="39">
        <f>_xlfn.IFNA(IF(OR(type="T",type="M"),MATCH(role,Settings!$I$9:$I$16,0),-1),-1)</f>
        <v>-1</v>
      </c>
      <c r="E125" s="40" t="s">
        <v>34</v>
      </c>
      <c r="F125" s="38" t="s">
        <v>204</v>
      </c>
      <c r="H125" s="46" t="str">
        <f>_xlfn.IFNA(INDEX(Settings!$P$9:$P$36,MATCH(team_member,Settings!$N$9:$N$36,0)),"")</f>
        <v/>
      </c>
      <c r="I125" s="45"/>
      <c r="J125" s="41"/>
      <c r="K125" s="49">
        <v>45460</v>
      </c>
      <c r="L125" s="50"/>
      <c r="M125" s="51">
        <f>B121</f>
        <v>107</v>
      </c>
      <c r="N125" s="53" t="str">
        <f t="shared" si="2"/>
        <v>↖</v>
      </c>
      <c r="O125" s="52" t="str" cm="1">
        <f t="array" ref="O125">IFERROR("(" &amp;d.type &amp; ")" &amp; IF(LEN(d.name)&gt;7, LEFT(d.name,7) &amp; "...",d.name),"")</f>
        <v>(T)Upgrade...</v>
      </c>
      <c r="P125" s="54" t="s">
        <v>60</v>
      </c>
      <c r="Q125" s="41"/>
      <c r="R125" s="48">
        <v>4</v>
      </c>
      <c r="S125" s="47" cm="1">
        <f t="array" ref="S12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45460</v>
      </c>
      <c r="T125" s="47" cm="1">
        <f t="array" ref="T12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45463</v>
      </c>
      <c r="U125" s="58">
        <v>45460</v>
      </c>
      <c r="V125" s="59">
        <v>45463</v>
      </c>
      <c r="W125" s="60"/>
      <c r="X125" s="62">
        <v>0</v>
      </c>
      <c r="Y125" s="62">
        <v>0</v>
      </c>
      <c r="Z125" s="62">
        <v>0</v>
      </c>
      <c r="AA125" s="62">
        <v>0</v>
      </c>
      <c r="AB125" s="62">
        <v>0</v>
      </c>
      <c r="AC125" s="62">
        <v>0</v>
      </c>
      <c r="AD125" s="62">
        <v>0</v>
      </c>
      <c r="AE125" s="62">
        <v>0</v>
      </c>
      <c r="AF125" s="62">
        <v>0</v>
      </c>
      <c r="AG125" s="62">
        <v>0</v>
      </c>
      <c r="AH125" s="62">
        <v>0</v>
      </c>
      <c r="AI125" s="62">
        <v>0</v>
      </c>
      <c r="AJ125" s="62">
        <v>0</v>
      </c>
      <c r="AK125" s="62">
        <v>0</v>
      </c>
      <c r="AL125" s="62">
        <v>0</v>
      </c>
      <c r="AM125" s="62">
        <v>0</v>
      </c>
      <c r="AN125" s="62">
        <v>0</v>
      </c>
      <c r="AO125" s="62">
        <v>0</v>
      </c>
      <c r="AP125" s="62">
        <v>0</v>
      </c>
      <c r="AQ125" s="62">
        <v>0</v>
      </c>
      <c r="AR125" s="62">
        <v>0</v>
      </c>
      <c r="AS125" s="62">
        <v>0</v>
      </c>
      <c r="AT125" s="62">
        <v>0</v>
      </c>
      <c r="AU125" s="62">
        <v>0</v>
      </c>
      <c r="AV125" s="62">
        <v>0</v>
      </c>
      <c r="AW125" s="62">
        <v>0</v>
      </c>
      <c r="AX125" s="62">
        <v>0</v>
      </c>
      <c r="AY125" s="62">
        <v>0</v>
      </c>
      <c r="AZ125" s="62">
        <v>0</v>
      </c>
      <c r="BA125" s="62">
        <v>0</v>
      </c>
      <c r="BB125" s="62">
        <v>0</v>
      </c>
      <c r="BC125" s="62">
        <v>0</v>
      </c>
      <c r="BD125" s="62">
        <v>0</v>
      </c>
      <c r="BE125" s="62">
        <v>0</v>
      </c>
      <c r="BF125" s="62">
        <v>0</v>
      </c>
      <c r="BG125" s="62">
        <v>0</v>
      </c>
      <c r="BH125" s="62">
        <v>0</v>
      </c>
      <c r="BI125" s="62">
        <v>0</v>
      </c>
      <c r="BJ125" s="62">
        <v>0</v>
      </c>
      <c r="BK125" s="62">
        <v>0</v>
      </c>
      <c r="BL125" s="62">
        <v>0</v>
      </c>
      <c r="BM125" s="62">
        <v>0</v>
      </c>
      <c r="BN125" s="62">
        <v>0</v>
      </c>
      <c r="BO125" s="62">
        <v>0</v>
      </c>
      <c r="BP125" s="62">
        <v>0</v>
      </c>
      <c r="BQ125" s="62">
        <v>0</v>
      </c>
      <c r="BR125" s="62">
        <v>0</v>
      </c>
      <c r="BS125" s="62">
        <v>0</v>
      </c>
    </row>
    <row r="126" spans="1:71">
      <c r="A126" s="57"/>
      <c r="B126" s="37">
        <f t="shared" si="1"/>
        <v>112</v>
      </c>
      <c r="C126" s="38">
        <v>1</v>
      </c>
      <c r="D126" s="39">
        <f>_xlfn.IFNA(IF(OR(type="T",type="M"),MATCH(role,Settings!$I$9:$I$16,0),-1),-1)</f>
        <v>-1</v>
      </c>
      <c r="E126" s="40" t="s">
        <v>34</v>
      </c>
      <c r="F126" s="38" t="s">
        <v>254</v>
      </c>
      <c r="H126" s="46" t="str">
        <f>_xlfn.IFNA(INDEX(Settings!$P$9:$P$36,MATCH(team_member,Settings!$N$9:$N$36,0)),"")</f>
        <v/>
      </c>
      <c r="I126" s="45"/>
      <c r="J126" s="41"/>
      <c r="K126" s="49">
        <v>45443</v>
      </c>
      <c r="L126" s="50"/>
      <c r="M126" s="51"/>
      <c r="N126" s="53" t="str">
        <f t="shared" si="2"/>
        <v/>
      </c>
      <c r="O126" s="52" t="str" cm="1">
        <f t="array" ref="O126">IFERROR("(" &amp;d.type &amp; ")" &amp; IF(LEN(d.name)&gt;7, LEFT(d.name,7) &amp; "...",d.name),"")</f>
        <v/>
      </c>
      <c r="P126" s="54" t="s">
        <v>60</v>
      </c>
      <c r="Q126" s="41"/>
      <c r="R126" s="48">
        <v>3</v>
      </c>
      <c r="S126" s="47" cm="1">
        <f t="array" ref="S12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45443</v>
      </c>
      <c r="T126" s="47" cm="1">
        <f t="array" ref="T12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45447</v>
      </c>
      <c r="U126" s="58">
        <v>45443</v>
      </c>
      <c r="V126" s="59">
        <v>45447</v>
      </c>
      <c r="W126" s="60"/>
      <c r="X126" s="62">
        <v>0</v>
      </c>
      <c r="Y126" s="62">
        <v>0</v>
      </c>
      <c r="Z126" s="62">
        <v>0</v>
      </c>
      <c r="AA126" s="62">
        <v>0</v>
      </c>
      <c r="AB126" s="62">
        <v>0</v>
      </c>
      <c r="AC126" s="62">
        <v>0</v>
      </c>
      <c r="AD126" s="62">
        <v>0</v>
      </c>
      <c r="AE126" s="62">
        <v>0</v>
      </c>
      <c r="AF126" s="62">
        <v>0</v>
      </c>
      <c r="AG126" s="62">
        <v>0</v>
      </c>
      <c r="AH126" s="62">
        <v>0</v>
      </c>
      <c r="AI126" s="62">
        <v>0</v>
      </c>
      <c r="AJ126" s="62">
        <v>0</v>
      </c>
      <c r="AK126" s="62">
        <v>0</v>
      </c>
      <c r="AL126" s="62">
        <v>0</v>
      </c>
      <c r="AM126" s="62">
        <v>0</v>
      </c>
      <c r="AN126" s="62">
        <v>0</v>
      </c>
      <c r="AO126" s="62">
        <v>0</v>
      </c>
      <c r="AP126" s="62">
        <v>0</v>
      </c>
      <c r="AQ126" s="62">
        <v>0</v>
      </c>
      <c r="AR126" s="62">
        <v>0</v>
      </c>
      <c r="AS126" s="62">
        <v>0</v>
      </c>
      <c r="AT126" s="62">
        <v>0</v>
      </c>
      <c r="AU126" s="62">
        <v>0</v>
      </c>
      <c r="AV126" s="62">
        <v>0</v>
      </c>
      <c r="AW126" s="62">
        <v>0</v>
      </c>
      <c r="AX126" s="62">
        <v>0</v>
      </c>
      <c r="AY126" s="62">
        <v>0</v>
      </c>
      <c r="AZ126" s="62">
        <v>0</v>
      </c>
      <c r="BA126" s="62">
        <v>0</v>
      </c>
      <c r="BB126" s="62">
        <v>0</v>
      </c>
      <c r="BC126" s="62">
        <v>0</v>
      </c>
      <c r="BD126" s="62">
        <v>0</v>
      </c>
      <c r="BE126" s="62">
        <v>0</v>
      </c>
      <c r="BF126" s="62">
        <v>0</v>
      </c>
      <c r="BG126" s="62">
        <v>0</v>
      </c>
      <c r="BH126" s="62">
        <v>0</v>
      </c>
      <c r="BI126" s="62">
        <v>0</v>
      </c>
      <c r="BJ126" s="62">
        <v>0</v>
      </c>
      <c r="BK126" s="62">
        <v>0</v>
      </c>
      <c r="BL126" s="62">
        <v>0</v>
      </c>
      <c r="BM126" s="62">
        <v>0</v>
      </c>
      <c r="BN126" s="62">
        <v>0</v>
      </c>
      <c r="BO126" s="62">
        <v>0</v>
      </c>
      <c r="BP126" s="62">
        <v>0</v>
      </c>
      <c r="BQ126" s="62">
        <v>0</v>
      </c>
      <c r="BR126" s="62">
        <v>0</v>
      </c>
      <c r="BS126" s="62">
        <v>0</v>
      </c>
    </row>
    <row r="127" spans="1:71">
      <c r="A127" s="57"/>
      <c r="B127" s="37">
        <f t="shared" si="1"/>
        <v>113</v>
      </c>
      <c r="C127" s="38">
        <v>1</v>
      </c>
      <c r="D127" s="39">
        <f>_xlfn.IFNA(IF(OR(type="T",type="M"),MATCH(role,Settings!$I$9:$I$16,0),-1),-1)</f>
        <v>-1</v>
      </c>
      <c r="E127" s="40" t="s">
        <v>34</v>
      </c>
      <c r="F127" s="38" t="s">
        <v>198</v>
      </c>
      <c r="H127" s="46" t="str">
        <f>_xlfn.IFNA(INDEX(Settings!$P$9:$P$36,MATCH(team_member,Settings!$N$9:$N$36,0)),"")</f>
        <v/>
      </c>
      <c r="I127" s="45"/>
      <c r="J127" s="41"/>
      <c r="K127" s="49">
        <v>45448</v>
      </c>
      <c r="L127" s="50"/>
      <c r="M127" s="51">
        <f>B126</f>
        <v>112</v>
      </c>
      <c r="N127" s="53" t="str">
        <f t="shared" si="2"/>
        <v>↖</v>
      </c>
      <c r="O127" s="52" t="str" cm="1">
        <f t="array" ref="O127">IFERROR("(" &amp;d.type &amp; ")" &amp; IF(LEN(d.name)&gt;7, LEFT(d.name,7) &amp; "...",d.name),"")</f>
        <v>(T)Applica...</v>
      </c>
      <c r="P127" s="54" t="s">
        <v>60</v>
      </c>
      <c r="Q127" s="41"/>
      <c r="R127" s="48">
        <v>2</v>
      </c>
      <c r="S127" s="47" cm="1">
        <f t="array" ref="S12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45448</v>
      </c>
      <c r="T127" s="47" cm="1">
        <f t="array" ref="T12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45449</v>
      </c>
      <c r="U127" s="58">
        <v>45448</v>
      </c>
      <c r="V127" s="59">
        <v>45449</v>
      </c>
      <c r="W127" s="60"/>
      <c r="X127" s="62">
        <v>0</v>
      </c>
      <c r="Y127" s="62">
        <v>0</v>
      </c>
      <c r="Z127" s="62">
        <v>0</v>
      </c>
      <c r="AA127" s="62">
        <v>0</v>
      </c>
      <c r="AB127" s="62">
        <v>0</v>
      </c>
      <c r="AC127" s="62">
        <v>0</v>
      </c>
      <c r="AD127" s="62">
        <v>0</v>
      </c>
      <c r="AE127" s="62">
        <v>0</v>
      </c>
      <c r="AF127" s="62">
        <v>0</v>
      </c>
      <c r="AG127" s="62">
        <v>0</v>
      </c>
      <c r="AH127" s="62">
        <v>0</v>
      </c>
      <c r="AI127" s="62">
        <v>0</v>
      </c>
      <c r="AJ127" s="62">
        <v>0</v>
      </c>
      <c r="AK127" s="62">
        <v>0</v>
      </c>
      <c r="AL127" s="62">
        <v>0</v>
      </c>
      <c r="AM127" s="62">
        <v>0</v>
      </c>
      <c r="AN127" s="62">
        <v>0</v>
      </c>
      <c r="AO127" s="62">
        <v>0</v>
      </c>
      <c r="AP127" s="62">
        <v>0</v>
      </c>
      <c r="AQ127" s="62">
        <v>0</v>
      </c>
      <c r="AR127" s="62">
        <v>0</v>
      </c>
      <c r="AS127" s="62">
        <v>0</v>
      </c>
      <c r="AT127" s="62">
        <v>0</v>
      </c>
      <c r="AU127" s="62">
        <v>0</v>
      </c>
      <c r="AV127" s="62">
        <v>0</v>
      </c>
      <c r="AW127" s="62">
        <v>0</v>
      </c>
      <c r="AX127" s="62">
        <v>0</v>
      </c>
      <c r="AY127" s="62">
        <v>0</v>
      </c>
      <c r="AZ127" s="62">
        <v>0</v>
      </c>
      <c r="BA127" s="62">
        <v>0</v>
      </c>
      <c r="BB127" s="62">
        <v>0</v>
      </c>
      <c r="BC127" s="62">
        <v>0</v>
      </c>
      <c r="BD127" s="62">
        <v>0</v>
      </c>
      <c r="BE127" s="62">
        <v>0</v>
      </c>
      <c r="BF127" s="62">
        <v>0</v>
      </c>
      <c r="BG127" s="62">
        <v>0</v>
      </c>
      <c r="BH127" s="62">
        <v>0</v>
      </c>
      <c r="BI127" s="62">
        <v>0</v>
      </c>
      <c r="BJ127" s="62">
        <v>0</v>
      </c>
      <c r="BK127" s="62">
        <v>0</v>
      </c>
      <c r="BL127" s="62">
        <v>0</v>
      </c>
      <c r="BM127" s="62">
        <v>0</v>
      </c>
      <c r="BN127" s="62">
        <v>0</v>
      </c>
      <c r="BO127" s="62">
        <v>0</v>
      </c>
      <c r="BP127" s="62">
        <v>0</v>
      </c>
      <c r="BQ127" s="62">
        <v>0</v>
      </c>
      <c r="BR127" s="62">
        <v>0</v>
      </c>
      <c r="BS127" s="62">
        <v>0</v>
      </c>
    </row>
    <row r="128" spans="1:71">
      <c r="A128" s="57"/>
      <c r="B128" s="37">
        <f t="shared" si="1"/>
        <v>114</v>
      </c>
      <c r="C128" s="38">
        <v>1</v>
      </c>
      <c r="D128" s="39">
        <f>_xlfn.IFNA(IF(OR(type="T",type="M"),MATCH(role,Settings!$I$9:$I$16,0),-1),-1)</f>
        <v>-1</v>
      </c>
      <c r="E128" s="40" t="s">
        <v>34</v>
      </c>
      <c r="F128" s="38" t="s">
        <v>199</v>
      </c>
      <c r="H128" s="46" t="str">
        <f>_xlfn.IFNA(INDEX(Settings!$P$9:$P$36,MATCH(team_member,Settings!$N$9:$N$36,0)),"")</f>
        <v/>
      </c>
      <c r="I128" s="45"/>
      <c r="J128" s="41"/>
      <c r="K128" s="49">
        <v>45450</v>
      </c>
      <c r="L128" s="50"/>
      <c r="M128" s="51">
        <f>B127</f>
        <v>113</v>
      </c>
      <c r="N128" s="53" t="str">
        <f t="shared" si="2"/>
        <v>↖</v>
      </c>
      <c r="O128" s="52" t="str" cm="1">
        <f t="array" ref="O128">IFERROR("(" &amp;d.type &amp; ")" &amp; IF(LEN(d.name)&gt;7, LEFT(d.name,7) &amp; "...",d.name),"")</f>
        <v>(T)Define ...</v>
      </c>
      <c r="P128" s="54" t="s">
        <v>60</v>
      </c>
      <c r="Q128" s="41"/>
      <c r="R128" s="48">
        <v>3</v>
      </c>
      <c r="S128" s="47" cm="1">
        <f t="array" ref="S12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45450</v>
      </c>
      <c r="T128" s="47" cm="1">
        <f t="array" ref="T12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45454</v>
      </c>
      <c r="U128" s="58">
        <v>45450</v>
      </c>
      <c r="V128" s="59">
        <v>45454</v>
      </c>
      <c r="W128" s="60"/>
      <c r="X128" s="62">
        <v>0</v>
      </c>
      <c r="Y128" s="62">
        <v>0</v>
      </c>
      <c r="Z128" s="62">
        <v>0</v>
      </c>
      <c r="AA128" s="62">
        <v>0</v>
      </c>
      <c r="AB128" s="62">
        <v>0</v>
      </c>
      <c r="AC128" s="62">
        <v>0</v>
      </c>
      <c r="AD128" s="62">
        <v>0</v>
      </c>
      <c r="AE128" s="62">
        <v>0</v>
      </c>
      <c r="AF128" s="62">
        <v>0</v>
      </c>
      <c r="AG128" s="62">
        <v>0</v>
      </c>
      <c r="AH128" s="62">
        <v>0</v>
      </c>
      <c r="AI128" s="62">
        <v>0</v>
      </c>
      <c r="AJ128" s="62">
        <v>0</v>
      </c>
      <c r="AK128" s="62">
        <v>0</v>
      </c>
      <c r="AL128" s="62">
        <v>0</v>
      </c>
      <c r="AM128" s="62">
        <v>0</v>
      </c>
      <c r="AN128" s="62">
        <v>0</v>
      </c>
      <c r="AO128" s="62">
        <v>0</v>
      </c>
      <c r="AP128" s="62">
        <v>0</v>
      </c>
      <c r="AQ128" s="62">
        <v>0</v>
      </c>
      <c r="AR128" s="62">
        <v>0</v>
      </c>
      <c r="AS128" s="62">
        <v>0</v>
      </c>
      <c r="AT128" s="62">
        <v>0</v>
      </c>
      <c r="AU128" s="62">
        <v>0</v>
      </c>
      <c r="AV128" s="62">
        <v>0</v>
      </c>
      <c r="AW128" s="62">
        <v>0</v>
      </c>
      <c r="AX128" s="62">
        <v>0</v>
      </c>
      <c r="AY128" s="62">
        <v>0</v>
      </c>
      <c r="AZ128" s="62">
        <v>0</v>
      </c>
      <c r="BA128" s="62">
        <v>0</v>
      </c>
      <c r="BB128" s="62">
        <v>0</v>
      </c>
      <c r="BC128" s="62">
        <v>0</v>
      </c>
      <c r="BD128" s="62">
        <v>0</v>
      </c>
      <c r="BE128" s="62">
        <v>0</v>
      </c>
      <c r="BF128" s="62">
        <v>0</v>
      </c>
      <c r="BG128" s="62">
        <v>0</v>
      </c>
      <c r="BH128" s="62">
        <v>0</v>
      </c>
      <c r="BI128" s="62">
        <v>0</v>
      </c>
      <c r="BJ128" s="62">
        <v>0</v>
      </c>
      <c r="BK128" s="62">
        <v>0</v>
      </c>
      <c r="BL128" s="62">
        <v>0</v>
      </c>
      <c r="BM128" s="62">
        <v>0</v>
      </c>
      <c r="BN128" s="62">
        <v>0</v>
      </c>
      <c r="BO128" s="62">
        <v>0</v>
      </c>
      <c r="BP128" s="62">
        <v>0</v>
      </c>
      <c r="BQ128" s="62">
        <v>0</v>
      </c>
      <c r="BR128" s="62">
        <v>0</v>
      </c>
      <c r="BS128" s="62">
        <v>0</v>
      </c>
    </row>
    <row r="129" spans="1:71">
      <c r="A129" s="57"/>
      <c r="B129" s="37">
        <f t="shared" si="1"/>
        <v>115</v>
      </c>
      <c r="C129" s="38">
        <v>1</v>
      </c>
      <c r="D129" s="39">
        <f>_xlfn.IFNA(IF(OR(type="T",type="M"),MATCH(role,Settings!$I$9:$I$16,0),-1),-1)</f>
        <v>-1</v>
      </c>
      <c r="E129" s="40" t="s">
        <v>34</v>
      </c>
      <c r="F129" s="38" t="s">
        <v>252</v>
      </c>
      <c r="H129" s="46" t="str">
        <f>_xlfn.IFNA(INDEX(Settings!$P$9:$P$36,MATCH(team_member,Settings!$N$9:$N$36,0)),"")</f>
        <v/>
      </c>
      <c r="I129" s="45"/>
      <c r="J129" s="41"/>
      <c r="K129" s="49">
        <v>45450</v>
      </c>
      <c r="L129" s="50"/>
      <c r="M129" s="51"/>
      <c r="N129" s="53" t="str">
        <f t="shared" si="2"/>
        <v/>
      </c>
      <c r="O129" s="52" t="str" cm="1">
        <f t="array" ref="O129">IFERROR("(" &amp;d.type &amp; ")" &amp; IF(LEN(d.name)&gt;7, LEFT(d.name,7) &amp; "...",d.name),"")</f>
        <v/>
      </c>
      <c r="P129" s="54" t="s">
        <v>60</v>
      </c>
      <c r="Q129" s="41"/>
      <c r="R129" s="48">
        <v>4</v>
      </c>
      <c r="S129" s="47" cm="1">
        <f t="array" ref="S12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45450</v>
      </c>
      <c r="T129" s="47" cm="1">
        <f t="array" ref="T12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45455</v>
      </c>
      <c r="U129" s="58">
        <v>45450</v>
      </c>
      <c r="V129" s="59">
        <v>45455</v>
      </c>
      <c r="W129" s="60"/>
      <c r="X129" s="62">
        <v>0</v>
      </c>
      <c r="Y129" s="62">
        <v>0</v>
      </c>
      <c r="Z129" s="62">
        <v>0</v>
      </c>
      <c r="AA129" s="62">
        <v>0</v>
      </c>
      <c r="AB129" s="62">
        <v>0</v>
      </c>
      <c r="AC129" s="62">
        <v>0</v>
      </c>
      <c r="AD129" s="62">
        <v>0</v>
      </c>
      <c r="AE129" s="62">
        <v>0</v>
      </c>
      <c r="AF129" s="62">
        <v>0</v>
      </c>
      <c r="AG129" s="62">
        <v>0</v>
      </c>
      <c r="AH129" s="62">
        <v>0</v>
      </c>
      <c r="AI129" s="62">
        <v>0</v>
      </c>
      <c r="AJ129" s="62">
        <v>0</v>
      </c>
      <c r="AK129" s="62">
        <v>0</v>
      </c>
      <c r="AL129" s="62">
        <v>0</v>
      </c>
      <c r="AM129" s="62">
        <v>0</v>
      </c>
      <c r="AN129" s="62">
        <v>0</v>
      </c>
      <c r="AO129" s="62">
        <v>0</v>
      </c>
      <c r="AP129" s="62">
        <v>0</v>
      </c>
      <c r="AQ129" s="62">
        <v>0</v>
      </c>
      <c r="AR129" s="62">
        <v>0</v>
      </c>
      <c r="AS129" s="62">
        <v>0</v>
      </c>
      <c r="AT129" s="62">
        <v>0</v>
      </c>
      <c r="AU129" s="62">
        <v>0</v>
      </c>
      <c r="AV129" s="62">
        <v>0</v>
      </c>
      <c r="AW129" s="62">
        <v>0</v>
      </c>
      <c r="AX129" s="62">
        <v>0</v>
      </c>
      <c r="AY129" s="62">
        <v>0</v>
      </c>
      <c r="AZ129" s="62">
        <v>0</v>
      </c>
      <c r="BA129" s="62">
        <v>0</v>
      </c>
      <c r="BB129" s="62">
        <v>0</v>
      </c>
      <c r="BC129" s="62">
        <v>0</v>
      </c>
      <c r="BD129" s="62">
        <v>0</v>
      </c>
      <c r="BE129" s="62">
        <v>0</v>
      </c>
      <c r="BF129" s="62">
        <v>0</v>
      </c>
      <c r="BG129" s="62">
        <v>0</v>
      </c>
      <c r="BH129" s="62">
        <v>0</v>
      </c>
      <c r="BI129" s="62">
        <v>0</v>
      </c>
      <c r="BJ129" s="62">
        <v>0</v>
      </c>
      <c r="BK129" s="62">
        <v>0</v>
      </c>
      <c r="BL129" s="62">
        <v>0</v>
      </c>
      <c r="BM129" s="62">
        <v>0</v>
      </c>
      <c r="BN129" s="62">
        <v>0</v>
      </c>
      <c r="BO129" s="62">
        <v>0</v>
      </c>
      <c r="BP129" s="62">
        <v>0</v>
      </c>
      <c r="BQ129" s="62">
        <v>0</v>
      </c>
      <c r="BR129" s="62">
        <v>0</v>
      </c>
      <c r="BS129" s="62">
        <v>0</v>
      </c>
    </row>
    <row r="130" spans="1:71">
      <c r="A130" s="57"/>
      <c r="B130" s="37">
        <f t="shared" si="1"/>
        <v>116</v>
      </c>
      <c r="C130" s="38">
        <v>1</v>
      </c>
      <c r="D130" s="39">
        <f>_xlfn.IFNA(IF(OR(type="T",type="M"),MATCH(role,Settings!$I$9:$I$16,0),-1),-1)</f>
        <v>-1</v>
      </c>
      <c r="E130" s="40" t="s">
        <v>34</v>
      </c>
      <c r="F130" s="38" t="s">
        <v>201</v>
      </c>
      <c r="H130" s="46" t="str">
        <f>_xlfn.IFNA(INDEX(Settings!$P$9:$P$36,MATCH(team_member,Settings!$N$9:$N$36,0)),"")</f>
        <v/>
      </c>
      <c r="I130" s="45"/>
      <c r="J130" s="41"/>
      <c r="K130" s="49">
        <v>45454</v>
      </c>
      <c r="L130" s="50"/>
      <c r="M130" s="51">
        <f>B129</f>
        <v>115</v>
      </c>
      <c r="N130" s="53" t="str">
        <f t="shared" si="2"/>
        <v>↖</v>
      </c>
      <c r="O130" s="52" t="str" cm="1">
        <f t="array" ref="O130">IFERROR("(" &amp;d.type &amp; ")" &amp; IF(LEN(d.name)&gt;7, LEFT(d.name,7) &amp; "...",d.name),"")</f>
        <v>(T)Upgrade...</v>
      </c>
      <c r="P130" s="54" t="s">
        <v>60</v>
      </c>
      <c r="Q130" s="41"/>
      <c r="R130" s="48">
        <v>2</v>
      </c>
      <c r="S130" s="47" cm="1">
        <f t="array" ref="S13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45454</v>
      </c>
      <c r="T130" s="47" cm="1">
        <f t="array" ref="T13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45455</v>
      </c>
      <c r="U130" s="58">
        <v>45454</v>
      </c>
      <c r="V130" s="59">
        <v>45454</v>
      </c>
      <c r="W130" s="60"/>
      <c r="X130" s="62">
        <v>0</v>
      </c>
      <c r="Y130" s="62">
        <v>0</v>
      </c>
      <c r="Z130" s="62">
        <v>0</v>
      </c>
      <c r="AA130" s="62">
        <v>0</v>
      </c>
      <c r="AB130" s="62">
        <v>0</v>
      </c>
      <c r="AC130" s="62">
        <v>0</v>
      </c>
      <c r="AD130" s="62">
        <v>0</v>
      </c>
      <c r="AE130" s="62">
        <v>0</v>
      </c>
      <c r="AF130" s="62">
        <v>0</v>
      </c>
      <c r="AG130" s="62">
        <v>0</v>
      </c>
      <c r="AH130" s="62">
        <v>0</v>
      </c>
      <c r="AI130" s="62">
        <v>0</v>
      </c>
      <c r="AJ130" s="62">
        <v>0</v>
      </c>
      <c r="AK130" s="62">
        <v>0</v>
      </c>
      <c r="AL130" s="62">
        <v>0</v>
      </c>
      <c r="AM130" s="62">
        <v>0</v>
      </c>
      <c r="AN130" s="62">
        <v>0</v>
      </c>
      <c r="AO130" s="62">
        <v>0</v>
      </c>
      <c r="AP130" s="62">
        <v>0</v>
      </c>
      <c r="AQ130" s="62">
        <v>0</v>
      </c>
      <c r="AR130" s="62">
        <v>0</v>
      </c>
      <c r="AS130" s="62">
        <v>0</v>
      </c>
      <c r="AT130" s="62">
        <v>0</v>
      </c>
      <c r="AU130" s="62">
        <v>0</v>
      </c>
      <c r="AV130" s="62">
        <v>0</v>
      </c>
      <c r="AW130" s="62">
        <v>0</v>
      </c>
      <c r="AX130" s="62">
        <v>0</v>
      </c>
      <c r="AY130" s="62">
        <v>0</v>
      </c>
      <c r="AZ130" s="62">
        <v>0</v>
      </c>
      <c r="BA130" s="62">
        <v>0</v>
      </c>
      <c r="BB130" s="62">
        <v>0</v>
      </c>
      <c r="BC130" s="62">
        <v>0</v>
      </c>
      <c r="BD130" s="62">
        <v>0</v>
      </c>
      <c r="BE130" s="62">
        <v>0</v>
      </c>
      <c r="BF130" s="62">
        <v>0</v>
      </c>
      <c r="BG130" s="62">
        <v>0</v>
      </c>
      <c r="BH130" s="62">
        <v>0</v>
      </c>
      <c r="BI130" s="62">
        <v>0</v>
      </c>
      <c r="BJ130" s="62">
        <v>0</v>
      </c>
      <c r="BK130" s="62">
        <v>0</v>
      </c>
      <c r="BL130" s="62">
        <v>0</v>
      </c>
      <c r="BM130" s="62">
        <v>0</v>
      </c>
      <c r="BN130" s="62">
        <v>0</v>
      </c>
      <c r="BO130" s="62">
        <v>0</v>
      </c>
      <c r="BP130" s="62">
        <v>0</v>
      </c>
      <c r="BQ130" s="62">
        <v>0</v>
      </c>
      <c r="BR130" s="62">
        <v>0</v>
      </c>
      <c r="BS130" s="62">
        <v>0</v>
      </c>
    </row>
    <row r="131" spans="1:71">
      <c r="A131" s="57"/>
      <c r="B131" s="37">
        <f t="shared" si="1"/>
        <v>117</v>
      </c>
      <c r="C131" s="38">
        <v>1</v>
      </c>
      <c r="D131" s="39">
        <f>_xlfn.IFNA(IF(OR(type="T",type="M"),MATCH(role,Settings!$I$9:$I$16,0),-1),-1)</f>
        <v>-1</v>
      </c>
      <c r="E131" s="40" t="s">
        <v>34</v>
      </c>
      <c r="F131" s="38" t="s">
        <v>202</v>
      </c>
      <c r="H131" s="46" t="str">
        <f>_xlfn.IFNA(INDEX(Settings!$P$9:$P$36,MATCH(team_member,Settings!$N$9:$N$36,0)),"")</f>
        <v/>
      </c>
      <c r="I131" s="45"/>
      <c r="J131" s="41"/>
      <c r="K131" s="49">
        <v>45455</v>
      </c>
      <c r="L131" s="50"/>
      <c r="M131" s="51">
        <f>B130</f>
        <v>116</v>
      </c>
      <c r="N131" s="53" t="str">
        <f t="shared" si="2"/>
        <v>↖</v>
      </c>
      <c r="O131" s="52" t="str" cm="1">
        <f t="array" ref="O131">IFERROR("(" &amp;d.type &amp; ")" &amp; IF(LEN(d.name)&gt;7, LEFT(d.name,7) &amp; "...",d.name),"")</f>
        <v>(T)Unit Te...</v>
      </c>
      <c r="P131" s="54" t="s">
        <v>60</v>
      </c>
      <c r="Q131" s="41"/>
      <c r="R131" s="48">
        <v>2</v>
      </c>
      <c r="S131" s="47" cm="1">
        <f t="array" ref="S13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45455</v>
      </c>
      <c r="T131" s="47" cm="1">
        <f t="array" ref="T13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45456</v>
      </c>
      <c r="U131" s="58">
        <v>45455</v>
      </c>
      <c r="V131" s="59">
        <v>45456</v>
      </c>
      <c r="W131" s="60"/>
      <c r="X131" s="62">
        <v>0</v>
      </c>
      <c r="Y131" s="62">
        <v>0</v>
      </c>
      <c r="Z131" s="62">
        <v>0</v>
      </c>
      <c r="AA131" s="62">
        <v>0</v>
      </c>
      <c r="AB131" s="62">
        <v>0</v>
      </c>
      <c r="AC131" s="62">
        <v>0</v>
      </c>
      <c r="AD131" s="62">
        <v>0</v>
      </c>
      <c r="AE131" s="62">
        <v>0</v>
      </c>
      <c r="AF131" s="62">
        <v>0</v>
      </c>
      <c r="AG131" s="62">
        <v>0</v>
      </c>
      <c r="AH131" s="62">
        <v>0</v>
      </c>
      <c r="AI131" s="62">
        <v>0</v>
      </c>
      <c r="AJ131" s="62">
        <v>0</v>
      </c>
      <c r="AK131" s="62">
        <v>0</v>
      </c>
      <c r="AL131" s="62">
        <v>0</v>
      </c>
      <c r="AM131" s="62">
        <v>0</v>
      </c>
      <c r="AN131" s="62">
        <v>0</v>
      </c>
      <c r="AO131" s="62">
        <v>0</v>
      </c>
      <c r="AP131" s="62">
        <v>0</v>
      </c>
      <c r="AQ131" s="62">
        <v>0</v>
      </c>
      <c r="AR131" s="62">
        <v>0</v>
      </c>
      <c r="AS131" s="62">
        <v>0</v>
      </c>
      <c r="AT131" s="62">
        <v>0</v>
      </c>
      <c r="AU131" s="62">
        <v>0</v>
      </c>
      <c r="AV131" s="62">
        <v>0</v>
      </c>
      <c r="AW131" s="62">
        <v>0</v>
      </c>
      <c r="AX131" s="62">
        <v>0</v>
      </c>
      <c r="AY131" s="62">
        <v>0</v>
      </c>
      <c r="AZ131" s="62">
        <v>0</v>
      </c>
      <c r="BA131" s="62">
        <v>0</v>
      </c>
      <c r="BB131" s="62">
        <v>0</v>
      </c>
      <c r="BC131" s="62">
        <v>0</v>
      </c>
      <c r="BD131" s="62">
        <v>0</v>
      </c>
      <c r="BE131" s="62">
        <v>0</v>
      </c>
      <c r="BF131" s="62">
        <v>0</v>
      </c>
      <c r="BG131" s="62">
        <v>0</v>
      </c>
      <c r="BH131" s="62">
        <v>0</v>
      </c>
      <c r="BI131" s="62">
        <v>0</v>
      </c>
      <c r="BJ131" s="62">
        <v>0</v>
      </c>
      <c r="BK131" s="62">
        <v>0</v>
      </c>
      <c r="BL131" s="62">
        <v>0</v>
      </c>
      <c r="BM131" s="62">
        <v>0</v>
      </c>
      <c r="BN131" s="62">
        <v>0</v>
      </c>
      <c r="BO131" s="62">
        <v>0</v>
      </c>
      <c r="BP131" s="62">
        <v>0</v>
      </c>
      <c r="BQ131" s="62">
        <v>0</v>
      </c>
      <c r="BR131" s="62">
        <v>0</v>
      </c>
      <c r="BS131" s="62">
        <v>0</v>
      </c>
    </row>
    <row r="132" spans="1:71">
      <c r="A132" s="57"/>
      <c r="B132" s="37">
        <f t="shared" si="1"/>
        <v>118</v>
      </c>
      <c r="C132" s="38">
        <v>1</v>
      </c>
      <c r="D132" s="39">
        <f>_xlfn.IFNA(IF(OR(type="T",type="M"),MATCH(role,Settings!$I$9:$I$16,0),-1),-1)</f>
        <v>-1</v>
      </c>
      <c r="E132" s="40" t="s">
        <v>34</v>
      </c>
      <c r="F132" s="38" t="s">
        <v>203</v>
      </c>
      <c r="H132" s="46" t="str">
        <f>_xlfn.IFNA(INDEX(Settings!$P$9:$P$36,MATCH(team_member,Settings!$N$9:$N$36,0)),"")</f>
        <v/>
      </c>
      <c r="I132" s="45"/>
      <c r="J132" s="41"/>
      <c r="K132" s="49">
        <v>45455</v>
      </c>
      <c r="L132" s="50"/>
      <c r="M132" s="51">
        <f>B131</f>
        <v>117</v>
      </c>
      <c r="N132" s="53" t="str">
        <f t="shared" si="2"/>
        <v>↖</v>
      </c>
      <c r="O132" s="52" t="str" cm="1">
        <f t="array" ref="O132">IFERROR("(" &amp;d.type &amp; ")" &amp; IF(LEN(d.name)&gt;7, LEFT(d.name,7) &amp; "...",d.name),"")</f>
        <v>(T)Functio...</v>
      </c>
      <c r="P132" s="54" t="s">
        <v>60</v>
      </c>
      <c r="Q132" s="41"/>
      <c r="R132" s="48">
        <v>4</v>
      </c>
      <c r="S132" s="47" cm="1">
        <f t="array" ref="S13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45455</v>
      </c>
      <c r="T132" s="47" cm="1">
        <f t="array" ref="T13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45460</v>
      </c>
      <c r="U132" s="58">
        <v>45455</v>
      </c>
      <c r="V132" s="59">
        <v>45460</v>
      </c>
      <c r="W132" s="60"/>
      <c r="X132" s="62">
        <v>0</v>
      </c>
      <c r="Y132" s="62">
        <v>0</v>
      </c>
      <c r="Z132" s="62">
        <v>0</v>
      </c>
      <c r="AA132" s="62">
        <v>0</v>
      </c>
      <c r="AB132" s="62">
        <v>0</v>
      </c>
      <c r="AC132" s="62">
        <v>0</v>
      </c>
      <c r="AD132" s="62">
        <v>0</v>
      </c>
      <c r="AE132" s="62">
        <v>0</v>
      </c>
      <c r="AF132" s="62">
        <v>0</v>
      </c>
      <c r="AG132" s="62">
        <v>0</v>
      </c>
      <c r="AH132" s="62">
        <v>0</v>
      </c>
      <c r="AI132" s="62">
        <v>0</v>
      </c>
      <c r="AJ132" s="62">
        <v>0</v>
      </c>
      <c r="AK132" s="62">
        <v>0</v>
      </c>
      <c r="AL132" s="62">
        <v>0</v>
      </c>
      <c r="AM132" s="62">
        <v>0</v>
      </c>
      <c r="AN132" s="62">
        <v>0</v>
      </c>
      <c r="AO132" s="62">
        <v>0</v>
      </c>
      <c r="AP132" s="62">
        <v>0</v>
      </c>
      <c r="AQ132" s="62">
        <v>0</v>
      </c>
      <c r="AR132" s="62">
        <v>0</v>
      </c>
      <c r="AS132" s="62">
        <v>0</v>
      </c>
      <c r="AT132" s="62">
        <v>0</v>
      </c>
      <c r="AU132" s="62">
        <v>0</v>
      </c>
      <c r="AV132" s="62">
        <v>0</v>
      </c>
      <c r="AW132" s="62">
        <v>0</v>
      </c>
      <c r="AX132" s="62">
        <v>0</v>
      </c>
      <c r="AY132" s="62">
        <v>0</v>
      </c>
      <c r="AZ132" s="62">
        <v>0</v>
      </c>
      <c r="BA132" s="62">
        <v>0</v>
      </c>
      <c r="BB132" s="62">
        <v>0</v>
      </c>
      <c r="BC132" s="62">
        <v>0</v>
      </c>
      <c r="BD132" s="62">
        <v>0</v>
      </c>
      <c r="BE132" s="62">
        <v>0</v>
      </c>
      <c r="BF132" s="62">
        <v>0</v>
      </c>
      <c r="BG132" s="62">
        <v>0</v>
      </c>
      <c r="BH132" s="62">
        <v>0</v>
      </c>
      <c r="BI132" s="62">
        <v>0</v>
      </c>
      <c r="BJ132" s="62">
        <v>0</v>
      </c>
      <c r="BK132" s="62">
        <v>0</v>
      </c>
      <c r="BL132" s="62">
        <v>0</v>
      </c>
      <c r="BM132" s="62">
        <v>0</v>
      </c>
      <c r="BN132" s="62">
        <v>0</v>
      </c>
      <c r="BO132" s="62">
        <v>0</v>
      </c>
      <c r="BP132" s="62">
        <v>0</v>
      </c>
      <c r="BQ132" s="62">
        <v>0</v>
      </c>
      <c r="BR132" s="62">
        <v>0</v>
      </c>
      <c r="BS132" s="62">
        <v>0</v>
      </c>
    </row>
    <row r="133" spans="1:71">
      <c r="A133" s="57"/>
      <c r="B133" s="37">
        <f t="shared" si="1"/>
        <v>119</v>
      </c>
      <c r="C133" s="38">
        <v>1</v>
      </c>
      <c r="D133" s="39">
        <f>_xlfn.IFNA(IF(OR(type="T",type="M"),MATCH(role,Settings!$I$9:$I$16,0),-1),-1)</f>
        <v>-1</v>
      </c>
      <c r="E133" s="40" t="s">
        <v>34</v>
      </c>
      <c r="F133" s="38" t="s">
        <v>204</v>
      </c>
      <c r="H133" s="46" t="str">
        <f>_xlfn.IFNA(INDEX(Settings!$P$9:$P$36,MATCH(team_member,Settings!$N$9:$N$36,0)),"")</f>
        <v/>
      </c>
      <c r="I133" s="45"/>
      <c r="J133" s="41"/>
      <c r="K133" s="49">
        <v>45460</v>
      </c>
      <c r="L133" s="50"/>
      <c r="M133" s="51">
        <f>B129</f>
        <v>115</v>
      </c>
      <c r="N133" s="53" t="str">
        <f t="shared" si="2"/>
        <v>↖</v>
      </c>
      <c r="O133" s="52" t="str" cm="1">
        <f t="array" ref="O133">IFERROR("(" &amp;d.type &amp; ")" &amp; IF(LEN(d.name)&gt;7, LEFT(d.name,7) &amp; "...",d.name),"")</f>
        <v>(T)Upgrade...</v>
      </c>
      <c r="P133" s="54" t="s">
        <v>60</v>
      </c>
      <c r="Q133" s="41"/>
      <c r="R133" s="48">
        <v>4</v>
      </c>
      <c r="S133" s="47" cm="1">
        <f t="array" ref="S13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45460</v>
      </c>
      <c r="T133" s="47" cm="1">
        <f t="array" ref="T13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45463</v>
      </c>
      <c r="U133" s="58">
        <v>45460</v>
      </c>
      <c r="V133" s="59">
        <v>45463</v>
      </c>
      <c r="W133" s="60"/>
      <c r="X133" s="62">
        <v>0</v>
      </c>
      <c r="Y133" s="62">
        <v>0</v>
      </c>
      <c r="Z133" s="62">
        <v>0</v>
      </c>
      <c r="AA133" s="62">
        <v>0</v>
      </c>
      <c r="AB133" s="62">
        <v>0</v>
      </c>
      <c r="AC133" s="62">
        <v>0</v>
      </c>
      <c r="AD133" s="62">
        <v>0</v>
      </c>
      <c r="AE133" s="62">
        <v>0</v>
      </c>
      <c r="AF133" s="62">
        <v>0</v>
      </c>
      <c r="AG133" s="62">
        <v>0</v>
      </c>
      <c r="AH133" s="62">
        <v>0</v>
      </c>
      <c r="AI133" s="62">
        <v>0</v>
      </c>
      <c r="AJ133" s="62">
        <v>0</v>
      </c>
      <c r="AK133" s="62">
        <v>0</v>
      </c>
      <c r="AL133" s="62">
        <v>0</v>
      </c>
      <c r="AM133" s="62">
        <v>0</v>
      </c>
      <c r="AN133" s="62">
        <v>0</v>
      </c>
      <c r="AO133" s="62">
        <v>0</v>
      </c>
      <c r="AP133" s="62">
        <v>0</v>
      </c>
      <c r="AQ133" s="62">
        <v>0</v>
      </c>
      <c r="AR133" s="62">
        <v>0</v>
      </c>
      <c r="AS133" s="62">
        <v>0</v>
      </c>
      <c r="AT133" s="62">
        <v>0</v>
      </c>
      <c r="AU133" s="62">
        <v>0</v>
      </c>
      <c r="AV133" s="62">
        <v>0</v>
      </c>
      <c r="AW133" s="62">
        <v>0</v>
      </c>
      <c r="AX133" s="62">
        <v>0</v>
      </c>
      <c r="AY133" s="62">
        <v>0</v>
      </c>
      <c r="AZ133" s="62">
        <v>0</v>
      </c>
      <c r="BA133" s="62">
        <v>0</v>
      </c>
      <c r="BB133" s="62">
        <v>0</v>
      </c>
      <c r="BC133" s="62">
        <v>0</v>
      </c>
      <c r="BD133" s="62">
        <v>0</v>
      </c>
      <c r="BE133" s="62">
        <v>0</v>
      </c>
      <c r="BF133" s="62">
        <v>0</v>
      </c>
      <c r="BG133" s="62">
        <v>0</v>
      </c>
      <c r="BH133" s="62">
        <v>0</v>
      </c>
      <c r="BI133" s="62">
        <v>0</v>
      </c>
      <c r="BJ133" s="62">
        <v>0</v>
      </c>
      <c r="BK133" s="62">
        <v>0</v>
      </c>
      <c r="BL133" s="62">
        <v>0</v>
      </c>
      <c r="BM133" s="62">
        <v>0</v>
      </c>
      <c r="BN133" s="62">
        <v>0</v>
      </c>
      <c r="BO133" s="62">
        <v>0</v>
      </c>
      <c r="BP133" s="62">
        <v>0</v>
      </c>
      <c r="BQ133" s="62">
        <v>0</v>
      </c>
      <c r="BR133" s="62">
        <v>0</v>
      </c>
      <c r="BS133" s="62">
        <v>0</v>
      </c>
    </row>
    <row r="134" spans="1:71">
      <c r="A134" s="57"/>
      <c r="B134" s="37">
        <f t="shared" si="1"/>
        <v>120</v>
      </c>
      <c r="C134" s="38">
        <v>1</v>
      </c>
      <c r="D134" s="39">
        <f>_xlfn.IFNA(IF(OR(type="T",type="M"),MATCH(role,Settings!$I$9:$I$16,0),-1),-1)</f>
        <v>-1</v>
      </c>
      <c r="E134" s="40" t="s">
        <v>34</v>
      </c>
      <c r="F134" s="38" t="s">
        <v>195</v>
      </c>
      <c r="H134" s="46" t="str">
        <f>_xlfn.IFNA(INDEX(Settings!$P$9:$P$36,MATCH(team_member,Settings!$N$9:$N$36,0)),"")</f>
        <v/>
      </c>
      <c r="I134" s="45"/>
      <c r="J134" s="41"/>
      <c r="K134" s="49">
        <v>45457</v>
      </c>
      <c r="L134" s="50"/>
      <c r="M134" s="51">
        <f>B109</f>
        <v>95</v>
      </c>
      <c r="N134" s="53" t="str">
        <f t="shared" si="2"/>
        <v>↖</v>
      </c>
      <c r="O134" s="52" t="str" cm="1">
        <f t="array" ref="O134">IFERROR("(" &amp;d.type &amp; ")" &amp; IF(LEN(d.name)&gt;7, LEFT(d.name,7) &amp; "...",d.name),"")</f>
        <v>(T)Sprint ...</v>
      </c>
      <c r="P134" s="54" t="s">
        <v>60</v>
      </c>
      <c r="Q134" s="41"/>
      <c r="R134" s="48">
        <v>5</v>
      </c>
      <c r="S134" s="47" cm="1">
        <f t="array" ref="S13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45457</v>
      </c>
      <c r="T134" s="47" cm="1">
        <f t="array" ref="T13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45463</v>
      </c>
      <c r="U134" s="58">
        <v>45457</v>
      </c>
      <c r="V134" s="59">
        <v>45463</v>
      </c>
      <c r="W134" s="60"/>
      <c r="X134" s="62">
        <v>0</v>
      </c>
      <c r="Y134" s="62">
        <v>0</v>
      </c>
      <c r="Z134" s="6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>
        <v>0</v>
      </c>
      <c r="AI134" s="62">
        <v>0</v>
      </c>
      <c r="AJ134" s="62">
        <v>0</v>
      </c>
      <c r="AK134" s="62">
        <v>0</v>
      </c>
      <c r="AL134" s="62">
        <v>0</v>
      </c>
      <c r="AM134" s="62">
        <v>0</v>
      </c>
      <c r="AN134" s="62">
        <v>0</v>
      </c>
      <c r="AO134" s="62">
        <v>0</v>
      </c>
      <c r="AP134" s="62">
        <v>0</v>
      </c>
      <c r="AQ134" s="62">
        <v>0</v>
      </c>
      <c r="AR134" s="62">
        <v>0</v>
      </c>
      <c r="AS134" s="62">
        <v>0</v>
      </c>
      <c r="AT134" s="62">
        <v>0</v>
      </c>
      <c r="AU134" s="62">
        <v>0</v>
      </c>
      <c r="AV134" s="62">
        <v>0</v>
      </c>
      <c r="AW134" s="62">
        <v>0</v>
      </c>
      <c r="AX134" s="62">
        <v>0</v>
      </c>
      <c r="AY134" s="62">
        <v>0</v>
      </c>
      <c r="AZ134" s="62">
        <v>0</v>
      </c>
      <c r="BA134" s="62">
        <v>0</v>
      </c>
      <c r="BB134" s="62">
        <v>0</v>
      </c>
      <c r="BC134" s="62">
        <v>0</v>
      </c>
      <c r="BD134" s="62">
        <v>0</v>
      </c>
      <c r="BE134" s="62">
        <v>0</v>
      </c>
      <c r="BF134" s="62">
        <v>0</v>
      </c>
      <c r="BG134" s="62">
        <v>0</v>
      </c>
      <c r="BH134" s="62">
        <v>0</v>
      </c>
      <c r="BI134" s="62">
        <v>0</v>
      </c>
      <c r="BJ134" s="62">
        <v>0</v>
      </c>
      <c r="BK134" s="62">
        <v>0</v>
      </c>
      <c r="BL134" s="62">
        <v>0</v>
      </c>
      <c r="BM134" s="62">
        <v>0</v>
      </c>
      <c r="BN134" s="62">
        <v>0</v>
      </c>
      <c r="BO134" s="62">
        <v>0</v>
      </c>
      <c r="BP134" s="62">
        <v>0</v>
      </c>
      <c r="BQ134" s="62">
        <v>0</v>
      </c>
      <c r="BR134" s="62">
        <v>0</v>
      </c>
      <c r="BS134" s="62">
        <v>0</v>
      </c>
    </row>
    <row r="135" spans="1:71">
      <c r="A135" s="57"/>
      <c r="B135" s="37">
        <f t="shared" si="1"/>
        <v>121</v>
      </c>
      <c r="C135" s="38">
        <v>1</v>
      </c>
      <c r="D135" s="39">
        <f>_xlfn.IFNA(IF(OR(type="T",type="M"),MATCH(role,Settings!$I$9:$I$16,0),-1),-1)</f>
        <v>-1</v>
      </c>
      <c r="E135" s="40" t="s">
        <v>34</v>
      </c>
      <c r="F135" s="38" t="s">
        <v>196</v>
      </c>
      <c r="H135" s="46" t="str">
        <f>_xlfn.IFNA(INDEX(Settings!$P$9:$P$36,MATCH(team_member,Settings!$N$9:$N$36,0)),"")</f>
        <v/>
      </c>
      <c r="I135" s="45"/>
      <c r="J135" s="41"/>
      <c r="K135" s="49">
        <v>45463</v>
      </c>
      <c r="L135" s="50"/>
      <c r="M135" s="51"/>
      <c r="N135" s="53" t="str">
        <f t="shared" si="2"/>
        <v/>
      </c>
      <c r="O135" s="52" t="str" cm="1">
        <f t="array" ref="O135">IFERROR("(" &amp;d.type &amp; ")" &amp; IF(LEN(d.name)&gt;7, LEFT(d.name,7) &amp; "...",d.name),"")</f>
        <v/>
      </c>
      <c r="P135" s="54" t="s">
        <v>60</v>
      </c>
      <c r="Q135" s="41"/>
      <c r="R135" s="48">
        <v>1</v>
      </c>
      <c r="S135" s="47" cm="1">
        <f t="array" ref="S13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45463</v>
      </c>
      <c r="T135" s="47" cm="1">
        <f t="array" ref="T13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45463</v>
      </c>
      <c r="U135" s="58">
        <v>45463</v>
      </c>
      <c r="V135" s="59">
        <v>45463</v>
      </c>
      <c r="W135" s="60"/>
      <c r="X135" s="62">
        <v>0</v>
      </c>
      <c r="Y135" s="62">
        <v>0</v>
      </c>
      <c r="Z135" s="6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62">
        <v>0</v>
      </c>
      <c r="AJ135" s="62">
        <v>0</v>
      </c>
      <c r="AK135" s="62">
        <v>0</v>
      </c>
      <c r="AL135" s="62">
        <v>0</v>
      </c>
      <c r="AM135" s="62">
        <v>0</v>
      </c>
      <c r="AN135" s="62">
        <v>0</v>
      </c>
      <c r="AO135" s="62">
        <v>0</v>
      </c>
      <c r="AP135" s="62">
        <v>0</v>
      </c>
      <c r="AQ135" s="62">
        <v>0</v>
      </c>
      <c r="AR135" s="62">
        <v>0</v>
      </c>
      <c r="AS135" s="62">
        <v>0</v>
      </c>
      <c r="AT135" s="62">
        <v>0</v>
      </c>
      <c r="AU135" s="62">
        <v>0</v>
      </c>
      <c r="AV135" s="62">
        <v>0</v>
      </c>
      <c r="AW135" s="62">
        <v>0</v>
      </c>
      <c r="AX135" s="62">
        <v>0</v>
      </c>
      <c r="AY135" s="62">
        <v>0</v>
      </c>
      <c r="AZ135" s="62">
        <v>0</v>
      </c>
      <c r="BA135" s="62">
        <v>0</v>
      </c>
      <c r="BB135" s="62">
        <v>0</v>
      </c>
      <c r="BC135" s="62">
        <v>0</v>
      </c>
      <c r="BD135" s="62">
        <v>0</v>
      </c>
      <c r="BE135" s="62">
        <v>0</v>
      </c>
      <c r="BF135" s="62">
        <v>0</v>
      </c>
      <c r="BG135" s="62">
        <v>0</v>
      </c>
      <c r="BH135" s="62">
        <v>0</v>
      </c>
      <c r="BI135" s="62">
        <v>0</v>
      </c>
      <c r="BJ135" s="62">
        <v>0</v>
      </c>
      <c r="BK135" s="62">
        <v>0</v>
      </c>
      <c r="BL135" s="62">
        <v>0</v>
      </c>
      <c r="BM135" s="62">
        <v>0</v>
      </c>
      <c r="BN135" s="62">
        <v>0</v>
      </c>
      <c r="BO135" s="62">
        <v>0</v>
      </c>
      <c r="BP135" s="62">
        <v>0</v>
      </c>
      <c r="BQ135" s="62">
        <v>0</v>
      </c>
      <c r="BR135" s="62">
        <v>0</v>
      </c>
      <c r="BS135" s="62">
        <v>0</v>
      </c>
    </row>
    <row r="136" spans="1:71">
      <c r="A136" s="57"/>
      <c r="B136" s="37">
        <f t="shared" si="1"/>
        <v>122</v>
      </c>
      <c r="C136" s="38">
        <v>1</v>
      </c>
      <c r="D136" s="39">
        <f>_xlfn.IFNA(IF(OR(type="T",type="M"),MATCH(role,Settings!$I$9:$I$16,0),-1),-1)</f>
        <v>-1</v>
      </c>
      <c r="E136" s="40" t="s">
        <v>34</v>
      </c>
      <c r="F136" s="38" t="s">
        <v>197</v>
      </c>
      <c r="H136" s="46" t="str">
        <f>_xlfn.IFNA(INDEX(Settings!$P$9:$P$36,MATCH(team_member,Settings!$N$9:$N$36,0)),"")</f>
        <v/>
      </c>
      <c r="I136" s="45"/>
      <c r="J136" s="41"/>
      <c r="K136" s="49">
        <v>45463</v>
      </c>
      <c r="L136" s="50"/>
      <c r="M136" s="51"/>
      <c r="N136" s="53" t="str">
        <f t="shared" si="2"/>
        <v/>
      </c>
      <c r="O136" s="52" t="str" cm="1">
        <f t="array" ref="O136">IFERROR("(" &amp;d.type &amp; ")" &amp; IF(LEN(d.name)&gt;7, LEFT(d.name,7) &amp; "...",d.name),"")</f>
        <v/>
      </c>
      <c r="P136" s="54" t="s">
        <v>60</v>
      </c>
      <c r="Q136" s="41"/>
      <c r="R136" s="48">
        <v>1</v>
      </c>
      <c r="S136" s="47" cm="1">
        <f t="array" ref="S13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45463</v>
      </c>
      <c r="T136" s="47" cm="1">
        <f t="array" ref="T13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45463</v>
      </c>
      <c r="U136" s="58">
        <v>45463</v>
      </c>
      <c r="V136" s="59">
        <v>45463</v>
      </c>
      <c r="W136" s="60"/>
      <c r="X136" s="62">
        <v>0</v>
      </c>
      <c r="Y136" s="62">
        <v>0</v>
      </c>
      <c r="Z136" s="62">
        <v>0</v>
      </c>
      <c r="AA136" s="62">
        <v>0</v>
      </c>
      <c r="AB136" s="62">
        <v>0</v>
      </c>
      <c r="AC136" s="62">
        <v>0</v>
      </c>
      <c r="AD136" s="62">
        <v>0</v>
      </c>
      <c r="AE136" s="62">
        <v>0</v>
      </c>
      <c r="AF136" s="62">
        <v>0</v>
      </c>
      <c r="AG136" s="62">
        <v>0</v>
      </c>
      <c r="AH136" s="62">
        <v>0</v>
      </c>
      <c r="AI136" s="62">
        <v>0</v>
      </c>
      <c r="AJ136" s="62">
        <v>0</v>
      </c>
      <c r="AK136" s="62">
        <v>0</v>
      </c>
      <c r="AL136" s="62">
        <v>0</v>
      </c>
      <c r="AM136" s="62">
        <v>0</v>
      </c>
      <c r="AN136" s="62">
        <v>0</v>
      </c>
      <c r="AO136" s="62">
        <v>0</v>
      </c>
      <c r="AP136" s="62">
        <v>0</v>
      </c>
      <c r="AQ136" s="62">
        <v>0</v>
      </c>
      <c r="AR136" s="62">
        <v>0</v>
      </c>
      <c r="AS136" s="62">
        <v>0</v>
      </c>
      <c r="AT136" s="62">
        <v>0</v>
      </c>
      <c r="AU136" s="62">
        <v>0</v>
      </c>
      <c r="AV136" s="62">
        <v>0</v>
      </c>
      <c r="AW136" s="62">
        <v>0</v>
      </c>
      <c r="AX136" s="62">
        <v>0</v>
      </c>
      <c r="AY136" s="62">
        <v>0</v>
      </c>
      <c r="AZ136" s="62">
        <v>0</v>
      </c>
      <c r="BA136" s="62">
        <v>0</v>
      </c>
      <c r="BB136" s="62">
        <v>0</v>
      </c>
      <c r="BC136" s="62">
        <v>0</v>
      </c>
      <c r="BD136" s="62">
        <v>0</v>
      </c>
      <c r="BE136" s="62">
        <v>0</v>
      </c>
      <c r="BF136" s="62">
        <v>0</v>
      </c>
      <c r="BG136" s="62">
        <v>0</v>
      </c>
      <c r="BH136" s="62">
        <v>0</v>
      </c>
      <c r="BI136" s="62">
        <v>0</v>
      </c>
      <c r="BJ136" s="62">
        <v>0</v>
      </c>
      <c r="BK136" s="62">
        <v>0</v>
      </c>
      <c r="BL136" s="62">
        <v>0</v>
      </c>
      <c r="BM136" s="62">
        <v>0</v>
      </c>
      <c r="BN136" s="62">
        <v>0</v>
      </c>
      <c r="BO136" s="62">
        <v>0</v>
      </c>
      <c r="BP136" s="62">
        <v>0</v>
      </c>
      <c r="BQ136" s="62">
        <v>0</v>
      </c>
      <c r="BR136" s="62">
        <v>0</v>
      </c>
      <c r="BS136" s="62">
        <v>0</v>
      </c>
    </row>
    <row r="137" spans="1:71">
      <c r="A137" s="57"/>
      <c r="B137" s="37">
        <f t="shared" si="1"/>
        <v>123</v>
      </c>
      <c r="C137" s="38">
        <v>1</v>
      </c>
      <c r="D137" s="39">
        <f>_xlfn.IFNA(IF(OR(type="T",type="M"),MATCH(role,Settings!$I$9:$I$16,0),-1),-1)</f>
        <v>-1</v>
      </c>
      <c r="E137" s="40" t="s">
        <v>33</v>
      </c>
      <c r="F137" s="38" t="s">
        <v>255</v>
      </c>
      <c r="H137" s="46" t="str">
        <f>_xlfn.IFNA(INDEX(Settings!$P$9:$P$36,MATCH(team_member,Settings!$N$9:$N$36,0)),"")</f>
        <v/>
      </c>
      <c r="I137" s="45"/>
      <c r="J137" s="41"/>
      <c r="K137" s="90">
        <f>MIN(S139:S158)</f>
        <v>45448</v>
      </c>
      <c r="L137" s="50"/>
      <c r="M137" s="51"/>
      <c r="N137" s="53" t="str">
        <f t="shared" si="2"/>
        <v/>
      </c>
      <c r="O137" s="52" t="str" cm="1">
        <f t="array" ref="O137">IFERROR("(" &amp;d.type &amp; ")" &amp; IF(LEN(d.name)&gt;7, LEFT(d.name,7) &amp; "...",d.name),"")</f>
        <v/>
      </c>
      <c r="P137" s="54" t="s">
        <v>60</v>
      </c>
      <c r="Q137" s="41"/>
      <c r="R137" s="48">
        <f>NETWORKDAYS(plan_start, MAX(T139:T158))</f>
        <v>42</v>
      </c>
      <c r="S137" s="47" cm="1">
        <f t="array" ref="S13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45448</v>
      </c>
      <c r="T137" s="47" cm="1">
        <f t="array" ref="T13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45505</v>
      </c>
      <c r="U137" s="58">
        <v>45464</v>
      </c>
      <c r="V137" s="59">
        <v>45484</v>
      </c>
      <c r="W137" s="60" cm="1">
        <f t="array" ref="W137">SUM(W138:W157*R138:R157)/SUM(R138:R157)</f>
        <v>0</v>
      </c>
      <c r="X137" s="62">
        <v>0</v>
      </c>
      <c r="Y137" s="62">
        <v>0</v>
      </c>
      <c r="Z137" s="62">
        <v>0</v>
      </c>
      <c r="AA137" s="62">
        <v>0</v>
      </c>
      <c r="AB137" s="62">
        <v>0</v>
      </c>
      <c r="AC137" s="62">
        <v>0</v>
      </c>
      <c r="AD137" s="62">
        <v>0</v>
      </c>
      <c r="AE137" s="62">
        <v>0</v>
      </c>
      <c r="AF137" s="62">
        <v>0</v>
      </c>
      <c r="AG137" s="62">
        <v>0</v>
      </c>
      <c r="AH137" s="62">
        <v>0</v>
      </c>
      <c r="AI137" s="62">
        <v>0</v>
      </c>
      <c r="AJ137" s="62">
        <v>0</v>
      </c>
      <c r="AK137" s="62">
        <v>0</v>
      </c>
      <c r="AL137" s="62">
        <v>0</v>
      </c>
      <c r="AM137" s="62">
        <v>0</v>
      </c>
      <c r="AN137" s="62">
        <v>0</v>
      </c>
      <c r="AO137" s="62">
        <v>0</v>
      </c>
      <c r="AP137" s="62">
        <v>0</v>
      </c>
      <c r="AQ137" s="62">
        <v>0</v>
      </c>
      <c r="AR137" s="62">
        <v>0</v>
      </c>
      <c r="AS137" s="62">
        <v>0</v>
      </c>
      <c r="AT137" s="62">
        <v>0</v>
      </c>
      <c r="AU137" s="62">
        <v>0</v>
      </c>
      <c r="AV137" s="62">
        <v>0</v>
      </c>
      <c r="AW137" s="62">
        <v>0</v>
      </c>
      <c r="AX137" s="62">
        <v>0</v>
      </c>
      <c r="AY137" s="62">
        <v>0</v>
      </c>
      <c r="AZ137" s="62">
        <v>0</v>
      </c>
      <c r="BA137" s="62">
        <v>0</v>
      </c>
      <c r="BB137" s="62">
        <v>0</v>
      </c>
      <c r="BC137" s="62">
        <v>0</v>
      </c>
      <c r="BD137" s="62">
        <v>0</v>
      </c>
      <c r="BE137" s="62">
        <v>0</v>
      </c>
      <c r="BF137" s="62">
        <v>0</v>
      </c>
      <c r="BG137" s="62">
        <v>0</v>
      </c>
      <c r="BH137" s="62">
        <v>0</v>
      </c>
      <c r="BI137" s="62">
        <v>0</v>
      </c>
      <c r="BJ137" s="62">
        <v>0</v>
      </c>
      <c r="BK137" s="62">
        <v>0</v>
      </c>
      <c r="BL137" s="62">
        <v>0</v>
      </c>
      <c r="BM137" s="62">
        <v>0</v>
      </c>
      <c r="BN137" s="62">
        <v>0</v>
      </c>
      <c r="BO137" s="62">
        <v>0</v>
      </c>
      <c r="BP137" s="62">
        <v>0</v>
      </c>
      <c r="BQ137" s="62">
        <v>0</v>
      </c>
      <c r="BR137" s="62">
        <v>0</v>
      </c>
      <c r="BS137" s="62">
        <v>0</v>
      </c>
    </row>
    <row r="138" spans="1:71">
      <c r="A138" s="57"/>
      <c r="B138" s="37">
        <f t="shared" si="1"/>
        <v>124</v>
      </c>
      <c r="C138" s="38">
        <v>1</v>
      </c>
      <c r="D138" s="39">
        <f>_xlfn.IFNA(IF(OR(type="T",type="M"),MATCH(role,Settings!$I$9:$I$16,0),-1),-1)</f>
        <v>-1</v>
      </c>
      <c r="E138" s="40" t="s">
        <v>34</v>
      </c>
      <c r="F138" s="38" t="s">
        <v>229</v>
      </c>
      <c r="H138" s="46" t="str">
        <f>_xlfn.IFNA(INDEX(Settings!$P$9:$P$36,MATCH(team_member,Settings!$N$9:$N$36,0)),"")</f>
        <v/>
      </c>
      <c r="I138" s="45"/>
      <c r="J138" s="41"/>
      <c r="K138" s="49">
        <v>45464</v>
      </c>
      <c r="L138" s="50"/>
      <c r="M138" s="51"/>
      <c r="N138" s="53" t="str">
        <f t="shared" si="2"/>
        <v/>
      </c>
      <c r="O138" s="52" t="str" cm="1">
        <f t="array" ref="O138">IFERROR("(" &amp;d.type &amp; ")" &amp; IF(LEN(d.name)&gt;7, LEFT(d.name,7) &amp; "...",d.name),"")</f>
        <v/>
      </c>
      <c r="P138" s="54" t="s">
        <v>60</v>
      </c>
      <c r="Q138" s="41"/>
      <c r="R138" s="48">
        <v>1</v>
      </c>
      <c r="S138" s="47" cm="1">
        <f t="array" ref="S13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45464</v>
      </c>
      <c r="T138" s="47" cm="1">
        <f t="array" ref="T13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45464</v>
      </c>
      <c r="U138" s="58">
        <v>45464</v>
      </c>
      <c r="V138" s="59">
        <v>45464</v>
      </c>
      <c r="W138" s="60"/>
      <c r="X138" s="62">
        <v>0</v>
      </c>
      <c r="Y138" s="62">
        <v>0</v>
      </c>
      <c r="Z138" s="62">
        <v>0</v>
      </c>
      <c r="AA138" s="62">
        <v>0</v>
      </c>
      <c r="AB138" s="62">
        <v>0</v>
      </c>
      <c r="AC138" s="62">
        <v>0</v>
      </c>
      <c r="AD138" s="62">
        <v>0</v>
      </c>
      <c r="AE138" s="62">
        <v>0</v>
      </c>
      <c r="AF138" s="62">
        <v>0</v>
      </c>
      <c r="AG138" s="62">
        <v>0</v>
      </c>
      <c r="AH138" s="62">
        <v>0</v>
      </c>
      <c r="AI138" s="62">
        <v>0</v>
      </c>
      <c r="AJ138" s="62">
        <v>0</v>
      </c>
      <c r="AK138" s="62">
        <v>0</v>
      </c>
      <c r="AL138" s="62">
        <v>0</v>
      </c>
      <c r="AM138" s="62">
        <v>0</v>
      </c>
      <c r="AN138" s="62">
        <v>0</v>
      </c>
      <c r="AO138" s="62">
        <v>0</v>
      </c>
      <c r="AP138" s="62">
        <v>0</v>
      </c>
      <c r="AQ138" s="62">
        <v>0</v>
      </c>
      <c r="AR138" s="62">
        <v>0</v>
      </c>
      <c r="AS138" s="62">
        <v>0</v>
      </c>
      <c r="AT138" s="62">
        <v>0</v>
      </c>
      <c r="AU138" s="62">
        <v>0</v>
      </c>
      <c r="AV138" s="62">
        <v>0</v>
      </c>
      <c r="AW138" s="62">
        <v>0</v>
      </c>
      <c r="AX138" s="62">
        <v>0</v>
      </c>
      <c r="AY138" s="62">
        <v>0</v>
      </c>
      <c r="AZ138" s="62">
        <v>0</v>
      </c>
      <c r="BA138" s="62">
        <v>0</v>
      </c>
      <c r="BB138" s="62">
        <v>0</v>
      </c>
      <c r="BC138" s="62">
        <v>0</v>
      </c>
      <c r="BD138" s="62">
        <v>0</v>
      </c>
      <c r="BE138" s="62">
        <v>0</v>
      </c>
      <c r="BF138" s="62">
        <v>0</v>
      </c>
      <c r="BG138" s="62">
        <v>0</v>
      </c>
      <c r="BH138" s="62">
        <v>0</v>
      </c>
      <c r="BI138" s="62">
        <v>0</v>
      </c>
      <c r="BJ138" s="62">
        <v>0</v>
      </c>
      <c r="BK138" s="62">
        <v>0</v>
      </c>
      <c r="BL138" s="62">
        <v>0</v>
      </c>
      <c r="BM138" s="62">
        <v>0</v>
      </c>
      <c r="BN138" s="62">
        <v>0</v>
      </c>
      <c r="BO138" s="62">
        <v>0</v>
      </c>
      <c r="BP138" s="62">
        <v>0</v>
      </c>
      <c r="BQ138" s="62">
        <v>0</v>
      </c>
      <c r="BR138" s="62">
        <v>0</v>
      </c>
      <c r="BS138" s="62">
        <v>0</v>
      </c>
    </row>
    <row r="139" spans="1:71">
      <c r="A139" s="57"/>
      <c r="B139" s="37">
        <f t="shared" si="1"/>
        <v>125</v>
      </c>
      <c r="C139" s="38">
        <v>1</v>
      </c>
      <c r="D139" s="39">
        <f>_xlfn.IFNA(IF(OR(type="T",type="M"),MATCH(role,Settings!$I$9:$I$16,0),-1),-1)</f>
        <v>-1</v>
      </c>
      <c r="E139" s="40" t="s">
        <v>34</v>
      </c>
      <c r="F139" s="38" t="s">
        <v>256</v>
      </c>
      <c r="H139" s="46" t="str">
        <f>_xlfn.IFNA(INDEX(Settings!$P$9:$P$36,MATCH(team_member,Settings!$N$9:$N$36,0)),"")</f>
        <v/>
      </c>
      <c r="I139" s="45"/>
      <c r="J139" s="41"/>
      <c r="K139" s="49">
        <v>45464</v>
      </c>
      <c r="L139" s="50"/>
      <c r="M139" s="51"/>
      <c r="N139" s="53" t="str">
        <f t="shared" si="2"/>
        <v/>
      </c>
      <c r="O139" s="52" t="str" cm="1">
        <f t="array" ref="O139">IFERROR("(" &amp;d.type &amp; ")" &amp; IF(LEN(d.name)&gt;7, LEFT(d.name,7) &amp; "...",d.name),"")</f>
        <v/>
      </c>
      <c r="P139" s="54" t="s">
        <v>60</v>
      </c>
      <c r="Q139" s="41"/>
      <c r="R139" s="48">
        <v>3</v>
      </c>
      <c r="S139" s="47" cm="1">
        <f t="array" ref="S13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45464</v>
      </c>
      <c r="T139" s="47" cm="1">
        <f t="array" ref="T13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45468</v>
      </c>
      <c r="U139" s="58">
        <v>45464</v>
      </c>
      <c r="V139" s="59">
        <v>45468</v>
      </c>
      <c r="W139" s="60"/>
      <c r="X139" s="62">
        <v>0</v>
      </c>
      <c r="Y139" s="62">
        <v>0</v>
      </c>
      <c r="Z139" s="62">
        <v>0</v>
      </c>
      <c r="AA139" s="62">
        <v>0</v>
      </c>
      <c r="AB139" s="62">
        <v>0</v>
      </c>
      <c r="AC139" s="62">
        <v>0</v>
      </c>
      <c r="AD139" s="62">
        <v>0</v>
      </c>
      <c r="AE139" s="62">
        <v>0</v>
      </c>
      <c r="AF139" s="62">
        <v>0</v>
      </c>
      <c r="AG139" s="62">
        <v>0</v>
      </c>
      <c r="AH139" s="62">
        <v>0</v>
      </c>
      <c r="AI139" s="62">
        <v>0</v>
      </c>
      <c r="AJ139" s="62">
        <v>0</v>
      </c>
      <c r="AK139" s="62">
        <v>0</v>
      </c>
      <c r="AL139" s="62">
        <v>0</v>
      </c>
      <c r="AM139" s="62">
        <v>0</v>
      </c>
      <c r="AN139" s="62">
        <v>0</v>
      </c>
      <c r="AO139" s="62">
        <v>0</v>
      </c>
      <c r="AP139" s="62">
        <v>0</v>
      </c>
      <c r="AQ139" s="62">
        <v>0</v>
      </c>
      <c r="AR139" s="62">
        <v>0</v>
      </c>
      <c r="AS139" s="62">
        <v>0</v>
      </c>
      <c r="AT139" s="62">
        <v>0</v>
      </c>
      <c r="AU139" s="62">
        <v>0</v>
      </c>
      <c r="AV139" s="62">
        <v>0</v>
      </c>
      <c r="AW139" s="62">
        <v>0</v>
      </c>
      <c r="AX139" s="62">
        <v>0</v>
      </c>
      <c r="AY139" s="62">
        <v>0</v>
      </c>
      <c r="AZ139" s="62">
        <v>0</v>
      </c>
      <c r="BA139" s="62">
        <v>0</v>
      </c>
      <c r="BB139" s="62">
        <v>0</v>
      </c>
      <c r="BC139" s="62">
        <v>0</v>
      </c>
      <c r="BD139" s="62">
        <v>0</v>
      </c>
      <c r="BE139" s="62">
        <v>0</v>
      </c>
      <c r="BF139" s="62">
        <v>0</v>
      </c>
      <c r="BG139" s="62">
        <v>0</v>
      </c>
      <c r="BH139" s="62">
        <v>0</v>
      </c>
      <c r="BI139" s="62">
        <v>0</v>
      </c>
      <c r="BJ139" s="62">
        <v>0</v>
      </c>
      <c r="BK139" s="62">
        <v>0</v>
      </c>
      <c r="BL139" s="62">
        <v>0</v>
      </c>
      <c r="BM139" s="62">
        <v>0</v>
      </c>
      <c r="BN139" s="62">
        <v>0</v>
      </c>
      <c r="BO139" s="62">
        <v>0</v>
      </c>
      <c r="BP139" s="62">
        <v>0</v>
      </c>
      <c r="BQ139" s="62">
        <v>0</v>
      </c>
      <c r="BR139" s="62">
        <v>0</v>
      </c>
      <c r="BS139" s="62">
        <v>0</v>
      </c>
    </row>
    <row r="140" spans="1:71">
      <c r="A140" s="57"/>
      <c r="B140" s="37">
        <f t="shared" si="1"/>
        <v>126</v>
      </c>
      <c r="C140" s="38">
        <v>1</v>
      </c>
      <c r="D140" s="39">
        <f>_xlfn.IFNA(IF(OR(type="T",type="M"),MATCH(role,Settings!$I$9:$I$16,0),-1),-1)</f>
        <v>-1</v>
      </c>
      <c r="E140" s="40" t="s">
        <v>34</v>
      </c>
      <c r="F140" s="38" t="s">
        <v>198</v>
      </c>
      <c r="H140" s="46" t="str">
        <f>_xlfn.IFNA(INDEX(Settings!$P$9:$P$36,MATCH(team_member,Settings!$N$9:$N$36,0)),"")</f>
        <v/>
      </c>
      <c r="I140" s="45"/>
      <c r="J140" s="41"/>
      <c r="K140" s="49">
        <v>45469</v>
      </c>
      <c r="L140" s="50"/>
      <c r="M140" s="51">
        <f>B139</f>
        <v>125</v>
      </c>
      <c r="N140" s="53" t="str">
        <f t="shared" si="2"/>
        <v>↖</v>
      </c>
      <c r="O140" s="52" t="str" cm="1">
        <f t="array" ref="O140">IFERROR("(" &amp;d.type &amp; ")" &amp; IF(LEN(d.name)&gt;7, LEFT(d.name,7) &amp; "...",d.name),"")</f>
        <v>(T)Applica...</v>
      </c>
      <c r="P140" s="54" t="s">
        <v>60</v>
      </c>
      <c r="Q140" s="41"/>
      <c r="R140" s="48">
        <v>2</v>
      </c>
      <c r="S140" s="47" cm="1">
        <f t="array" ref="S14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45469</v>
      </c>
      <c r="T140" s="47" cm="1">
        <f t="array" ref="T14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45470</v>
      </c>
      <c r="U140" s="58">
        <v>45469</v>
      </c>
      <c r="V140" s="59">
        <v>45470</v>
      </c>
      <c r="W140" s="60"/>
      <c r="X140" s="62">
        <v>0</v>
      </c>
      <c r="Y140" s="62">
        <v>0</v>
      </c>
      <c r="Z140" s="62">
        <v>0</v>
      </c>
      <c r="AA140" s="62">
        <v>0</v>
      </c>
      <c r="AB140" s="62">
        <v>0</v>
      </c>
      <c r="AC140" s="62">
        <v>0</v>
      </c>
      <c r="AD140" s="62">
        <v>0</v>
      </c>
      <c r="AE140" s="62">
        <v>0</v>
      </c>
      <c r="AF140" s="62">
        <v>0</v>
      </c>
      <c r="AG140" s="62">
        <v>0</v>
      </c>
      <c r="AH140" s="62">
        <v>0</v>
      </c>
      <c r="AI140" s="62">
        <v>0</v>
      </c>
      <c r="AJ140" s="62">
        <v>0</v>
      </c>
      <c r="AK140" s="62">
        <v>0</v>
      </c>
      <c r="AL140" s="62">
        <v>0</v>
      </c>
      <c r="AM140" s="62">
        <v>0</v>
      </c>
      <c r="AN140" s="62">
        <v>0</v>
      </c>
      <c r="AO140" s="62">
        <v>0</v>
      </c>
      <c r="AP140" s="62">
        <v>0</v>
      </c>
      <c r="AQ140" s="62">
        <v>0</v>
      </c>
      <c r="AR140" s="62">
        <v>0</v>
      </c>
      <c r="AS140" s="62">
        <v>0</v>
      </c>
      <c r="AT140" s="62">
        <v>0</v>
      </c>
      <c r="AU140" s="62">
        <v>0</v>
      </c>
      <c r="AV140" s="62">
        <v>0</v>
      </c>
      <c r="AW140" s="62">
        <v>0</v>
      </c>
      <c r="AX140" s="62">
        <v>0</v>
      </c>
      <c r="AY140" s="62">
        <v>0</v>
      </c>
      <c r="AZ140" s="62">
        <v>0</v>
      </c>
      <c r="BA140" s="62">
        <v>0</v>
      </c>
      <c r="BB140" s="62">
        <v>0</v>
      </c>
      <c r="BC140" s="62">
        <v>0</v>
      </c>
      <c r="BD140" s="62">
        <v>0</v>
      </c>
      <c r="BE140" s="62">
        <v>0</v>
      </c>
      <c r="BF140" s="62">
        <v>0</v>
      </c>
      <c r="BG140" s="62">
        <v>0</v>
      </c>
      <c r="BH140" s="62">
        <v>0</v>
      </c>
      <c r="BI140" s="62">
        <v>0</v>
      </c>
      <c r="BJ140" s="62">
        <v>0</v>
      </c>
      <c r="BK140" s="62">
        <v>0</v>
      </c>
      <c r="BL140" s="62">
        <v>0</v>
      </c>
      <c r="BM140" s="62">
        <v>0</v>
      </c>
      <c r="BN140" s="62">
        <v>0</v>
      </c>
      <c r="BO140" s="62">
        <v>0</v>
      </c>
      <c r="BP140" s="62">
        <v>0</v>
      </c>
      <c r="BQ140" s="62">
        <v>0</v>
      </c>
      <c r="BR140" s="62">
        <v>0</v>
      </c>
      <c r="BS140" s="62">
        <v>0</v>
      </c>
    </row>
    <row r="141" spans="1:71">
      <c r="A141" s="57"/>
      <c r="B141" s="37">
        <f t="shared" si="1"/>
        <v>127</v>
      </c>
      <c r="C141" s="38">
        <v>1</v>
      </c>
      <c r="D141" s="39">
        <f>_xlfn.IFNA(IF(OR(type="T",type="M"),MATCH(role,Settings!$I$9:$I$16,0),-1),-1)</f>
        <v>-1</v>
      </c>
      <c r="E141" s="40" t="s">
        <v>34</v>
      </c>
      <c r="F141" s="38" t="s">
        <v>199</v>
      </c>
      <c r="H141" s="46" t="str">
        <f>_xlfn.IFNA(INDEX(Settings!$P$9:$P$36,MATCH(team_member,Settings!$N$9:$N$36,0)),"")</f>
        <v/>
      </c>
      <c r="I141" s="45"/>
      <c r="J141" s="41"/>
      <c r="K141" s="49">
        <v>45469</v>
      </c>
      <c r="L141" s="50"/>
      <c r="M141" s="51">
        <f>B140</f>
        <v>126</v>
      </c>
      <c r="N141" s="53" t="str">
        <f t="shared" si="2"/>
        <v>↖</v>
      </c>
      <c r="O141" s="52" t="str" cm="1">
        <f t="array" ref="O141">IFERROR("(" &amp;d.type &amp; ")" &amp; IF(LEN(d.name)&gt;7, LEFT(d.name,7) &amp; "...",d.name),"")</f>
        <v>(T)Define ...</v>
      </c>
      <c r="P141" s="54" t="s">
        <v>60</v>
      </c>
      <c r="Q141" s="41"/>
      <c r="R141" s="48">
        <v>3</v>
      </c>
      <c r="S141" s="47" cm="1">
        <f t="array" ref="S14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45469</v>
      </c>
      <c r="T141" s="47" cm="1">
        <f t="array" ref="T14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45471</v>
      </c>
      <c r="U141" s="58">
        <v>45471</v>
      </c>
      <c r="V141" s="59">
        <v>45475</v>
      </c>
      <c r="W141" s="60"/>
      <c r="X141" s="62">
        <v>0</v>
      </c>
      <c r="Y141" s="62">
        <v>0</v>
      </c>
      <c r="Z141" s="62">
        <v>0</v>
      </c>
      <c r="AA141" s="62">
        <v>0</v>
      </c>
      <c r="AB141" s="62">
        <v>0</v>
      </c>
      <c r="AC141" s="62">
        <v>0</v>
      </c>
      <c r="AD141" s="62">
        <v>0</v>
      </c>
      <c r="AE141" s="62">
        <v>0</v>
      </c>
      <c r="AF141" s="62">
        <v>0</v>
      </c>
      <c r="AG141" s="62">
        <v>0</v>
      </c>
      <c r="AH141" s="62">
        <v>0</v>
      </c>
      <c r="AI141" s="62">
        <v>0</v>
      </c>
      <c r="AJ141" s="62">
        <v>0</v>
      </c>
      <c r="AK141" s="62">
        <v>0</v>
      </c>
      <c r="AL141" s="62">
        <v>0</v>
      </c>
      <c r="AM141" s="62">
        <v>0</v>
      </c>
      <c r="AN141" s="62">
        <v>0</v>
      </c>
      <c r="AO141" s="62">
        <v>0</v>
      </c>
      <c r="AP141" s="62">
        <v>0</v>
      </c>
      <c r="AQ141" s="62">
        <v>0</v>
      </c>
      <c r="AR141" s="62">
        <v>0</v>
      </c>
      <c r="AS141" s="62">
        <v>0</v>
      </c>
      <c r="AT141" s="62">
        <v>0</v>
      </c>
      <c r="AU141" s="62">
        <v>0</v>
      </c>
      <c r="AV141" s="62">
        <v>0</v>
      </c>
      <c r="AW141" s="62">
        <v>0</v>
      </c>
      <c r="AX141" s="62">
        <v>0</v>
      </c>
      <c r="AY141" s="62">
        <v>0</v>
      </c>
      <c r="AZ141" s="62">
        <v>0</v>
      </c>
      <c r="BA141" s="62">
        <v>0</v>
      </c>
      <c r="BB141" s="62">
        <v>0</v>
      </c>
      <c r="BC141" s="62">
        <v>0</v>
      </c>
      <c r="BD141" s="62">
        <v>0</v>
      </c>
      <c r="BE141" s="62">
        <v>0</v>
      </c>
      <c r="BF141" s="62">
        <v>0</v>
      </c>
      <c r="BG141" s="62">
        <v>0</v>
      </c>
      <c r="BH141" s="62">
        <v>0</v>
      </c>
      <c r="BI141" s="62">
        <v>0</v>
      </c>
      <c r="BJ141" s="62">
        <v>0</v>
      </c>
      <c r="BK141" s="62">
        <v>0</v>
      </c>
      <c r="BL141" s="62">
        <v>0</v>
      </c>
      <c r="BM141" s="62">
        <v>0</v>
      </c>
      <c r="BN141" s="62">
        <v>0</v>
      </c>
      <c r="BO141" s="62">
        <v>0</v>
      </c>
      <c r="BP141" s="62">
        <v>0</v>
      </c>
      <c r="BQ141" s="62">
        <v>0</v>
      </c>
      <c r="BR141" s="62">
        <v>0</v>
      </c>
      <c r="BS141" s="62">
        <v>0</v>
      </c>
    </row>
    <row r="142" spans="1:71">
      <c r="A142" s="57"/>
      <c r="B142" s="37">
        <f t="shared" si="1"/>
        <v>128</v>
      </c>
      <c r="C142" s="38">
        <v>1</v>
      </c>
      <c r="D142" s="39">
        <f>_xlfn.IFNA(IF(OR(type="T",type="M"),MATCH(role,Settings!$I$9:$I$16,0),-1),-1)</f>
        <v>-1</v>
      </c>
      <c r="E142" s="40" t="s">
        <v>34</v>
      </c>
      <c r="F142" s="38" t="s">
        <v>252</v>
      </c>
      <c r="H142" s="46" t="str">
        <f>_xlfn.IFNA(INDEX(Settings!$P$9:$P$36,MATCH(team_member,Settings!$N$9:$N$36,0)),"")</f>
        <v/>
      </c>
      <c r="I142" s="45"/>
      <c r="J142" s="41"/>
      <c r="K142" s="49">
        <v>45471</v>
      </c>
      <c r="L142" s="50"/>
      <c r="M142" s="51"/>
      <c r="N142" s="53" t="str">
        <f t="shared" si="2"/>
        <v/>
      </c>
      <c r="O142" s="52" t="str" cm="1">
        <f t="array" ref="O142">IFERROR("(" &amp;d.type &amp; ")" &amp; IF(LEN(d.name)&gt;7, LEFT(d.name,7) &amp; "...",d.name),"")</f>
        <v/>
      </c>
      <c r="P142" s="54" t="s">
        <v>60</v>
      </c>
      <c r="Q142" s="41"/>
      <c r="R142" s="48">
        <v>4</v>
      </c>
      <c r="S142" s="47" cm="1">
        <f t="array" ref="S14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45471</v>
      </c>
      <c r="T142" s="47" cm="1">
        <f t="array" ref="T14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45476</v>
      </c>
      <c r="U142" s="58">
        <v>45471</v>
      </c>
      <c r="V142" s="59">
        <v>45476</v>
      </c>
      <c r="W142" s="60"/>
      <c r="X142" s="62">
        <v>0</v>
      </c>
      <c r="Y142" s="62">
        <v>0</v>
      </c>
      <c r="Z142" s="62">
        <v>0</v>
      </c>
      <c r="AA142" s="62">
        <v>0</v>
      </c>
      <c r="AB142" s="62">
        <v>0</v>
      </c>
      <c r="AC142" s="62">
        <v>0</v>
      </c>
      <c r="AD142" s="62">
        <v>0</v>
      </c>
      <c r="AE142" s="62">
        <v>0</v>
      </c>
      <c r="AF142" s="62">
        <v>0</v>
      </c>
      <c r="AG142" s="62">
        <v>0</v>
      </c>
      <c r="AH142" s="62">
        <v>0</v>
      </c>
      <c r="AI142" s="62">
        <v>0</v>
      </c>
      <c r="AJ142" s="62">
        <v>0</v>
      </c>
      <c r="AK142" s="62">
        <v>0</v>
      </c>
      <c r="AL142" s="62">
        <v>0</v>
      </c>
      <c r="AM142" s="62">
        <v>0</v>
      </c>
      <c r="AN142" s="62">
        <v>0</v>
      </c>
      <c r="AO142" s="62">
        <v>0</v>
      </c>
      <c r="AP142" s="62">
        <v>0</v>
      </c>
      <c r="AQ142" s="62">
        <v>0</v>
      </c>
      <c r="AR142" s="62">
        <v>0</v>
      </c>
      <c r="AS142" s="62">
        <v>0</v>
      </c>
      <c r="AT142" s="62">
        <v>0</v>
      </c>
      <c r="AU142" s="62">
        <v>0</v>
      </c>
      <c r="AV142" s="62">
        <v>0</v>
      </c>
      <c r="AW142" s="62">
        <v>0</v>
      </c>
      <c r="AX142" s="62">
        <v>0</v>
      </c>
      <c r="AY142" s="62">
        <v>0</v>
      </c>
      <c r="AZ142" s="62">
        <v>0</v>
      </c>
      <c r="BA142" s="62">
        <v>0</v>
      </c>
      <c r="BB142" s="62">
        <v>0</v>
      </c>
      <c r="BC142" s="62">
        <v>0</v>
      </c>
      <c r="BD142" s="62">
        <v>0</v>
      </c>
      <c r="BE142" s="62">
        <v>0</v>
      </c>
      <c r="BF142" s="62">
        <v>0</v>
      </c>
      <c r="BG142" s="62">
        <v>0</v>
      </c>
      <c r="BH142" s="62">
        <v>0</v>
      </c>
      <c r="BI142" s="62">
        <v>0</v>
      </c>
      <c r="BJ142" s="62">
        <v>0</v>
      </c>
      <c r="BK142" s="62">
        <v>0</v>
      </c>
      <c r="BL142" s="62">
        <v>0</v>
      </c>
      <c r="BM142" s="62">
        <v>0</v>
      </c>
      <c r="BN142" s="62">
        <v>0</v>
      </c>
      <c r="BO142" s="62">
        <v>0</v>
      </c>
      <c r="BP142" s="62">
        <v>0</v>
      </c>
      <c r="BQ142" s="62">
        <v>0</v>
      </c>
      <c r="BR142" s="62">
        <v>0</v>
      </c>
      <c r="BS142" s="62">
        <v>0</v>
      </c>
    </row>
    <row r="143" spans="1:71">
      <c r="A143" s="57"/>
      <c r="B143" s="37">
        <f t="shared" si="1"/>
        <v>129</v>
      </c>
      <c r="C143" s="38">
        <v>1</v>
      </c>
      <c r="D143" s="39">
        <f>_xlfn.IFNA(IF(OR(type="T",type="M"),MATCH(role,Settings!$I$9:$I$16,0),-1),-1)</f>
        <v>-1</v>
      </c>
      <c r="E143" s="40" t="s">
        <v>34</v>
      </c>
      <c r="F143" s="38" t="s">
        <v>201</v>
      </c>
      <c r="H143" s="46" t="str">
        <f>_xlfn.IFNA(INDEX(Settings!$P$9:$P$36,MATCH(team_member,Settings!$N$9:$N$36,0)),"")</f>
        <v/>
      </c>
      <c r="I143" s="45"/>
      <c r="J143" s="41"/>
      <c r="K143" s="49">
        <v>45471</v>
      </c>
      <c r="L143" s="50"/>
      <c r="M143" s="51">
        <f>B142</f>
        <v>128</v>
      </c>
      <c r="N143" s="53" t="str">
        <f t="shared" si="2"/>
        <v>↖</v>
      </c>
      <c r="O143" s="52" t="str" cm="1">
        <f t="array" ref="O143">IFERROR("(" &amp;d.type &amp; ")" &amp; IF(LEN(d.name)&gt;7, LEFT(d.name,7) &amp; "...",d.name),"")</f>
        <v>(T)Upgrade...</v>
      </c>
      <c r="P143" s="54" t="s">
        <v>60</v>
      </c>
      <c r="Q143" s="41"/>
      <c r="R143" s="48">
        <v>1</v>
      </c>
      <c r="S143" s="47" cm="1">
        <f t="array" ref="S14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45471</v>
      </c>
      <c r="T143" s="47" cm="1">
        <f t="array" ref="T14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45471</v>
      </c>
      <c r="U143" s="58">
        <v>45475</v>
      </c>
      <c r="V143" s="59">
        <v>45475</v>
      </c>
      <c r="W143" s="60"/>
      <c r="X143" s="62">
        <v>0</v>
      </c>
      <c r="Y143" s="62">
        <v>0</v>
      </c>
      <c r="Z143" s="62">
        <v>0</v>
      </c>
      <c r="AA143" s="62">
        <v>0</v>
      </c>
      <c r="AB143" s="62">
        <v>0</v>
      </c>
      <c r="AC143" s="62">
        <v>0</v>
      </c>
      <c r="AD143" s="62">
        <v>0</v>
      </c>
      <c r="AE143" s="62">
        <v>0</v>
      </c>
      <c r="AF143" s="62">
        <v>0</v>
      </c>
      <c r="AG143" s="62">
        <v>0</v>
      </c>
      <c r="AH143" s="62">
        <v>0</v>
      </c>
      <c r="AI143" s="62">
        <v>0</v>
      </c>
      <c r="AJ143" s="62">
        <v>0</v>
      </c>
      <c r="AK143" s="62">
        <v>0</v>
      </c>
      <c r="AL143" s="62">
        <v>0</v>
      </c>
      <c r="AM143" s="62">
        <v>0</v>
      </c>
      <c r="AN143" s="62">
        <v>0</v>
      </c>
      <c r="AO143" s="62">
        <v>0</v>
      </c>
      <c r="AP143" s="62">
        <v>0</v>
      </c>
      <c r="AQ143" s="62">
        <v>0</v>
      </c>
      <c r="AR143" s="62">
        <v>0</v>
      </c>
      <c r="AS143" s="62">
        <v>0</v>
      </c>
      <c r="AT143" s="62">
        <v>0</v>
      </c>
      <c r="AU143" s="62">
        <v>0</v>
      </c>
      <c r="AV143" s="62">
        <v>0</v>
      </c>
      <c r="AW143" s="62">
        <v>0</v>
      </c>
      <c r="AX143" s="62">
        <v>0</v>
      </c>
      <c r="AY143" s="62">
        <v>0</v>
      </c>
      <c r="AZ143" s="62">
        <v>0</v>
      </c>
      <c r="BA143" s="62">
        <v>0</v>
      </c>
      <c r="BB143" s="62">
        <v>0</v>
      </c>
      <c r="BC143" s="62">
        <v>0</v>
      </c>
      <c r="BD143" s="62">
        <v>0</v>
      </c>
      <c r="BE143" s="62">
        <v>0</v>
      </c>
      <c r="BF143" s="62">
        <v>0</v>
      </c>
      <c r="BG143" s="62">
        <v>0</v>
      </c>
      <c r="BH143" s="62">
        <v>0</v>
      </c>
      <c r="BI143" s="62">
        <v>0</v>
      </c>
      <c r="BJ143" s="62">
        <v>0</v>
      </c>
      <c r="BK143" s="62">
        <v>0</v>
      </c>
      <c r="BL143" s="62">
        <v>0</v>
      </c>
      <c r="BM143" s="62">
        <v>0</v>
      </c>
      <c r="BN143" s="62">
        <v>0</v>
      </c>
      <c r="BO143" s="62">
        <v>0</v>
      </c>
      <c r="BP143" s="62">
        <v>0</v>
      </c>
      <c r="BQ143" s="62">
        <v>0</v>
      </c>
      <c r="BR143" s="62">
        <v>0</v>
      </c>
      <c r="BS143" s="62">
        <v>0</v>
      </c>
    </row>
    <row r="144" spans="1:71">
      <c r="A144" s="57"/>
      <c r="B144" s="37">
        <f t="shared" si="1"/>
        <v>130</v>
      </c>
      <c r="C144" s="38">
        <v>1</v>
      </c>
      <c r="D144" s="39">
        <f>_xlfn.IFNA(IF(OR(type="T",type="M"),MATCH(role,Settings!$I$9:$I$16,0),-1),-1)</f>
        <v>-1</v>
      </c>
      <c r="E144" s="40" t="s">
        <v>34</v>
      </c>
      <c r="F144" s="38" t="s">
        <v>202</v>
      </c>
      <c r="H144" s="46" t="str">
        <f>_xlfn.IFNA(INDEX(Settings!$P$9:$P$36,MATCH(team_member,Settings!$N$9:$N$36,0)),"")</f>
        <v/>
      </c>
      <c r="I144" s="45"/>
      <c r="J144" s="41"/>
      <c r="K144" s="49">
        <v>45471</v>
      </c>
      <c r="L144" s="50"/>
      <c r="M144" s="51">
        <f>B143</f>
        <v>129</v>
      </c>
      <c r="N144" s="53" t="str">
        <f t="shared" si="2"/>
        <v>↖</v>
      </c>
      <c r="O144" s="52" t="str" cm="1">
        <f t="array" ref="O144">IFERROR("(" &amp;d.type &amp; ")" &amp; IF(LEN(d.name)&gt;7, LEFT(d.name,7) &amp; "...",d.name),"")</f>
        <v>(T)Unit Te...</v>
      </c>
      <c r="P144" s="54" t="s">
        <v>60</v>
      </c>
      <c r="Q144" s="41"/>
      <c r="R144" s="48">
        <v>2</v>
      </c>
      <c r="S144" s="47" cm="1">
        <f t="array" ref="S14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45471</v>
      </c>
      <c r="T144" s="47" cm="1">
        <f t="array" ref="T14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45474</v>
      </c>
      <c r="U144" s="58">
        <v>45476</v>
      </c>
      <c r="V144" s="59">
        <v>45477</v>
      </c>
      <c r="W144" s="60"/>
      <c r="X144" s="62">
        <v>0</v>
      </c>
      <c r="Y144" s="62">
        <v>0</v>
      </c>
      <c r="Z144" s="62">
        <v>0</v>
      </c>
      <c r="AA144" s="62">
        <v>0</v>
      </c>
      <c r="AB144" s="62">
        <v>0</v>
      </c>
      <c r="AC144" s="62">
        <v>0</v>
      </c>
      <c r="AD144" s="62">
        <v>0</v>
      </c>
      <c r="AE144" s="62">
        <v>0</v>
      </c>
      <c r="AF144" s="62">
        <v>0</v>
      </c>
      <c r="AG144" s="62">
        <v>0</v>
      </c>
      <c r="AH144" s="62">
        <v>0</v>
      </c>
      <c r="AI144" s="62">
        <v>0</v>
      </c>
      <c r="AJ144" s="62">
        <v>0</v>
      </c>
      <c r="AK144" s="62">
        <v>0</v>
      </c>
      <c r="AL144" s="62">
        <v>0</v>
      </c>
      <c r="AM144" s="62">
        <v>0</v>
      </c>
      <c r="AN144" s="62">
        <v>0</v>
      </c>
      <c r="AO144" s="62">
        <v>0</v>
      </c>
      <c r="AP144" s="62">
        <v>0</v>
      </c>
      <c r="AQ144" s="62">
        <v>0</v>
      </c>
      <c r="AR144" s="62">
        <v>0</v>
      </c>
      <c r="AS144" s="62">
        <v>0</v>
      </c>
      <c r="AT144" s="62">
        <v>0</v>
      </c>
      <c r="AU144" s="62">
        <v>0</v>
      </c>
      <c r="AV144" s="62">
        <v>0</v>
      </c>
      <c r="AW144" s="62">
        <v>0</v>
      </c>
      <c r="AX144" s="62">
        <v>0</v>
      </c>
      <c r="AY144" s="62">
        <v>0</v>
      </c>
      <c r="AZ144" s="62">
        <v>0</v>
      </c>
      <c r="BA144" s="62">
        <v>0</v>
      </c>
      <c r="BB144" s="62">
        <v>0</v>
      </c>
      <c r="BC144" s="62">
        <v>0</v>
      </c>
      <c r="BD144" s="62">
        <v>0</v>
      </c>
      <c r="BE144" s="62">
        <v>0</v>
      </c>
      <c r="BF144" s="62">
        <v>0</v>
      </c>
      <c r="BG144" s="62">
        <v>0</v>
      </c>
      <c r="BH144" s="62">
        <v>0</v>
      </c>
      <c r="BI144" s="62">
        <v>0</v>
      </c>
      <c r="BJ144" s="62">
        <v>0</v>
      </c>
      <c r="BK144" s="62">
        <v>0</v>
      </c>
      <c r="BL144" s="62">
        <v>0</v>
      </c>
      <c r="BM144" s="62">
        <v>0</v>
      </c>
      <c r="BN144" s="62">
        <v>0</v>
      </c>
      <c r="BO144" s="62">
        <v>0</v>
      </c>
      <c r="BP144" s="62">
        <v>0</v>
      </c>
      <c r="BQ144" s="62">
        <v>0</v>
      </c>
      <c r="BR144" s="62">
        <v>0</v>
      </c>
      <c r="BS144" s="62">
        <v>0</v>
      </c>
    </row>
    <row r="145" spans="1:71">
      <c r="A145" s="57"/>
      <c r="B145" s="37">
        <f t="shared" si="1"/>
        <v>131</v>
      </c>
      <c r="C145" s="38">
        <v>1</v>
      </c>
      <c r="D145" s="39">
        <f>_xlfn.IFNA(IF(OR(type="T",type="M"),MATCH(role,Settings!$I$9:$I$16,0),-1),-1)</f>
        <v>-1</v>
      </c>
      <c r="E145" s="40" t="s">
        <v>34</v>
      </c>
      <c r="F145" s="38" t="s">
        <v>203</v>
      </c>
      <c r="H145" s="46" t="str">
        <f>_xlfn.IFNA(INDEX(Settings!$P$9:$P$36,MATCH(team_member,Settings!$N$9:$N$36,0)),"")</f>
        <v/>
      </c>
      <c r="I145" s="45"/>
      <c r="J145" s="41"/>
      <c r="K145" s="49">
        <v>45476</v>
      </c>
      <c r="L145" s="50"/>
      <c r="M145" s="51">
        <f>B144</f>
        <v>130</v>
      </c>
      <c r="N145" s="53" t="str">
        <f t="shared" si="2"/>
        <v>↖</v>
      </c>
      <c r="O145" s="52" t="str" cm="1">
        <f t="array" ref="O145">IFERROR("(" &amp;d.type &amp; ")" &amp; IF(LEN(d.name)&gt;7, LEFT(d.name,7) &amp; "...",d.name),"")</f>
        <v>(T)Functio...</v>
      </c>
      <c r="P145" s="54" t="s">
        <v>60</v>
      </c>
      <c r="Q145" s="41"/>
      <c r="R145" s="48">
        <v>4</v>
      </c>
      <c r="S145" s="47" cm="1">
        <f t="array" ref="S14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45476</v>
      </c>
      <c r="T145" s="47" cm="1">
        <f t="array" ref="T14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45481</v>
      </c>
      <c r="U145" s="58">
        <v>45476</v>
      </c>
      <c r="V145" s="59">
        <v>45481</v>
      </c>
      <c r="W145" s="60"/>
      <c r="X145" s="62">
        <v>0</v>
      </c>
      <c r="Y145" s="62">
        <v>0</v>
      </c>
      <c r="Z145" s="62">
        <v>0</v>
      </c>
      <c r="AA145" s="62">
        <v>0</v>
      </c>
      <c r="AB145" s="62">
        <v>0</v>
      </c>
      <c r="AC145" s="62">
        <v>0</v>
      </c>
      <c r="AD145" s="62">
        <v>0</v>
      </c>
      <c r="AE145" s="62">
        <v>0</v>
      </c>
      <c r="AF145" s="62">
        <v>0</v>
      </c>
      <c r="AG145" s="62">
        <v>0</v>
      </c>
      <c r="AH145" s="62">
        <v>0</v>
      </c>
      <c r="AI145" s="62">
        <v>0</v>
      </c>
      <c r="AJ145" s="62">
        <v>0</v>
      </c>
      <c r="AK145" s="62">
        <v>0</v>
      </c>
      <c r="AL145" s="62">
        <v>0</v>
      </c>
      <c r="AM145" s="62">
        <v>0</v>
      </c>
      <c r="AN145" s="62">
        <v>0</v>
      </c>
      <c r="AO145" s="62">
        <v>0</v>
      </c>
      <c r="AP145" s="62">
        <v>0</v>
      </c>
      <c r="AQ145" s="62">
        <v>0</v>
      </c>
      <c r="AR145" s="62">
        <v>0</v>
      </c>
      <c r="AS145" s="62">
        <v>0</v>
      </c>
      <c r="AT145" s="62">
        <v>0</v>
      </c>
      <c r="AU145" s="62">
        <v>0</v>
      </c>
      <c r="AV145" s="62">
        <v>0</v>
      </c>
      <c r="AW145" s="62">
        <v>0</v>
      </c>
      <c r="AX145" s="62">
        <v>0</v>
      </c>
      <c r="AY145" s="62">
        <v>0</v>
      </c>
      <c r="AZ145" s="62">
        <v>0</v>
      </c>
      <c r="BA145" s="62">
        <v>0</v>
      </c>
      <c r="BB145" s="62">
        <v>0</v>
      </c>
      <c r="BC145" s="62">
        <v>0</v>
      </c>
      <c r="BD145" s="62">
        <v>0</v>
      </c>
      <c r="BE145" s="62">
        <v>0</v>
      </c>
      <c r="BF145" s="62">
        <v>0</v>
      </c>
      <c r="BG145" s="62">
        <v>0</v>
      </c>
      <c r="BH145" s="62">
        <v>0</v>
      </c>
      <c r="BI145" s="62">
        <v>0</v>
      </c>
      <c r="BJ145" s="62">
        <v>0</v>
      </c>
      <c r="BK145" s="62">
        <v>0</v>
      </c>
      <c r="BL145" s="62">
        <v>0</v>
      </c>
      <c r="BM145" s="62">
        <v>0</v>
      </c>
      <c r="BN145" s="62">
        <v>0</v>
      </c>
      <c r="BO145" s="62">
        <v>0</v>
      </c>
      <c r="BP145" s="62">
        <v>0</v>
      </c>
      <c r="BQ145" s="62">
        <v>0</v>
      </c>
      <c r="BR145" s="62">
        <v>0</v>
      </c>
      <c r="BS145" s="62">
        <v>0</v>
      </c>
    </row>
    <row r="146" spans="1:71">
      <c r="A146" s="57"/>
      <c r="B146" s="37">
        <f t="shared" si="1"/>
        <v>132</v>
      </c>
      <c r="C146" s="38">
        <v>1</v>
      </c>
      <c r="D146" s="39">
        <f>_xlfn.IFNA(IF(OR(type="T",type="M"),MATCH(role,Settings!$I$9:$I$16,0),-1),-1)</f>
        <v>-1</v>
      </c>
      <c r="E146" s="40" t="s">
        <v>34</v>
      </c>
      <c r="F146" s="38" t="s">
        <v>204</v>
      </c>
      <c r="H146" s="46" t="str">
        <f>_xlfn.IFNA(INDEX(Settings!$P$9:$P$36,MATCH(team_member,Settings!$N$9:$N$36,0)),"")</f>
        <v/>
      </c>
      <c r="I146" s="45"/>
      <c r="J146" s="41"/>
      <c r="K146" s="49">
        <v>45481</v>
      </c>
      <c r="L146" s="50"/>
      <c r="M146" s="51">
        <f>B142</f>
        <v>128</v>
      </c>
      <c r="N146" s="53" t="str">
        <f t="shared" si="2"/>
        <v>↖</v>
      </c>
      <c r="O146" s="52" t="str" cm="1">
        <f t="array" ref="O146">IFERROR("(" &amp;d.type &amp; ")" &amp; IF(LEN(d.name)&gt;7, LEFT(d.name,7) &amp; "...",d.name),"")</f>
        <v>(T)Upgrade...</v>
      </c>
      <c r="P146" s="54" t="s">
        <v>60</v>
      </c>
      <c r="Q146" s="41"/>
      <c r="R146" s="48">
        <v>4</v>
      </c>
      <c r="S146" s="47" cm="1">
        <f t="array" ref="S14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45481</v>
      </c>
      <c r="T146" s="47" cm="1">
        <f t="array" ref="T14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45484</v>
      </c>
      <c r="U146" s="58">
        <v>45481</v>
      </c>
      <c r="V146" s="59">
        <v>45484</v>
      </c>
      <c r="W146" s="60"/>
      <c r="X146" s="62">
        <v>0</v>
      </c>
      <c r="Y146" s="62">
        <v>0</v>
      </c>
      <c r="Z146" s="62">
        <v>0</v>
      </c>
      <c r="AA146" s="62">
        <v>0</v>
      </c>
      <c r="AB146" s="62">
        <v>0</v>
      </c>
      <c r="AC146" s="62">
        <v>0</v>
      </c>
      <c r="AD146" s="62">
        <v>0</v>
      </c>
      <c r="AE146" s="62">
        <v>0</v>
      </c>
      <c r="AF146" s="62">
        <v>0</v>
      </c>
      <c r="AG146" s="62">
        <v>0</v>
      </c>
      <c r="AH146" s="62">
        <v>0</v>
      </c>
      <c r="AI146" s="62">
        <v>0</v>
      </c>
      <c r="AJ146" s="62">
        <v>0</v>
      </c>
      <c r="AK146" s="62">
        <v>0</v>
      </c>
      <c r="AL146" s="62">
        <v>0</v>
      </c>
      <c r="AM146" s="62">
        <v>0</v>
      </c>
      <c r="AN146" s="62">
        <v>0</v>
      </c>
      <c r="AO146" s="62">
        <v>0</v>
      </c>
      <c r="AP146" s="62">
        <v>0</v>
      </c>
      <c r="AQ146" s="62">
        <v>0</v>
      </c>
      <c r="AR146" s="62">
        <v>0</v>
      </c>
      <c r="AS146" s="62">
        <v>0</v>
      </c>
      <c r="AT146" s="62">
        <v>0</v>
      </c>
      <c r="AU146" s="62">
        <v>0</v>
      </c>
      <c r="AV146" s="62">
        <v>0</v>
      </c>
      <c r="AW146" s="62">
        <v>0</v>
      </c>
      <c r="AX146" s="62">
        <v>0</v>
      </c>
      <c r="AY146" s="62">
        <v>0</v>
      </c>
      <c r="AZ146" s="62">
        <v>0</v>
      </c>
      <c r="BA146" s="62">
        <v>0</v>
      </c>
      <c r="BB146" s="62">
        <v>0</v>
      </c>
      <c r="BC146" s="62">
        <v>0</v>
      </c>
      <c r="BD146" s="62">
        <v>0</v>
      </c>
      <c r="BE146" s="62">
        <v>0</v>
      </c>
      <c r="BF146" s="62">
        <v>0</v>
      </c>
      <c r="BG146" s="62">
        <v>0</v>
      </c>
      <c r="BH146" s="62">
        <v>0</v>
      </c>
      <c r="BI146" s="62">
        <v>0</v>
      </c>
      <c r="BJ146" s="62">
        <v>0</v>
      </c>
      <c r="BK146" s="62">
        <v>0</v>
      </c>
      <c r="BL146" s="62">
        <v>0</v>
      </c>
      <c r="BM146" s="62">
        <v>0</v>
      </c>
      <c r="BN146" s="62">
        <v>0</v>
      </c>
      <c r="BO146" s="62">
        <v>0</v>
      </c>
      <c r="BP146" s="62">
        <v>0</v>
      </c>
      <c r="BQ146" s="62">
        <v>0</v>
      </c>
      <c r="BR146" s="62">
        <v>0</v>
      </c>
      <c r="BS146" s="62">
        <v>0</v>
      </c>
    </row>
    <row r="147" spans="1:71">
      <c r="A147" s="57"/>
      <c r="B147" s="37">
        <f t="shared" si="1"/>
        <v>133</v>
      </c>
      <c r="C147" s="38">
        <v>1</v>
      </c>
      <c r="D147" s="39">
        <f>_xlfn.IFNA(IF(OR(type="T",type="M"),MATCH(role,Settings!$I$9:$I$16,0),-1),-1)</f>
        <v>-1</v>
      </c>
      <c r="E147" s="40" t="s">
        <v>34</v>
      </c>
      <c r="F147" s="38" t="s">
        <v>257</v>
      </c>
      <c r="H147" s="46" t="str">
        <f>_xlfn.IFNA(INDEX(Settings!$P$9:$P$36,MATCH(team_member,Settings!$N$9:$N$36,0)),"")</f>
        <v/>
      </c>
      <c r="I147" s="45"/>
      <c r="J147" s="41"/>
      <c r="K147" s="49">
        <v>45464</v>
      </c>
      <c r="L147" s="50"/>
      <c r="M147" s="51"/>
      <c r="N147" s="53" t="str">
        <f t="shared" si="2"/>
        <v/>
      </c>
      <c r="O147" s="52" t="str" cm="1">
        <f t="array" ref="O147">IFERROR("(" &amp;d.type &amp; ")" &amp; IF(LEN(d.name)&gt;7, LEFT(d.name,7) &amp; "...",d.name),"")</f>
        <v/>
      </c>
      <c r="P147" s="54" t="s">
        <v>60</v>
      </c>
      <c r="Q147" s="41"/>
      <c r="R147" s="48">
        <v>3</v>
      </c>
      <c r="S147" s="47" cm="1">
        <f t="array" ref="S14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45464</v>
      </c>
      <c r="T147" s="47" cm="1">
        <f t="array" ref="T14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45468</v>
      </c>
      <c r="U147" s="58">
        <v>45464</v>
      </c>
      <c r="V147" s="59">
        <v>45468</v>
      </c>
      <c r="W147" s="60"/>
      <c r="X147" s="62">
        <v>0</v>
      </c>
      <c r="Y147" s="62">
        <v>0</v>
      </c>
      <c r="Z147" s="62">
        <v>0</v>
      </c>
      <c r="AA147" s="62">
        <v>0</v>
      </c>
      <c r="AB147" s="62">
        <v>0</v>
      </c>
      <c r="AC147" s="62">
        <v>0</v>
      </c>
      <c r="AD147" s="62">
        <v>0</v>
      </c>
      <c r="AE147" s="62">
        <v>0</v>
      </c>
      <c r="AF147" s="62">
        <v>0</v>
      </c>
      <c r="AG147" s="62">
        <v>0</v>
      </c>
      <c r="AH147" s="62">
        <v>0</v>
      </c>
      <c r="AI147" s="62">
        <v>0</v>
      </c>
      <c r="AJ147" s="62">
        <v>0</v>
      </c>
      <c r="AK147" s="62">
        <v>0</v>
      </c>
      <c r="AL147" s="62">
        <v>0</v>
      </c>
      <c r="AM147" s="62">
        <v>0</v>
      </c>
      <c r="AN147" s="62">
        <v>0</v>
      </c>
      <c r="AO147" s="62">
        <v>0</v>
      </c>
      <c r="AP147" s="62">
        <v>0</v>
      </c>
      <c r="AQ147" s="62">
        <v>0</v>
      </c>
      <c r="AR147" s="62">
        <v>0</v>
      </c>
      <c r="AS147" s="62">
        <v>0</v>
      </c>
      <c r="AT147" s="62">
        <v>0</v>
      </c>
      <c r="AU147" s="62">
        <v>0</v>
      </c>
      <c r="AV147" s="62">
        <v>0</v>
      </c>
      <c r="AW147" s="62">
        <v>0</v>
      </c>
      <c r="AX147" s="62">
        <v>0</v>
      </c>
      <c r="AY147" s="62">
        <v>0</v>
      </c>
      <c r="AZ147" s="62">
        <v>0</v>
      </c>
      <c r="BA147" s="62">
        <v>0</v>
      </c>
      <c r="BB147" s="62">
        <v>0</v>
      </c>
      <c r="BC147" s="62">
        <v>0</v>
      </c>
      <c r="BD147" s="62">
        <v>0</v>
      </c>
      <c r="BE147" s="62">
        <v>0</v>
      </c>
      <c r="BF147" s="62">
        <v>0</v>
      </c>
      <c r="BG147" s="62">
        <v>0</v>
      </c>
      <c r="BH147" s="62">
        <v>0</v>
      </c>
      <c r="BI147" s="62">
        <v>0</v>
      </c>
      <c r="BJ147" s="62">
        <v>0</v>
      </c>
      <c r="BK147" s="62">
        <v>0</v>
      </c>
      <c r="BL147" s="62">
        <v>0</v>
      </c>
      <c r="BM147" s="62">
        <v>0</v>
      </c>
      <c r="BN147" s="62">
        <v>0</v>
      </c>
      <c r="BO147" s="62">
        <v>0</v>
      </c>
      <c r="BP147" s="62">
        <v>0</v>
      </c>
      <c r="BQ147" s="62">
        <v>0</v>
      </c>
      <c r="BR147" s="62">
        <v>0</v>
      </c>
      <c r="BS147" s="62">
        <v>0</v>
      </c>
    </row>
    <row r="148" spans="1:71">
      <c r="A148" s="57"/>
      <c r="B148" s="37">
        <f t="shared" si="1"/>
        <v>134</v>
      </c>
      <c r="C148" s="38">
        <v>1</v>
      </c>
      <c r="D148" s="39">
        <f>_xlfn.IFNA(IF(OR(type="T",type="M"),MATCH(role,Settings!$I$9:$I$16,0),-1),-1)</f>
        <v>-1</v>
      </c>
      <c r="E148" s="40" t="s">
        <v>34</v>
      </c>
      <c r="F148" s="38" t="s">
        <v>198</v>
      </c>
      <c r="H148" s="46" t="str">
        <f>_xlfn.IFNA(INDEX(Settings!$P$9:$P$36,MATCH(team_member,Settings!$N$9:$N$36,0)),"")</f>
        <v/>
      </c>
      <c r="I148" s="45"/>
      <c r="J148" s="41"/>
      <c r="K148" s="49">
        <v>45469</v>
      </c>
      <c r="L148" s="50"/>
      <c r="M148" s="51">
        <f>B147</f>
        <v>133</v>
      </c>
      <c r="N148" s="53" t="str">
        <f t="shared" si="2"/>
        <v>↖</v>
      </c>
      <c r="O148" s="52" t="str" cm="1">
        <f t="array" ref="O148">IFERROR("(" &amp;d.type &amp; ")" &amp; IF(LEN(d.name)&gt;7, LEFT(d.name,7) &amp; "...",d.name),"")</f>
        <v>(T)Applica...</v>
      </c>
      <c r="P148" s="54" t="s">
        <v>60</v>
      </c>
      <c r="Q148" s="41"/>
      <c r="R148" s="48">
        <v>2</v>
      </c>
      <c r="S148" s="47" cm="1">
        <f t="array" ref="S14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45469</v>
      </c>
      <c r="T148" s="47" cm="1">
        <f t="array" ref="T14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45470</v>
      </c>
      <c r="U148" s="58">
        <v>45469</v>
      </c>
      <c r="V148" s="59">
        <v>45470</v>
      </c>
      <c r="W148" s="60"/>
      <c r="X148" s="62">
        <v>0</v>
      </c>
      <c r="Y148" s="62">
        <v>0</v>
      </c>
      <c r="Z148" s="62">
        <v>0</v>
      </c>
      <c r="AA148" s="62">
        <v>0</v>
      </c>
      <c r="AB148" s="62">
        <v>0</v>
      </c>
      <c r="AC148" s="62">
        <v>0</v>
      </c>
      <c r="AD148" s="62">
        <v>0</v>
      </c>
      <c r="AE148" s="62">
        <v>0</v>
      </c>
      <c r="AF148" s="62">
        <v>0</v>
      </c>
      <c r="AG148" s="62">
        <v>0</v>
      </c>
      <c r="AH148" s="62">
        <v>0</v>
      </c>
      <c r="AI148" s="62">
        <v>0</v>
      </c>
      <c r="AJ148" s="62">
        <v>0</v>
      </c>
      <c r="AK148" s="62">
        <v>0</v>
      </c>
      <c r="AL148" s="62">
        <v>0</v>
      </c>
      <c r="AM148" s="62">
        <v>0</v>
      </c>
      <c r="AN148" s="62">
        <v>0</v>
      </c>
      <c r="AO148" s="62">
        <v>0</v>
      </c>
      <c r="AP148" s="62">
        <v>0</v>
      </c>
      <c r="AQ148" s="62">
        <v>0</v>
      </c>
      <c r="AR148" s="62">
        <v>0</v>
      </c>
      <c r="AS148" s="62">
        <v>0</v>
      </c>
      <c r="AT148" s="62">
        <v>0</v>
      </c>
      <c r="AU148" s="62">
        <v>0</v>
      </c>
      <c r="AV148" s="62">
        <v>0</v>
      </c>
      <c r="AW148" s="62">
        <v>0</v>
      </c>
      <c r="AX148" s="62">
        <v>0</v>
      </c>
      <c r="AY148" s="62">
        <v>0</v>
      </c>
      <c r="AZ148" s="62">
        <v>0</v>
      </c>
      <c r="BA148" s="62">
        <v>0</v>
      </c>
      <c r="BB148" s="62">
        <v>0</v>
      </c>
      <c r="BC148" s="62">
        <v>0</v>
      </c>
      <c r="BD148" s="62">
        <v>0</v>
      </c>
      <c r="BE148" s="62">
        <v>0</v>
      </c>
      <c r="BF148" s="62">
        <v>0</v>
      </c>
      <c r="BG148" s="62">
        <v>0</v>
      </c>
      <c r="BH148" s="62">
        <v>0</v>
      </c>
      <c r="BI148" s="62">
        <v>0</v>
      </c>
      <c r="BJ148" s="62">
        <v>0</v>
      </c>
      <c r="BK148" s="62">
        <v>0</v>
      </c>
      <c r="BL148" s="62">
        <v>0</v>
      </c>
      <c r="BM148" s="62">
        <v>0</v>
      </c>
      <c r="BN148" s="62">
        <v>0</v>
      </c>
      <c r="BO148" s="62">
        <v>0</v>
      </c>
      <c r="BP148" s="62">
        <v>0</v>
      </c>
      <c r="BQ148" s="62">
        <v>0</v>
      </c>
      <c r="BR148" s="62">
        <v>0</v>
      </c>
      <c r="BS148" s="62">
        <v>0</v>
      </c>
    </row>
    <row r="149" spans="1:71">
      <c r="A149" s="57"/>
      <c r="B149" s="37">
        <f t="shared" si="1"/>
        <v>135</v>
      </c>
      <c r="C149" s="38">
        <v>1</v>
      </c>
      <c r="D149" s="39">
        <f>_xlfn.IFNA(IF(OR(type="T",type="M"),MATCH(role,Settings!$I$9:$I$16,0),-1),-1)</f>
        <v>-1</v>
      </c>
      <c r="E149" s="40" t="s">
        <v>34</v>
      </c>
      <c r="F149" s="38" t="s">
        <v>199</v>
      </c>
      <c r="H149" s="46" t="str">
        <f>_xlfn.IFNA(INDEX(Settings!$P$9:$P$36,MATCH(team_member,Settings!$N$9:$N$36,0)),"")</f>
        <v/>
      </c>
      <c r="I149" s="45"/>
      <c r="J149" s="41"/>
      <c r="K149" s="49">
        <v>45471</v>
      </c>
      <c r="L149" s="50"/>
      <c r="M149" s="51">
        <f>B148</f>
        <v>134</v>
      </c>
      <c r="N149" s="53" t="str">
        <f t="shared" si="2"/>
        <v>↖</v>
      </c>
      <c r="O149" s="52" t="str" cm="1">
        <f t="array" ref="O149">IFERROR("(" &amp;d.type &amp; ")" &amp; IF(LEN(d.name)&gt;7, LEFT(d.name,7) &amp; "...",d.name),"")</f>
        <v>(T)Define ...</v>
      </c>
      <c r="P149" s="54" t="s">
        <v>60</v>
      </c>
      <c r="Q149" s="41"/>
      <c r="R149" s="48">
        <v>3</v>
      </c>
      <c r="S149" s="47" cm="1">
        <f t="array" ref="S14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45471</v>
      </c>
      <c r="T149" s="47" cm="1">
        <f t="array" ref="T14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45475</v>
      </c>
      <c r="U149" s="58">
        <v>45471</v>
      </c>
      <c r="V149" s="59">
        <v>45475</v>
      </c>
      <c r="W149" s="60"/>
      <c r="X149" s="62">
        <v>0</v>
      </c>
      <c r="Y149" s="62">
        <v>0</v>
      </c>
      <c r="Z149" s="62">
        <v>0</v>
      </c>
      <c r="AA149" s="62">
        <v>0</v>
      </c>
      <c r="AB149" s="62">
        <v>0</v>
      </c>
      <c r="AC149" s="62">
        <v>0</v>
      </c>
      <c r="AD149" s="62">
        <v>0</v>
      </c>
      <c r="AE149" s="62">
        <v>0</v>
      </c>
      <c r="AF149" s="62">
        <v>0</v>
      </c>
      <c r="AG149" s="62">
        <v>0</v>
      </c>
      <c r="AH149" s="62">
        <v>0</v>
      </c>
      <c r="AI149" s="62">
        <v>0</v>
      </c>
      <c r="AJ149" s="62">
        <v>0</v>
      </c>
      <c r="AK149" s="62">
        <v>0</v>
      </c>
      <c r="AL149" s="62">
        <v>0</v>
      </c>
      <c r="AM149" s="62">
        <v>0</v>
      </c>
      <c r="AN149" s="62">
        <v>0</v>
      </c>
      <c r="AO149" s="62">
        <v>0</v>
      </c>
      <c r="AP149" s="62">
        <v>0</v>
      </c>
      <c r="AQ149" s="62">
        <v>0</v>
      </c>
      <c r="AR149" s="62">
        <v>0</v>
      </c>
      <c r="AS149" s="62">
        <v>0</v>
      </c>
      <c r="AT149" s="62">
        <v>0</v>
      </c>
      <c r="AU149" s="62">
        <v>0</v>
      </c>
      <c r="AV149" s="62">
        <v>0</v>
      </c>
      <c r="AW149" s="62">
        <v>0</v>
      </c>
      <c r="AX149" s="62">
        <v>0</v>
      </c>
      <c r="AY149" s="62">
        <v>0</v>
      </c>
      <c r="AZ149" s="62">
        <v>0</v>
      </c>
      <c r="BA149" s="62">
        <v>0</v>
      </c>
      <c r="BB149" s="62">
        <v>0</v>
      </c>
      <c r="BC149" s="62">
        <v>0</v>
      </c>
      <c r="BD149" s="62">
        <v>0</v>
      </c>
      <c r="BE149" s="62">
        <v>0</v>
      </c>
      <c r="BF149" s="62">
        <v>0</v>
      </c>
      <c r="BG149" s="62">
        <v>0</v>
      </c>
      <c r="BH149" s="62">
        <v>0</v>
      </c>
      <c r="BI149" s="62">
        <v>0</v>
      </c>
      <c r="BJ149" s="62">
        <v>0</v>
      </c>
      <c r="BK149" s="62">
        <v>0</v>
      </c>
      <c r="BL149" s="62">
        <v>0</v>
      </c>
      <c r="BM149" s="62">
        <v>0</v>
      </c>
      <c r="BN149" s="62">
        <v>0</v>
      </c>
      <c r="BO149" s="62">
        <v>0</v>
      </c>
      <c r="BP149" s="62">
        <v>0</v>
      </c>
      <c r="BQ149" s="62">
        <v>0</v>
      </c>
      <c r="BR149" s="62">
        <v>0</v>
      </c>
      <c r="BS149" s="62">
        <v>0</v>
      </c>
    </row>
    <row r="150" spans="1:71">
      <c r="A150" s="57"/>
      <c r="B150" s="37">
        <f t="shared" si="1"/>
        <v>136</v>
      </c>
      <c r="C150" s="38">
        <v>1</v>
      </c>
      <c r="D150" s="39">
        <f>_xlfn.IFNA(IF(OR(type="T",type="M"),MATCH(role,Settings!$I$9:$I$16,0),-1),-1)</f>
        <v>-1</v>
      </c>
      <c r="E150" s="40" t="s">
        <v>34</v>
      </c>
      <c r="F150" s="38" t="s">
        <v>200</v>
      </c>
      <c r="H150" s="46" t="str">
        <f>_xlfn.IFNA(INDEX(Settings!$P$9:$P$36,MATCH(team_member,Settings!$N$9:$N$36,0)),"")</f>
        <v/>
      </c>
      <c r="I150" s="45"/>
      <c r="J150" s="41"/>
      <c r="K150" s="49">
        <v>45471</v>
      </c>
      <c r="L150" s="50"/>
      <c r="M150" s="51"/>
      <c r="N150" s="53" t="str">
        <f t="shared" si="2"/>
        <v/>
      </c>
      <c r="O150" s="52" t="str" cm="1">
        <f t="array" ref="O150">IFERROR("(" &amp;d.type &amp; ")" &amp; IF(LEN(d.name)&gt;7, LEFT(d.name,7) &amp; "...",d.name),"")</f>
        <v/>
      </c>
      <c r="P150" s="54" t="s">
        <v>60</v>
      </c>
      <c r="Q150" s="41"/>
      <c r="R150" s="48">
        <v>4</v>
      </c>
      <c r="S150" s="47" cm="1">
        <f t="array" ref="S15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45471</v>
      </c>
      <c r="T150" s="47" cm="1">
        <f t="array" ref="T15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45476</v>
      </c>
      <c r="U150" s="58">
        <v>45471</v>
      </c>
      <c r="V150" s="59">
        <v>45476</v>
      </c>
      <c r="W150" s="60"/>
      <c r="X150" s="62">
        <v>0</v>
      </c>
      <c r="Y150" s="62">
        <v>0</v>
      </c>
      <c r="Z150" s="62">
        <v>0</v>
      </c>
      <c r="AA150" s="62">
        <v>0</v>
      </c>
      <c r="AB150" s="62">
        <v>0</v>
      </c>
      <c r="AC150" s="62">
        <v>0</v>
      </c>
      <c r="AD150" s="62">
        <v>0</v>
      </c>
      <c r="AE150" s="62">
        <v>0</v>
      </c>
      <c r="AF150" s="62">
        <v>0</v>
      </c>
      <c r="AG150" s="62">
        <v>0</v>
      </c>
      <c r="AH150" s="62">
        <v>0</v>
      </c>
      <c r="AI150" s="62">
        <v>0</v>
      </c>
      <c r="AJ150" s="62">
        <v>0</v>
      </c>
      <c r="AK150" s="62">
        <v>0</v>
      </c>
      <c r="AL150" s="62">
        <v>0</v>
      </c>
      <c r="AM150" s="62">
        <v>0</v>
      </c>
      <c r="AN150" s="62">
        <v>0</v>
      </c>
      <c r="AO150" s="62">
        <v>0</v>
      </c>
      <c r="AP150" s="62">
        <v>0</v>
      </c>
      <c r="AQ150" s="62">
        <v>0</v>
      </c>
      <c r="AR150" s="62">
        <v>0</v>
      </c>
      <c r="AS150" s="62">
        <v>0</v>
      </c>
      <c r="AT150" s="62">
        <v>0</v>
      </c>
      <c r="AU150" s="62">
        <v>0</v>
      </c>
      <c r="AV150" s="62">
        <v>0</v>
      </c>
      <c r="AW150" s="62">
        <v>0</v>
      </c>
      <c r="AX150" s="62">
        <v>0</v>
      </c>
      <c r="AY150" s="62">
        <v>0</v>
      </c>
      <c r="AZ150" s="62">
        <v>0</v>
      </c>
      <c r="BA150" s="62">
        <v>0</v>
      </c>
      <c r="BB150" s="62">
        <v>0</v>
      </c>
      <c r="BC150" s="62">
        <v>0</v>
      </c>
      <c r="BD150" s="62">
        <v>0</v>
      </c>
      <c r="BE150" s="62">
        <v>0</v>
      </c>
      <c r="BF150" s="62">
        <v>0</v>
      </c>
      <c r="BG150" s="62">
        <v>0</v>
      </c>
      <c r="BH150" s="62">
        <v>0</v>
      </c>
      <c r="BI150" s="62">
        <v>0</v>
      </c>
      <c r="BJ150" s="62">
        <v>0</v>
      </c>
      <c r="BK150" s="62">
        <v>0</v>
      </c>
      <c r="BL150" s="62">
        <v>0</v>
      </c>
      <c r="BM150" s="62">
        <v>0</v>
      </c>
      <c r="BN150" s="62">
        <v>0</v>
      </c>
      <c r="BO150" s="62">
        <v>0</v>
      </c>
      <c r="BP150" s="62">
        <v>0</v>
      </c>
      <c r="BQ150" s="62">
        <v>0</v>
      </c>
      <c r="BR150" s="62">
        <v>0</v>
      </c>
      <c r="BS150" s="62">
        <v>0</v>
      </c>
    </row>
    <row r="151" spans="1:71">
      <c r="A151" s="57"/>
      <c r="B151" s="37">
        <f t="shared" si="1"/>
        <v>137</v>
      </c>
      <c r="C151" s="38">
        <v>1</v>
      </c>
      <c r="D151" s="39">
        <f>_xlfn.IFNA(IF(OR(type="T",type="M"),MATCH(role,Settings!$I$9:$I$16,0),-1),-1)</f>
        <v>-1</v>
      </c>
      <c r="E151" s="40" t="s">
        <v>34</v>
      </c>
      <c r="F151" s="38" t="s">
        <v>201</v>
      </c>
      <c r="H151" s="46" t="str">
        <f>_xlfn.IFNA(INDEX(Settings!$P$9:$P$36,MATCH(team_member,Settings!$N$9:$N$36,0)),"")</f>
        <v/>
      </c>
      <c r="I151" s="45"/>
      <c r="J151" s="41"/>
      <c r="K151" s="49">
        <v>45475</v>
      </c>
      <c r="L151" s="50"/>
      <c r="M151" s="51">
        <f>B150</f>
        <v>136</v>
      </c>
      <c r="N151" s="53" t="str">
        <f t="shared" si="2"/>
        <v>↖</v>
      </c>
      <c r="O151" s="52" t="str" cm="1">
        <f t="array" ref="O151">IFERROR("(" &amp;d.type &amp; ")" &amp; IF(LEN(d.name)&gt;7, LEFT(d.name,7) &amp; "...",d.name),"")</f>
        <v>(T)Upgrade...</v>
      </c>
      <c r="P151" s="54" t="s">
        <v>60</v>
      </c>
      <c r="Q151" s="41"/>
      <c r="R151" s="48">
        <v>1</v>
      </c>
      <c r="S151" s="47" cm="1">
        <f t="array" ref="S15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45475</v>
      </c>
      <c r="T151" s="47" cm="1">
        <f t="array" ref="T15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45475</v>
      </c>
      <c r="U151" s="58">
        <v>45475</v>
      </c>
      <c r="V151" s="59">
        <v>45475</v>
      </c>
      <c r="W151" s="60"/>
      <c r="X151" s="62">
        <v>0</v>
      </c>
      <c r="Y151" s="62">
        <v>0</v>
      </c>
      <c r="Z151" s="62">
        <v>0</v>
      </c>
      <c r="AA151" s="62">
        <v>0</v>
      </c>
      <c r="AB151" s="62">
        <v>0</v>
      </c>
      <c r="AC151" s="62">
        <v>0</v>
      </c>
      <c r="AD151" s="62">
        <v>0</v>
      </c>
      <c r="AE151" s="62">
        <v>0</v>
      </c>
      <c r="AF151" s="62">
        <v>0</v>
      </c>
      <c r="AG151" s="62">
        <v>0</v>
      </c>
      <c r="AH151" s="62">
        <v>0</v>
      </c>
      <c r="AI151" s="62">
        <v>0</v>
      </c>
      <c r="AJ151" s="62">
        <v>0</v>
      </c>
      <c r="AK151" s="62">
        <v>0</v>
      </c>
      <c r="AL151" s="62">
        <v>0</v>
      </c>
      <c r="AM151" s="62">
        <v>0</v>
      </c>
      <c r="AN151" s="62">
        <v>0</v>
      </c>
      <c r="AO151" s="62">
        <v>0</v>
      </c>
      <c r="AP151" s="62">
        <v>0</v>
      </c>
      <c r="AQ151" s="62">
        <v>0</v>
      </c>
      <c r="AR151" s="62">
        <v>0</v>
      </c>
      <c r="AS151" s="62">
        <v>0</v>
      </c>
      <c r="AT151" s="62">
        <v>0</v>
      </c>
      <c r="AU151" s="62">
        <v>0</v>
      </c>
      <c r="AV151" s="62">
        <v>0</v>
      </c>
      <c r="AW151" s="62">
        <v>0</v>
      </c>
      <c r="AX151" s="62">
        <v>0</v>
      </c>
      <c r="AY151" s="62">
        <v>0</v>
      </c>
      <c r="AZ151" s="62">
        <v>0</v>
      </c>
      <c r="BA151" s="62">
        <v>0</v>
      </c>
      <c r="BB151" s="62">
        <v>0</v>
      </c>
      <c r="BC151" s="62">
        <v>0</v>
      </c>
      <c r="BD151" s="62">
        <v>0</v>
      </c>
      <c r="BE151" s="62">
        <v>0</v>
      </c>
      <c r="BF151" s="62">
        <v>0</v>
      </c>
      <c r="BG151" s="62">
        <v>0</v>
      </c>
      <c r="BH151" s="62">
        <v>0</v>
      </c>
      <c r="BI151" s="62">
        <v>0</v>
      </c>
      <c r="BJ151" s="62">
        <v>0</v>
      </c>
      <c r="BK151" s="62">
        <v>0</v>
      </c>
      <c r="BL151" s="62">
        <v>0</v>
      </c>
      <c r="BM151" s="62">
        <v>0</v>
      </c>
      <c r="BN151" s="62">
        <v>0</v>
      </c>
      <c r="BO151" s="62">
        <v>0</v>
      </c>
      <c r="BP151" s="62">
        <v>0</v>
      </c>
      <c r="BQ151" s="62">
        <v>0</v>
      </c>
      <c r="BR151" s="62">
        <v>0</v>
      </c>
      <c r="BS151" s="62">
        <v>0</v>
      </c>
    </row>
    <row r="152" spans="1:71">
      <c r="A152" s="57"/>
      <c r="B152" s="37">
        <f t="shared" si="1"/>
        <v>138</v>
      </c>
      <c r="C152" s="38">
        <v>1</v>
      </c>
      <c r="D152" s="39">
        <f>_xlfn.IFNA(IF(OR(type="T",type="M"),MATCH(role,Settings!$I$9:$I$16,0),-1),-1)</f>
        <v>-1</v>
      </c>
      <c r="E152" s="40" t="s">
        <v>34</v>
      </c>
      <c r="F152" s="38" t="s">
        <v>202</v>
      </c>
      <c r="H152" s="46" t="str">
        <f>_xlfn.IFNA(INDEX(Settings!$P$9:$P$36,MATCH(team_member,Settings!$N$9:$N$36,0)),"")</f>
        <v/>
      </c>
      <c r="I152" s="45"/>
      <c r="J152" s="41"/>
      <c r="K152" s="49">
        <v>45476</v>
      </c>
      <c r="L152" s="50"/>
      <c r="M152" s="51">
        <f>B151</f>
        <v>137</v>
      </c>
      <c r="N152" s="53" t="str">
        <f t="shared" si="2"/>
        <v>↖</v>
      </c>
      <c r="O152" s="52" t="str" cm="1">
        <f t="array" ref="O152">IFERROR("(" &amp;d.type &amp; ")" &amp; IF(LEN(d.name)&gt;7, LEFT(d.name,7) &amp; "...",d.name),"")</f>
        <v>(T)Unit Te...</v>
      </c>
      <c r="P152" s="54" t="s">
        <v>60</v>
      </c>
      <c r="Q152" s="41"/>
      <c r="R152" s="48">
        <v>2</v>
      </c>
      <c r="S152" s="47" cm="1">
        <f t="array" ref="S15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45476</v>
      </c>
      <c r="T152" s="47" cm="1">
        <f t="array" ref="T15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45477</v>
      </c>
      <c r="U152" s="58">
        <v>45476</v>
      </c>
      <c r="V152" s="59">
        <v>45477</v>
      </c>
      <c r="W152" s="60"/>
      <c r="X152" s="62">
        <v>0</v>
      </c>
      <c r="Y152" s="62">
        <v>0</v>
      </c>
      <c r="Z152" s="62">
        <v>0</v>
      </c>
      <c r="AA152" s="62">
        <v>0</v>
      </c>
      <c r="AB152" s="62">
        <v>0</v>
      </c>
      <c r="AC152" s="62">
        <v>0</v>
      </c>
      <c r="AD152" s="62">
        <v>0</v>
      </c>
      <c r="AE152" s="62">
        <v>0</v>
      </c>
      <c r="AF152" s="62">
        <v>0</v>
      </c>
      <c r="AG152" s="62">
        <v>0</v>
      </c>
      <c r="AH152" s="62">
        <v>0</v>
      </c>
      <c r="AI152" s="62">
        <v>0</v>
      </c>
      <c r="AJ152" s="62">
        <v>0</v>
      </c>
      <c r="AK152" s="62">
        <v>0</v>
      </c>
      <c r="AL152" s="62">
        <v>0</v>
      </c>
      <c r="AM152" s="62">
        <v>0</v>
      </c>
      <c r="AN152" s="62">
        <v>0</v>
      </c>
      <c r="AO152" s="62">
        <v>0</v>
      </c>
      <c r="AP152" s="62">
        <v>0</v>
      </c>
      <c r="AQ152" s="62">
        <v>0</v>
      </c>
      <c r="AR152" s="62">
        <v>0</v>
      </c>
      <c r="AS152" s="62">
        <v>0</v>
      </c>
      <c r="AT152" s="62">
        <v>0</v>
      </c>
      <c r="AU152" s="62">
        <v>0</v>
      </c>
      <c r="AV152" s="62">
        <v>0</v>
      </c>
      <c r="AW152" s="62">
        <v>0</v>
      </c>
      <c r="AX152" s="62">
        <v>0</v>
      </c>
      <c r="AY152" s="62">
        <v>0</v>
      </c>
      <c r="AZ152" s="62">
        <v>0</v>
      </c>
      <c r="BA152" s="62">
        <v>0</v>
      </c>
      <c r="BB152" s="62">
        <v>0</v>
      </c>
      <c r="BC152" s="62">
        <v>0</v>
      </c>
      <c r="BD152" s="62">
        <v>0</v>
      </c>
      <c r="BE152" s="62">
        <v>0</v>
      </c>
      <c r="BF152" s="62">
        <v>0</v>
      </c>
      <c r="BG152" s="62">
        <v>0</v>
      </c>
      <c r="BH152" s="62">
        <v>0</v>
      </c>
      <c r="BI152" s="62">
        <v>0</v>
      </c>
      <c r="BJ152" s="62">
        <v>0</v>
      </c>
      <c r="BK152" s="62">
        <v>0</v>
      </c>
      <c r="BL152" s="62">
        <v>0</v>
      </c>
      <c r="BM152" s="62">
        <v>0</v>
      </c>
      <c r="BN152" s="62">
        <v>0</v>
      </c>
      <c r="BO152" s="62">
        <v>0</v>
      </c>
      <c r="BP152" s="62">
        <v>0</v>
      </c>
      <c r="BQ152" s="62">
        <v>0</v>
      </c>
      <c r="BR152" s="62">
        <v>0</v>
      </c>
      <c r="BS152" s="62">
        <v>0</v>
      </c>
    </row>
    <row r="153" spans="1:71">
      <c r="A153" s="57"/>
      <c r="B153" s="37">
        <f t="shared" si="1"/>
        <v>139</v>
      </c>
      <c r="C153" s="38">
        <v>1</v>
      </c>
      <c r="D153" s="39">
        <f>_xlfn.IFNA(IF(OR(type="T",type="M"),MATCH(role,Settings!$I$9:$I$16,0),-1),-1)</f>
        <v>-1</v>
      </c>
      <c r="E153" s="40" t="s">
        <v>34</v>
      </c>
      <c r="F153" s="38" t="s">
        <v>203</v>
      </c>
      <c r="H153" s="46" t="str">
        <f>_xlfn.IFNA(INDEX(Settings!$P$9:$P$36,MATCH(team_member,Settings!$N$9:$N$36,0)),"")</f>
        <v/>
      </c>
      <c r="I153" s="45"/>
      <c r="J153" s="41"/>
      <c r="K153" s="49">
        <v>45481</v>
      </c>
      <c r="L153" s="50"/>
      <c r="M153" s="51">
        <f>B152</f>
        <v>138</v>
      </c>
      <c r="N153" s="53" t="str">
        <f t="shared" si="2"/>
        <v>↖</v>
      </c>
      <c r="O153" s="52" t="str" cm="1">
        <f t="array" ref="O153">IFERROR("(" &amp;d.type &amp; ")" &amp; IF(LEN(d.name)&gt;7, LEFT(d.name,7) &amp; "...",d.name),"")</f>
        <v>(T)Functio...</v>
      </c>
      <c r="P153" s="54" t="s">
        <v>60</v>
      </c>
      <c r="Q153" s="41"/>
      <c r="R153" s="48">
        <v>4</v>
      </c>
      <c r="S153" s="47" cm="1">
        <f t="array" ref="S15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45481</v>
      </c>
      <c r="T153" s="47" cm="1">
        <f t="array" ref="T15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45484</v>
      </c>
      <c r="U153" s="58">
        <v>45476</v>
      </c>
      <c r="V153" s="59">
        <v>45481</v>
      </c>
      <c r="W153" s="60"/>
      <c r="X153" s="62">
        <v>0</v>
      </c>
      <c r="Y153" s="62">
        <v>0</v>
      </c>
      <c r="Z153" s="62">
        <v>0</v>
      </c>
      <c r="AA153" s="62">
        <v>0</v>
      </c>
      <c r="AB153" s="62">
        <v>0</v>
      </c>
      <c r="AC153" s="62">
        <v>0</v>
      </c>
      <c r="AD153" s="62">
        <v>0</v>
      </c>
      <c r="AE153" s="62">
        <v>0</v>
      </c>
      <c r="AF153" s="62">
        <v>0</v>
      </c>
      <c r="AG153" s="62">
        <v>0</v>
      </c>
      <c r="AH153" s="62">
        <v>0</v>
      </c>
      <c r="AI153" s="62">
        <v>0</v>
      </c>
      <c r="AJ153" s="62">
        <v>0</v>
      </c>
      <c r="AK153" s="62">
        <v>0</v>
      </c>
      <c r="AL153" s="62">
        <v>0</v>
      </c>
      <c r="AM153" s="62">
        <v>0</v>
      </c>
      <c r="AN153" s="62">
        <v>0</v>
      </c>
      <c r="AO153" s="62">
        <v>0</v>
      </c>
      <c r="AP153" s="62">
        <v>0</v>
      </c>
      <c r="AQ153" s="62">
        <v>0</v>
      </c>
      <c r="AR153" s="62">
        <v>0</v>
      </c>
      <c r="AS153" s="62">
        <v>0</v>
      </c>
      <c r="AT153" s="62">
        <v>0</v>
      </c>
      <c r="AU153" s="62">
        <v>0</v>
      </c>
      <c r="AV153" s="62">
        <v>0</v>
      </c>
      <c r="AW153" s="62">
        <v>0</v>
      </c>
      <c r="AX153" s="62">
        <v>0</v>
      </c>
      <c r="AY153" s="62">
        <v>0</v>
      </c>
      <c r="AZ153" s="62">
        <v>0</v>
      </c>
      <c r="BA153" s="62">
        <v>0</v>
      </c>
      <c r="BB153" s="62">
        <v>0</v>
      </c>
      <c r="BC153" s="62">
        <v>0</v>
      </c>
      <c r="BD153" s="62">
        <v>0</v>
      </c>
      <c r="BE153" s="62">
        <v>0</v>
      </c>
      <c r="BF153" s="62">
        <v>0</v>
      </c>
      <c r="BG153" s="62">
        <v>0</v>
      </c>
      <c r="BH153" s="62">
        <v>0</v>
      </c>
      <c r="BI153" s="62">
        <v>0</v>
      </c>
      <c r="BJ153" s="62">
        <v>0</v>
      </c>
      <c r="BK153" s="62">
        <v>0</v>
      </c>
      <c r="BL153" s="62">
        <v>0</v>
      </c>
      <c r="BM153" s="62">
        <v>0</v>
      </c>
      <c r="BN153" s="62">
        <v>0</v>
      </c>
      <c r="BO153" s="62">
        <v>0</v>
      </c>
      <c r="BP153" s="62">
        <v>0</v>
      </c>
      <c r="BQ153" s="62">
        <v>0</v>
      </c>
      <c r="BR153" s="62">
        <v>0</v>
      </c>
      <c r="BS153" s="62">
        <v>0</v>
      </c>
    </row>
    <row r="154" spans="1:71">
      <c r="A154" s="57"/>
      <c r="B154" s="37">
        <f t="shared" si="1"/>
        <v>140</v>
      </c>
      <c r="C154" s="38">
        <v>1</v>
      </c>
      <c r="D154" s="39">
        <f>_xlfn.IFNA(IF(OR(type="T",type="M"),MATCH(role,Settings!$I$9:$I$16,0),-1),-1)</f>
        <v>-1</v>
      </c>
      <c r="E154" s="40" t="s">
        <v>34</v>
      </c>
      <c r="F154" s="38" t="s">
        <v>204</v>
      </c>
      <c r="H154" s="46" t="str">
        <f>_xlfn.IFNA(INDEX(Settings!$P$9:$P$36,MATCH(team_member,Settings!$N$9:$N$36,0)),"")</f>
        <v/>
      </c>
      <c r="I154" s="45"/>
      <c r="J154" s="41"/>
      <c r="K154" s="49">
        <v>45481</v>
      </c>
      <c r="L154" s="50"/>
      <c r="M154" s="51">
        <f>B153</f>
        <v>139</v>
      </c>
      <c r="N154" s="53" t="str">
        <f t="shared" si="2"/>
        <v>↖</v>
      </c>
      <c r="O154" s="52" t="str" cm="1">
        <f t="array" ref="O154">IFERROR("(" &amp;d.type &amp; ")" &amp; IF(LEN(d.name)&gt;7, LEFT(d.name,7) &amp; "...",d.name),"")</f>
        <v>(T)Paralle...</v>
      </c>
      <c r="P154" s="54" t="s">
        <v>60</v>
      </c>
      <c r="Q154" s="41"/>
      <c r="R154" s="48">
        <v>4</v>
      </c>
      <c r="S154" s="47" cm="1">
        <f t="array" ref="S15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45481</v>
      </c>
      <c r="T154" s="47" cm="1">
        <f t="array" ref="T15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45484</v>
      </c>
      <c r="U154" s="58">
        <v>45481</v>
      </c>
      <c r="V154" s="59">
        <v>45484</v>
      </c>
      <c r="W154" s="60"/>
      <c r="X154" s="62">
        <v>0</v>
      </c>
      <c r="Y154" s="62">
        <v>0</v>
      </c>
      <c r="Z154" s="62">
        <v>0</v>
      </c>
      <c r="AA154" s="62">
        <v>0</v>
      </c>
      <c r="AB154" s="62">
        <v>0</v>
      </c>
      <c r="AC154" s="62">
        <v>0</v>
      </c>
      <c r="AD154" s="62">
        <v>0</v>
      </c>
      <c r="AE154" s="62">
        <v>0</v>
      </c>
      <c r="AF154" s="62">
        <v>0</v>
      </c>
      <c r="AG154" s="62">
        <v>0</v>
      </c>
      <c r="AH154" s="62">
        <v>0</v>
      </c>
      <c r="AI154" s="62">
        <v>0</v>
      </c>
      <c r="AJ154" s="62">
        <v>0</v>
      </c>
      <c r="AK154" s="62">
        <v>0</v>
      </c>
      <c r="AL154" s="62">
        <v>0</v>
      </c>
      <c r="AM154" s="62">
        <v>0</v>
      </c>
      <c r="AN154" s="62">
        <v>0</v>
      </c>
      <c r="AO154" s="62">
        <v>0</v>
      </c>
      <c r="AP154" s="62">
        <v>0</v>
      </c>
      <c r="AQ154" s="62">
        <v>0</v>
      </c>
      <c r="AR154" s="62">
        <v>0</v>
      </c>
      <c r="AS154" s="62">
        <v>0</v>
      </c>
      <c r="AT154" s="62">
        <v>0</v>
      </c>
      <c r="AU154" s="62">
        <v>0</v>
      </c>
      <c r="AV154" s="62">
        <v>0</v>
      </c>
      <c r="AW154" s="62">
        <v>0</v>
      </c>
      <c r="AX154" s="62">
        <v>0</v>
      </c>
      <c r="AY154" s="62">
        <v>0</v>
      </c>
      <c r="AZ154" s="62">
        <v>0</v>
      </c>
      <c r="BA154" s="62">
        <v>0</v>
      </c>
      <c r="BB154" s="62">
        <v>0</v>
      </c>
      <c r="BC154" s="62">
        <v>0</v>
      </c>
      <c r="BD154" s="62">
        <v>0</v>
      </c>
      <c r="BE154" s="62">
        <v>0</v>
      </c>
      <c r="BF154" s="62">
        <v>0</v>
      </c>
      <c r="BG154" s="62">
        <v>0</v>
      </c>
      <c r="BH154" s="62">
        <v>0</v>
      </c>
      <c r="BI154" s="62">
        <v>0</v>
      </c>
      <c r="BJ154" s="62">
        <v>0</v>
      </c>
      <c r="BK154" s="62">
        <v>0</v>
      </c>
      <c r="BL154" s="62">
        <v>0</v>
      </c>
      <c r="BM154" s="62">
        <v>0</v>
      </c>
      <c r="BN154" s="62">
        <v>0</v>
      </c>
      <c r="BO154" s="62">
        <v>0</v>
      </c>
      <c r="BP154" s="62">
        <v>0</v>
      </c>
      <c r="BQ154" s="62">
        <v>0</v>
      </c>
      <c r="BR154" s="62">
        <v>0</v>
      </c>
      <c r="BS154" s="62">
        <v>0</v>
      </c>
    </row>
    <row r="155" spans="1:71">
      <c r="A155" s="57"/>
      <c r="B155" s="37">
        <f t="shared" si="1"/>
        <v>141</v>
      </c>
      <c r="C155" s="38">
        <v>1</v>
      </c>
      <c r="D155" s="39">
        <f>_xlfn.IFNA(IF(OR(type="T",type="M"),MATCH(role,Settings!$I$9:$I$16,0),-1),-1)</f>
        <v>-1</v>
      </c>
      <c r="E155" s="40" t="s">
        <v>34</v>
      </c>
      <c r="F155" s="38" t="s">
        <v>195</v>
      </c>
      <c r="H155" s="46" t="str">
        <f>_xlfn.IFNA(INDEX(Settings!$P$9:$P$36,MATCH(team_member,Settings!$N$9:$N$36,0)),"")</f>
        <v/>
      </c>
      <c r="I155" s="45"/>
      <c r="J155" s="41"/>
      <c r="K155" s="49">
        <v>45448</v>
      </c>
      <c r="L155" s="50"/>
      <c r="M155" s="51">
        <f>B138</f>
        <v>124</v>
      </c>
      <c r="N155" s="53" t="str">
        <f t="shared" si="2"/>
        <v>↖</v>
      </c>
      <c r="O155" s="52" t="str" cm="1">
        <f t="array" ref="O155">IFERROR("(" &amp;d.type &amp; ")" &amp; IF(LEN(d.name)&gt;7, LEFT(d.name,7) &amp; "...",d.name),"")</f>
        <v>(T)Sprint ...</v>
      </c>
      <c r="P155" s="54" t="s">
        <v>60</v>
      </c>
      <c r="Q155" s="41"/>
      <c r="R155" s="48">
        <v>5</v>
      </c>
      <c r="S155" s="47" cm="1">
        <f t="array" ref="S15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45448</v>
      </c>
      <c r="T155" s="47" cm="1">
        <f t="array" ref="T15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45454</v>
      </c>
      <c r="U155" s="58">
        <v>45478</v>
      </c>
      <c r="V155" s="59">
        <v>45484</v>
      </c>
      <c r="W155" s="60"/>
      <c r="X155" s="62">
        <v>0</v>
      </c>
      <c r="Y155" s="62">
        <v>0</v>
      </c>
      <c r="Z155" s="62">
        <v>0</v>
      </c>
      <c r="AA155" s="62">
        <v>0</v>
      </c>
      <c r="AB155" s="62">
        <v>0</v>
      </c>
      <c r="AC155" s="62">
        <v>0</v>
      </c>
      <c r="AD155" s="62">
        <v>0</v>
      </c>
      <c r="AE155" s="62">
        <v>0</v>
      </c>
      <c r="AF155" s="62">
        <v>0</v>
      </c>
      <c r="AG155" s="62">
        <v>0</v>
      </c>
      <c r="AH155" s="62">
        <v>0</v>
      </c>
      <c r="AI155" s="62">
        <v>0</v>
      </c>
      <c r="AJ155" s="62">
        <v>0</v>
      </c>
      <c r="AK155" s="62">
        <v>0</v>
      </c>
      <c r="AL155" s="62">
        <v>0</v>
      </c>
      <c r="AM155" s="62">
        <v>0</v>
      </c>
      <c r="AN155" s="62">
        <v>0</v>
      </c>
      <c r="AO155" s="62">
        <v>0</v>
      </c>
      <c r="AP155" s="62">
        <v>0</v>
      </c>
      <c r="AQ155" s="62">
        <v>0</v>
      </c>
      <c r="AR155" s="62">
        <v>0</v>
      </c>
      <c r="AS155" s="62">
        <v>0</v>
      </c>
      <c r="AT155" s="62">
        <v>0</v>
      </c>
      <c r="AU155" s="62">
        <v>0</v>
      </c>
      <c r="AV155" s="62">
        <v>0</v>
      </c>
      <c r="AW155" s="62">
        <v>0</v>
      </c>
      <c r="AX155" s="62">
        <v>0</v>
      </c>
      <c r="AY155" s="62">
        <v>0</v>
      </c>
      <c r="AZ155" s="62">
        <v>0</v>
      </c>
      <c r="BA155" s="62">
        <v>0</v>
      </c>
      <c r="BB155" s="62">
        <v>0</v>
      </c>
      <c r="BC155" s="62">
        <v>0</v>
      </c>
      <c r="BD155" s="62">
        <v>0</v>
      </c>
      <c r="BE155" s="62">
        <v>0</v>
      </c>
      <c r="BF155" s="62">
        <v>0</v>
      </c>
      <c r="BG155" s="62">
        <v>0</v>
      </c>
      <c r="BH155" s="62">
        <v>0</v>
      </c>
      <c r="BI155" s="62">
        <v>0</v>
      </c>
      <c r="BJ155" s="62">
        <v>0</v>
      </c>
      <c r="BK155" s="62">
        <v>0</v>
      </c>
      <c r="BL155" s="62">
        <v>0</v>
      </c>
      <c r="BM155" s="62">
        <v>0</v>
      </c>
      <c r="BN155" s="62">
        <v>0</v>
      </c>
      <c r="BO155" s="62">
        <v>0</v>
      </c>
      <c r="BP155" s="62">
        <v>0</v>
      </c>
      <c r="BQ155" s="62">
        <v>0</v>
      </c>
      <c r="BR155" s="62">
        <v>0</v>
      </c>
      <c r="BS155" s="62">
        <v>0</v>
      </c>
    </row>
    <row r="156" spans="1:71">
      <c r="A156" s="57"/>
      <c r="B156" s="37">
        <f t="shared" si="1"/>
        <v>142</v>
      </c>
      <c r="C156" s="38">
        <v>1</v>
      </c>
      <c r="D156" s="39">
        <f>_xlfn.IFNA(IF(OR(type="T",type="M"),MATCH(role,Settings!$I$9:$I$16,0),-1),-1)</f>
        <v>-1</v>
      </c>
      <c r="E156" s="40" t="s">
        <v>34</v>
      </c>
      <c r="F156" s="38" t="s">
        <v>196</v>
      </c>
      <c r="H156" s="46" t="str">
        <f>_xlfn.IFNA(INDEX(Settings!$P$9:$P$36,MATCH(team_member,Settings!$N$9:$N$36,0)),"")</f>
        <v/>
      </c>
      <c r="I156" s="45"/>
      <c r="J156" s="41"/>
      <c r="K156" s="49">
        <v>45484</v>
      </c>
      <c r="L156" s="50"/>
      <c r="M156" s="51"/>
      <c r="N156" s="53" t="str">
        <f t="shared" si="2"/>
        <v/>
      </c>
      <c r="O156" s="52" t="str" cm="1">
        <f t="array" ref="O156">IFERROR("(" &amp;d.type &amp; ")" &amp; IF(LEN(d.name)&gt;7, LEFT(d.name,7) &amp; "...",d.name),"")</f>
        <v/>
      </c>
      <c r="P156" s="54" t="s">
        <v>60</v>
      </c>
      <c r="Q156" s="41"/>
      <c r="R156" s="48">
        <v>1</v>
      </c>
      <c r="S156" s="47" cm="1">
        <f t="array" ref="S15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45484</v>
      </c>
      <c r="T156" s="47" cm="1">
        <f t="array" ref="T15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45484</v>
      </c>
      <c r="U156" s="58">
        <v>45484</v>
      </c>
      <c r="V156" s="59">
        <v>45484</v>
      </c>
      <c r="W156" s="60"/>
      <c r="X156" s="62">
        <v>0</v>
      </c>
      <c r="Y156" s="62">
        <v>0</v>
      </c>
      <c r="Z156" s="62">
        <v>0</v>
      </c>
      <c r="AA156" s="62">
        <v>0</v>
      </c>
      <c r="AB156" s="62">
        <v>0</v>
      </c>
      <c r="AC156" s="62">
        <v>0</v>
      </c>
      <c r="AD156" s="62">
        <v>0</v>
      </c>
      <c r="AE156" s="62">
        <v>0</v>
      </c>
      <c r="AF156" s="62">
        <v>0</v>
      </c>
      <c r="AG156" s="62">
        <v>0</v>
      </c>
      <c r="AH156" s="62">
        <v>0</v>
      </c>
      <c r="AI156" s="62">
        <v>0</v>
      </c>
      <c r="AJ156" s="62">
        <v>0</v>
      </c>
      <c r="AK156" s="62">
        <v>0</v>
      </c>
      <c r="AL156" s="62">
        <v>0</v>
      </c>
      <c r="AM156" s="62">
        <v>0</v>
      </c>
      <c r="AN156" s="62">
        <v>0</v>
      </c>
      <c r="AO156" s="62">
        <v>0</v>
      </c>
      <c r="AP156" s="62">
        <v>0</v>
      </c>
      <c r="AQ156" s="62">
        <v>0</v>
      </c>
      <c r="AR156" s="62">
        <v>0</v>
      </c>
      <c r="AS156" s="62">
        <v>0</v>
      </c>
      <c r="AT156" s="62">
        <v>0</v>
      </c>
      <c r="AU156" s="62">
        <v>0</v>
      </c>
      <c r="AV156" s="62">
        <v>0</v>
      </c>
      <c r="AW156" s="62">
        <v>0</v>
      </c>
      <c r="AX156" s="62">
        <v>0</v>
      </c>
      <c r="AY156" s="62">
        <v>0</v>
      </c>
      <c r="AZ156" s="62">
        <v>0</v>
      </c>
      <c r="BA156" s="62">
        <v>0</v>
      </c>
      <c r="BB156" s="62">
        <v>0</v>
      </c>
      <c r="BC156" s="62">
        <v>0</v>
      </c>
      <c r="BD156" s="62">
        <v>0</v>
      </c>
      <c r="BE156" s="62">
        <v>0</v>
      </c>
      <c r="BF156" s="62">
        <v>0</v>
      </c>
      <c r="BG156" s="62">
        <v>0</v>
      </c>
      <c r="BH156" s="62">
        <v>0</v>
      </c>
      <c r="BI156" s="62">
        <v>0</v>
      </c>
      <c r="BJ156" s="62">
        <v>0</v>
      </c>
      <c r="BK156" s="62">
        <v>0</v>
      </c>
      <c r="BL156" s="62">
        <v>0</v>
      </c>
      <c r="BM156" s="62">
        <v>0</v>
      </c>
      <c r="BN156" s="62">
        <v>0</v>
      </c>
      <c r="BO156" s="62">
        <v>0</v>
      </c>
      <c r="BP156" s="62">
        <v>0</v>
      </c>
      <c r="BQ156" s="62">
        <v>0</v>
      </c>
      <c r="BR156" s="62">
        <v>0</v>
      </c>
      <c r="BS156" s="62">
        <v>0</v>
      </c>
    </row>
    <row r="157" spans="1:71">
      <c r="A157" s="57"/>
      <c r="B157" s="37">
        <f t="shared" si="1"/>
        <v>143</v>
      </c>
      <c r="C157" s="38">
        <v>1</v>
      </c>
      <c r="D157" s="39">
        <f>_xlfn.IFNA(IF(OR(type="T",type="M"),MATCH(role,Settings!$I$9:$I$16,0),-1),-1)</f>
        <v>-1</v>
      </c>
      <c r="E157" s="40" t="s">
        <v>34</v>
      </c>
      <c r="F157" s="38" t="s">
        <v>197</v>
      </c>
      <c r="H157" s="46" t="str">
        <f>_xlfn.IFNA(INDEX(Settings!$P$9:$P$36,MATCH(team_member,Settings!$N$9:$N$36,0)),"")</f>
        <v/>
      </c>
      <c r="I157" s="45"/>
      <c r="J157" s="41"/>
      <c r="K157" s="49">
        <v>45484</v>
      </c>
      <c r="L157" s="50"/>
      <c r="M157" s="51"/>
      <c r="N157" s="53" t="str">
        <f t="shared" si="2"/>
        <v/>
      </c>
      <c r="O157" s="52" t="str" cm="1">
        <f t="array" ref="O157">IFERROR("(" &amp;d.type &amp; ")" &amp; IF(LEN(d.name)&gt;7, LEFT(d.name,7) &amp; "...",d.name),"")</f>
        <v/>
      </c>
      <c r="P157" s="54" t="s">
        <v>60</v>
      </c>
      <c r="Q157" s="41"/>
      <c r="R157" s="48">
        <v>1</v>
      </c>
      <c r="S157" s="47" cm="1">
        <f t="array" ref="S15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45484</v>
      </c>
      <c r="T157" s="47" cm="1">
        <f t="array" ref="T15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45484</v>
      </c>
      <c r="U157" s="58">
        <v>45484</v>
      </c>
      <c r="V157" s="59">
        <v>45484</v>
      </c>
      <c r="W157" s="60"/>
      <c r="X157" s="62">
        <v>0</v>
      </c>
      <c r="Y157" s="62">
        <v>0</v>
      </c>
      <c r="Z157" s="62">
        <v>0</v>
      </c>
      <c r="AA157" s="62">
        <v>0</v>
      </c>
      <c r="AB157" s="62">
        <v>0</v>
      </c>
      <c r="AC157" s="62">
        <v>0</v>
      </c>
      <c r="AD157" s="62">
        <v>0</v>
      </c>
      <c r="AE157" s="62">
        <v>0</v>
      </c>
      <c r="AF157" s="62">
        <v>0</v>
      </c>
      <c r="AG157" s="62">
        <v>0</v>
      </c>
      <c r="AH157" s="62">
        <v>0</v>
      </c>
      <c r="AI157" s="62">
        <v>0</v>
      </c>
      <c r="AJ157" s="62">
        <v>0</v>
      </c>
      <c r="AK157" s="62">
        <v>0</v>
      </c>
      <c r="AL157" s="62">
        <v>0</v>
      </c>
      <c r="AM157" s="62">
        <v>0</v>
      </c>
      <c r="AN157" s="62">
        <v>0</v>
      </c>
      <c r="AO157" s="62">
        <v>0</v>
      </c>
      <c r="AP157" s="62">
        <v>0</v>
      </c>
      <c r="AQ157" s="62">
        <v>0</v>
      </c>
      <c r="AR157" s="62">
        <v>0</v>
      </c>
      <c r="AS157" s="62">
        <v>0</v>
      </c>
      <c r="AT157" s="62">
        <v>0</v>
      </c>
      <c r="AU157" s="62">
        <v>0</v>
      </c>
      <c r="AV157" s="62">
        <v>0</v>
      </c>
      <c r="AW157" s="62">
        <v>0</v>
      </c>
      <c r="AX157" s="62">
        <v>0</v>
      </c>
      <c r="AY157" s="62">
        <v>0</v>
      </c>
      <c r="AZ157" s="62">
        <v>0</v>
      </c>
      <c r="BA157" s="62">
        <v>0</v>
      </c>
      <c r="BB157" s="62">
        <v>0</v>
      </c>
      <c r="BC157" s="62">
        <v>0</v>
      </c>
      <c r="BD157" s="62">
        <v>0</v>
      </c>
      <c r="BE157" s="62">
        <v>0</v>
      </c>
      <c r="BF157" s="62">
        <v>0</v>
      </c>
      <c r="BG157" s="62">
        <v>0</v>
      </c>
      <c r="BH157" s="62">
        <v>0</v>
      </c>
      <c r="BI157" s="62">
        <v>0</v>
      </c>
      <c r="BJ157" s="62">
        <v>0</v>
      </c>
      <c r="BK157" s="62">
        <v>0</v>
      </c>
      <c r="BL157" s="62">
        <v>0</v>
      </c>
      <c r="BM157" s="62">
        <v>0</v>
      </c>
      <c r="BN157" s="62">
        <v>0</v>
      </c>
      <c r="BO157" s="62">
        <v>0</v>
      </c>
      <c r="BP157" s="62">
        <v>0</v>
      </c>
      <c r="BQ157" s="62">
        <v>0</v>
      </c>
      <c r="BR157" s="62">
        <v>0</v>
      </c>
      <c r="BS157" s="62">
        <v>0</v>
      </c>
    </row>
    <row r="158" spans="1:71">
      <c r="A158" s="57"/>
      <c r="B158" s="37">
        <f t="shared" si="1"/>
        <v>144</v>
      </c>
      <c r="C158" s="38">
        <v>1</v>
      </c>
      <c r="D158" s="39">
        <f>_xlfn.IFNA(IF(OR(type="T",type="M"),MATCH(role,Settings!$I$9:$I$16,0),-1),-1)</f>
        <v>-1</v>
      </c>
      <c r="E158" s="40" t="s">
        <v>33</v>
      </c>
      <c r="F158" s="38" t="s">
        <v>258</v>
      </c>
      <c r="H158" s="46" t="str">
        <f>_xlfn.IFNA(INDEX(Settings!$P$9:$P$36,MATCH(team_member,Settings!$N$9:$N$36,0)),"")</f>
        <v/>
      </c>
      <c r="I158" s="45"/>
      <c r="J158" s="41"/>
      <c r="K158" s="90">
        <f>MIN(U159:U186)</f>
        <v>45485</v>
      </c>
      <c r="L158" s="50"/>
      <c r="M158" s="51"/>
      <c r="N158" s="53" t="str">
        <f t="shared" si="2"/>
        <v/>
      </c>
      <c r="O158" s="52" t="str" cm="1">
        <f t="array" ref="O158">IFERROR("(" &amp;d.type &amp; ")" &amp; IF(LEN(d.name)&gt;7, LEFT(d.name,7) &amp; "...",d.name),"")</f>
        <v/>
      </c>
      <c r="P158" s="54" t="s">
        <v>60</v>
      </c>
      <c r="Q158" s="41"/>
      <c r="R158" s="48">
        <f>NETWORKDAYS(plan_start, MAX(T159:T186))</f>
        <v>15</v>
      </c>
      <c r="S158" s="47" cm="1">
        <f t="array" ref="S15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45485</v>
      </c>
      <c r="T158" s="47" cm="1">
        <f t="array" ref="T15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45505</v>
      </c>
      <c r="U158" s="58">
        <v>45485</v>
      </c>
      <c r="V158" s="59">
        <v>45505</v>
      </c>
      <c r="W158" s="60" cm="1">
        <f t="array" ref="W158">SUM(W159:W186*R159:R186)/SUM(R159:R186)</f>
        <v>0</v>
      </c>
      <c r="X158" s="62">
        <v>0</v>
      </c>
      <c r="Y158" s="62">
        <v>0</v>
      </c>
      <c r="Z158" s="62">
        <v>0</v>
      </c>
      <c r="AA158" s="62">
        <v>0</v>
      </c>
      <c r="AB158" s="62">
        <v>0</v>
      </c>
      <c r="AC158" s="62">
        <v>0</v>
      </c>
      <c r="AD158" s="62">
        <v>0</v>
      </c>
      <c r="AE158" s="62">
        <v>0</v>
      </c>
      <c r="AF158" s="62">
        <v>0</v>
      </c>
      <c r="AG158" s="62">
        <v>0</v>
      </c>
      <c r="AH158" s="62">
        <v>0</v>
      </c>
      <c r="AI158" s="62">
        <v>0</v>
      </c>
      <c r="AJ158" s="62">
        <v>0</v>
      </c>
      <c r="AK158" s="62">
        <v>0</v>
      </c>
      <c r="AL158" s="62">
        <v>0</v>
      </c>
      <c r="AM158" s="62">
        <v>0</v>
      </c>
      <c r="AN158" s="62">
        <v>0</v>
      </c>
      <c r="AO158" s="62">
        <v>0</v>
      </c>
      <c r="AP158" s="62">
        <v>0</v>
      </c>
      <c r="AQ158" s="62">
        <v>0</v>
      </c>
      <c r="AR158" s="62">
        <v>0</v>
      </c>
      <c r="AS158" s="62">
        <v>0</v>
      </c>
      <c r="AT158" s="62">
        <v>0</v>
      </c>
      <c r="AU158" s="62">
        <v>0</v>
      </c>
      <c r="AV158" s="62">
        <v>0</v>
      </c>
      <c r="AW158" s="62">
        <v>0</v>
      </c>
      <c r="AX158" s="62">
        <v>0</v>
      </c>
      <c r="AY158" s="62">
        <v>0</v>
      </c>
      <c r="AZ158" s="62">
        <v>0</v>
      </c>
      <c r="BA158" s="62">
        <v>0</v>
      </c>
      <c r="BB158" s="62">
        <v>0</v>
      </c>
      <c r="BC158" s="62">
        <v>0</v>
      </c>
      <c r="BD158" s="62">
        <v>0</v>
      </c>
      <c r="BE158" s="62">
        <v>0</v>
      </c>
      <c r="BF158" s="62">
        <v>0</v>
      </c>
      <c r="BG158" s="62">
        <v>0</v>
      </c>
      <c r="BH158" s="62">
        <v>0</v>
      </c>
      <c r="BI158" s="62">
        <v>0</v>
      </c>
      <c r="BJ158" s="62">
        <v>0</v>
      </c>
      <c r="BK158" s="62">
        <v>0</v>
      </c>
      <c r="BL158" s="62">
        <v>0</v>
      </c>
      <c r="BM158" s="62">
        <v>0</v>
      </c>
      <c r="BN158" s="62">
        <v>0</v>
      </c>
      <c r="BO158" s="62">
        <v>0</v>
      </c>
      <c r="BP158" s="62">
        <v>0</v>
      </c>
      <c r="BQ158" s="62">
        <v>0</v>
      </c>
      <c r="BR158" s="62">
        <v>0</v>
      </c>
      <c r="BS158" s="62">
        <v>0</v>
      </c>
    </row>
    <row r="159" spans="1:71">
      <c r="A159" s="57"/>
      <c r="B159" s="37">
        <f t="shared" si="1"/>
        <v>145</v>
      </c>
      <c r="C159" s="38">
        <v>1</v>
      </c>
      <c r="D159" s="39">
        <f>_xlfn.IFNA(IF(OR(type="T",type="M"),MATCH(role,Settings!$I$9:$I$16,0),-1),-1)</f>
        <v>-1</v>
      </c>
      <c r="E159" s="40" t="s">
        <v>34</v>
      </c>
      <c r="F159" s="38" t="s">
        <v>229</v>
      </c>
      <c r="H159" s="46" t="str">
        <f>_xlfn.IFNA(INDEX(Settings!$P$9:$P$36,MATCH(team_member,Settings!$N$9:$N$36,0)),"")</f>
        <v/>
      </c>
      <c r="I159" s="45"/>
      <c r="J159" s="41"/>
      <c r="K159" s="49">
        <v>45485</v>
      </c>
      <c r="L159" s="50"/>
      <c r="M159" s="51"/>
      <c r="N159" s="53" t="str">
        <f t="shared" si="2"/>
        <v/>
      </c>
      <c r="O159" s="52" t="str" cm="1">
        <f t="array" ref="O159">IFERROR("(" &amp;d.type &amp; ")" &amp; IF(LEN(d.name)&gt;7, LEFT(d.name,7) &amp; "...",d.name),"")</f>
        <v/>
      </c>
      <c r="P159" s="54" t="s">
        <v>60</v>
      </c>
      <c r="Q159" s="41"/>
      <c r="R159" s="48">
        <v>1</v>
      </c>
      <c r="S159" s="47" cm="1">
        <f t="array" ref="S15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45485</v>
      </c>
      <c r="T159" s="47" cm="1">
        <f t="array" ref="T15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45485</v>
      </c>
      <c r="U159" s="58">
        <v>45485</v>
      </c>
      <c r="V159" s="59">
        <v>45485</v>
      </c>
      <c r="W159" s="60"/>
      <c r="X159" s="62">
        <v>0</v>
      </c>
      <c r="Y159" s="62">
        <v>0</v>
      </c>
      <c r="Z159" s="62">
        <v>0</v>
      </c>
      <c r="AA159" s="62">
        <v>0</v>
      </c>
      <c r="AB159" s="62">
        <v>0</v>
      </c>
      <c r="AC159" s="62">
        <v>0</v>
      </c>
      <c r="AD159" s="62">
        <v>0</v>
      </c>
      <c r="AE159" s="62">
        <v>0</v>
      </c>
      <c r="AF159" s="62">
        <v>0</v>
      </c>
      <c r="AG159" s="62">
        <v>0</v>
      </c>
      <c r="AH159" s="62">
        <v>0</v>
      </c>
      <c r="AI159" s="62">
        <v>0</v>
      </c>
      <c r="AJ159" s="62">
        <v>0</v>
      </c>
      <c r="AK159" s="62">
        <v>0</v>
      </c>
      <c r="AL159" s="62">
        <v>0</v>
      </c>
      <c r="AM159" s="62">
        <v>0</v>
      </c>
      <c r="AN159" s="62">
        <v>0</v>
      </c>
      <c r="AO159" s="62">
        <v>0</v>
      </c>
      <c r="AP159" s="62">
        <v>0</v>
      </c>
      <c r="AQ159" s="62">
        <v>0</v>
      </c>
      <c r="AR159" s="62">
        <v>0</v>
      </c>
      <c r="AS159" s="62">
        <v>0</v>
      </c>
      <c r="AT159" s="62">
        <v>0</v>
      </c>
      <c r="AU159" s="62">
        <v>0</v>
      </c>
      <c r="AV159" s="62">
        <v>0</v>
      </c>
      <c r="AW159" s="62">
        <v>0</v>
      </c>
      <c r="AX159" s="62">
        <v>0</v>
      </c>
      <c r="AY159" s="62">
        <v>0</v>
      </c>
      <c r="AZ159" s="62">
        <v>0</v>
      </c>
      <c r="BA159" s="62">
        <v>0</v>
      </c>
      <c r="BB159" s="62">
        <v>0</v>
      </c>
      <c r="BC159" s="62">
        <v>0</v>
      </c>
      <c r="BD159" s="62">
        <v>0</v>
      </c>
      <c r="BE159" s="62">
        <v>0</v>
      </c>
      <c r="BF159" s="62">
        <v>0</v>
      </c>
      <c r="BG159" s="62">
        <v>0</v>
      </c>
      <c r="BH159" s="62">
        <v>0</v>
      </c>
      <c r="BI159" s="62">
        <v>0</v>
      </c>
      <c r="BJ159" s="62">
        <v>0</v>
      </c>
      <c r="BK159" s="62">
        <v>0</v>
      </c>
      <c r="BL159" s="62">
        <v>0</v>
      </c>
      <c r="BM159" s="62">
        <v>0</v>
      </c>
      <c r="BN159" s="62">
        <v>0</v>
      </c>
      <c r="BO159" s="62">
        <v>0</v>
      </c>
      <c r="BP159" s="62">
        <v>0</v>
      </c>
      <c r="BQ159" s="62">
        <v>0</v>
      </c>
      <c r="BR159" s="62">
        <v>0</v>
      </c>
      <c r="BS159" s="62">
        <v>0</v>
      </c>
    </row>
    <row r="160" spans="1:71">
      <c r="A160" s="57"/>
      <c r="B160" s="37">
        <f t="shared" si="1"/>
        <v>146</v>
      </c>
      <c r="C160" s="38">
        <v>1</v>
      </c>
      <c r="D160" s="39">
        <f>_xlfn.IFNA(IF(OR(type="T",type="M"),MATCH(role,Settings!$I$9:$I$16,0),-1),-1)</f>
        <v>-1</v>
      </c>
      <c r="E160" s="40" t="s">
        <v>34</v>
      </c>
      <c r="F160" s="38" t="s">
        <v>259</v>
      </c>
      <c r="H160" s="46" t="str">
        <f>_xlfn.IFNA(INDEX(Settings!$P$9:$P$36,MATCH(team_member,Settings!$N$9:$N$36,0)),"")</f>
        <v/>
      </c>
      <c r="I160" s="45"/>
      <c r="J160" s="41"/>
      <c r="K160" s="49">
        <v>45485</v>
      </c>
      <c r="L160" s="50"/>
      <c r="M160" s="51"/>
      <c r="N160" s="53" t="str">
        <f t="shared" si="2"/>
        <v/>
      </c>
      <c r="O160" s="52" t="str" cm="1">
        <f t="array" ref="O160">IFERROR("(" &amp;d.type &amp; ")" &amp; IF(LEN(d.name)&gt;7, LEFT(d.name,7) &amp; "...",d.name),"")</f>
        <v/>
      </c>
      <c r="P160" s="54" t="s">
        <v>60</v>
      </c>
      <c r="Q160" s="41"/>
      <c r="R160" s="48">
        <v>3</v>
      </c>
      <c r="S160" s="47" cm="1">
        <f t="array" ref="S16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45485</v>
      </c>
      <c r="T160" s="47" cm="1">
        <f t="array" ref="T16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45489</v>
      </c>
      <c r="U160" s="58">
        <v>45485</v>
      </c>
      <c r="V160" s="59">
        <v>45489</v>
      </c>
      <c r="W160" s="60"/>
      <c r="X160" s="62">
        <v>0</v>
      </c>
      <c r="Y160" s="62">
        <v>0</v>
      </c>
      <c r="Z160" s="62">
        <v>0</v>
      </c>
      <c r="AA160" s="62">
        <v>0</v>
      </c>
      <c r="AB160" s="62">
        <v>0</v>
      </c>
      <c r="AC160" s="62">
        <v>0</v>
      </c>
      <c r="AD160" s="62">
        <v>0</v>
      </c>
      <c r="AE160" s="62">
        <v>0</v>
      </c>
      <c r="AF160" s="62">
        <v>0</v>
      </c>
      <c r="AG160" s="62">
        <v>0</v>
      </c>
      <c r="AH160" s="62">
        <v>0</v>
      </c>
      <c r="AI160" s="62">
        <v>0</v>
      </c>
      <c r="AJ160" s="62">
        <v>0</v>
      </c>
      <c r="AK160" s="62">
        <v>0</v>
      </c>
      <c r="AL160" s="62">
        <v>0</v>
      </c>
      <c r="AM160" s="62">
        <v>0</v>
      </c>
      <c r="AN160" s="62">
        <v>0</v>
      </c>
      <c r="AO160" s="62">
        <v>0</v>
      </c>
      <c r="AP160" s="62">
        <v>0</v>
      </c>
      <c r="AQ160" s="62">
        <v>0</v>
      </c>
      <c r="AR160" s="62">
        <v>0</v>
      </c>
      <c r="AS160" s="62">
        <v>0</v>
      </c>
      <c r="AT160" s="62">
        <v>0</v>
      </c>
      <c r="AU160" s="62">
        <v>0</v>
      </c>
      <c r="AV160" s="62">
        <v>0</v>
      </c>
      <c r="AW160" s="62">
        <v>0</v>
      </c>
      <c r="AX160" s="62">
        <v>0</v>
      </c>
      <c r="AY160" s="62">
        <v>0</v>
      </c>
      <c r="AZ160" s="62">
        <v>0</v>
      </c>
      <c r="BA160" s="62">
        <v>0</v>
      </c>
      <c r="BB160" s="62">
        <v>0</v>
      </c>
      <c r="BC160" s="62">
        <v>0</v>
      </c>
      <c r="BD160" s="62">
        <v>0</v>
      </c>
      <c r="BE160" s="62">
        <v>0</v>
      </c>
      <c r="BF160" s="62">
        <v>0</v>
      </c>
      <c r="BG160" s="62">
        <v>0</v>
      </c>
      <c r="BH160" s="62">
        <v>0</v>
      </c>
      <c r="BI160" s="62">
        <v>0</v>
      </c>
      <c r="BJ160" s="62">
        <v>0</v>
      </c>
      <c r="BK160" s="62">
        <v>0</v>
      </c>
      <c r="BL160" s="62">
        <v>0</v>
      </c>
      <c r="BM160" s="62">
        <v>0</v>
      </c>
      <c r="BN160" s="62">
        <v>0</v>
      </c>
      <c r="BO160" s="62">
        <v>0</v>
      </c>
      <c r="BP160" s="62">
        <v>0</v>
      </c>
      <c r="BQ160" s="62">
        <v>0</v>
      </c>
      <c r="BR160" s="62">
        <v>0</v>
      </c>
      <c r="BS160" s="62">
        <v>0</v>
      </c>
    </row>
    <row r="161" spans="1:71">
      <c r="A161" s="57"/>
      <c r="B161" s="37">
        <f t="shared" si="1"/>
        <v>147</v>
      </c>
      <c r="C161" s="38">
        <v>1</v>
      </c>
      <c r="D161" s="39">
        <f>_xlfn.IFNA(IF(OR(type="T",type="M"),MATCH(role,Settings!$I$9:$I$16,0),-1),-1)</f>
        <v>-1</v>
      </c>
      <c r="E161" s="40" t="s">
        <v>34</v>
      </c>
      <c r="F161" s="38" t="s">
        <v>198</v>
      </c>
      <c r="H161" s="46" t="str">
        <f>_xlfn.IFNA(INDEX(Settings!$P$9:$P$36,MATCH(team_member,Settings!$N$9:$N$36,0)),"")</f>
        <v/>
      </c>
      <c r="I161" s="45"/>
      <c r="J161" s="41"/>
      <c r="K161" s="49">
        <v>45490</v>
      </c>
      <c r="L161" s="50"/>
      <c r="M161" s="51">
        <f>B160</f>
        <v>146</v>
      </c>
      <c r="N161" s="53" t="str">
        <f t="shared" si="2"/>
        <v>↖</v>
      </c>
      <c r="O161" s="52" t="str" cm="1">
        <f t="array" ref="O161">IFERROR("(" &amp;d.type &amp; ")" &amp; IF(LEN(d.name)&gt;7, LEFT(d.name,7) &amp; "...",d.name),"")</f>
        <v>(T)Applica...</v>
      </c>
      <c r="P161" s="54" t="s">
        <v>60</v>
      </c>
      <c r="Q161" s="41"/>
      <c r="R161" s="48">
        <v>2</v>
      </c>
      <c r="S161" s="47" cm="1">
        <f t="array" ref="S16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45490</v>
      </c>
      <c r="T161" s="47" cm="1">
        <f t="array" ref="T16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45491</v>
      </c>
      <c r="U161" s="58">
        <v>45490</v>
      </c>
      <c r="V161" s="59">
        <v>45491</v>
      </c>
      <c r="W161" s="60"/>
      <c r="X161" s="62">
        <v>0</v>
      </c>
      <c r="Y161" s="62">
        <v>0</v>
      </c>
      <c r="Z161" s="62">
        <v>0</v>
      </c>
      <c r="AA161" s="62">
        <v>0</v>
      </c>
      <c r="AB161" s="62">
        <v>0</v>
      </c>
      <c r="AC161" s="62">
        <v>0</v>
      </c>
      <c r="AD161" s="62">
        <v>0</v>
      </c>
      <c r="AE161" s="62">
        <v>0</v>
      </c>
      <c r="AF161" s="62">
        <v>0</v>
      </c>
      <c r="AG161" s="62">
        <v>0</v>
      </c>
      <c r="AH161" s="62">
        <v>0</v>
      </c>
      <c r="AI161" s="62">
        <v>0</v>
      </c>
      <c r="AJ161" s="62">
        <v>0</v>
      </c>
      <c r="AK161" s="62">
        <v>0</v>
      </c>
      <c r="AL161" s="62">
        <v>0</v>
      </c>
      <c r="AM161" s="62">
        <v>0</v>
      </c>
      <c r="AN161" s="62">
        <v>0</v>
      </c>
      <c r="AO161" s="62">
        <v>0</v>
      </c>
      <c r="AP161" s="62">
        <v>0</v>
      </c>
      <c r="AQ161" s="62">
        <v>0</v>
      </c>
      <c r="AR161" s="62">
        <v>0</v>
      </c>
      <c r="AS161" s="62">
        <v>0</v>
      </c>
      <c r="AT161" s="62">
        <v>0</v>
      </c>
      <c r="AU161" s="62">
        <v>0</v>
      </c>
      <c r="AV161" s="62">
        <v>0</v>
      </c>
      <c r="AW161" s="62">
        <v>0</v>
      </c>
      <c r="AX161" s="62">
        <v>0</v>
      </c>
      <c r="AY161" s="62">
        <v>0</v>
      </c>
      <c r="AZ161" s="62">
        <v>0</v>
      </c>
      <c r="BA161" s="62">
        <v>0</v>
      </c>
      <c r="BB161" s="62">
        <v>0</v>
      </c>
      <c r="BC161" s="62">
        <v>0</v>
      </c>
      <c r="BD161" s="62">
        <v>0</v>
      </c>
      <c r="BE161" s="62">
        <v>0</v>
      </c>
      <c r="BF161" s="62">
        <v>0</v>
      </c>
      <c r="BG161" s="62">
        <v>0</v>
      </c>
      <c r="BH161" s="62">
        <v>0</v>
      </c>
      <c r="BI161" s="62">
        <v>0</v>
      </c>
      <c r="BJ161" s="62">
        <v>0</v>
      </c>
      <c r="BK161" s="62">
        <v>0</v>
      </c>
      <c r="BL161" s="62">
        <v>0</v>
      </c>
      <c r="BM161" s="62">
        <v>0</v>
      </c>
      <c r="BN161" s="62">
        <v>0</v>
      </c>
      <c r="BO161" s="62">
        <v>0</v>
      </c>
      <c r="BP161" s="62">
        <v>0</v>
      </c>
      <c r="BQ161" s="62">
        <v>0</v>
      </c>
      <c r="BR161" s="62">
        <v>0</v>
      </c>
      <c r="BS161" s="62">
        <v>0</v>
      </c>
    </row>
    <row r="162" spans="1:71">
      <c r="A162" s="57"/>
      <c r="B162" s="37">
        <f t="shared" si="1"/>
        <v>148</v>
      </c>
      <c r="C162" s="38">
        <v>1</v>
      </c>
      <c r="D162" s="39">
        <f>_xlfn.IFNA(IF(OR(type="T",type="M"),MATCH(role,Settings!$I$9:$I$16,0),-1),-1)</f>
        <v>-1</v>
      </c>
      <c r="E162" s="40" t="s">
        <v>34</v>
      </c>
      <c r="F162" s="38" t="s">
        <v>199</v>
      </c>
      <c r="H162" s="46" t="str">
        <f>_xlfn.IFNA(INDEX(Settings!$P$9:$P$36,MATCH(team_member,Settings!$N$9:$N$36,0)),"")</f>
        <v/>
      </c>
      <c r="I162" s="45"/>
      <c r="J162" s="41"/>
      <c r="K162" s="49">
        <v>45492</v>
      </c>
      <c r="L162" s="50"/>
      <c r="M162" s="51">
        <f>B161</f>
        <v>147</v>
      </c>
      <c r="N162" s="53" t="str">
        <f t="shared" si="2"/>
        <v>↖</v>
      </c>
      <c r="O162" s="52" t="str" cm="1">
        <f t="array" ref="O162">IFERROR("(" &amp;d.type &amp; ")" &amp; IF(LEN(d.name)&gt;7, LEFT(d.name,7) &amp; "...",d.name),"")</f>
        <v>(T)Define ...</v>
      </c>
      <c r="P162" s="54" t="s">
        <v>60</v>
      </c>
      <c r="Q162" s="41"/>
      <c r="R162" s="48">
        <v>3</v>
      </c>
      <c r="S162" s="47" cm="1">
        <f t="array" ref="S16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45492</v>
      </c>
      <c r="T162" s="47" cm="1">
        <f t="array" ref="T16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45496</v>
      </c>
      <c r="U162" s="58">
        <v>45492</v>
      </c>
      <c r="V162" s="59">
        <v>45496</v>
      </c>
      <c r="W162" s="60"/>
      <c r="X162" s="62">
        <v>0</v>
      </c>
      <c r="Y162" s="62">
        <v>0</v>
      </c>
      <c r="Z162" s="62">
        <v>0</v>
      </c>
      <c r="AA162" s="62">
        <v>0</v>
      </c>
      <c r="AB162" s="62">
        <v>0</v>
      </c>
      <c r="AC162" s="62">
        <v>0</v>
      </c>
      <c r="AD162" s="62">
        <v>0</v>
      </c>
      <c r="AE162" s="62">
        <v>0</v>
      </c>
      <c r="AF162" s="62">
        <v>0</v>
      </c>
      <c r="AG162" s="62">
        <v>0</v>
      </c>
      <c r="AH162" s="62">
        <v>0</v>
      </c>
      <c r="AI162" s="62">
        <v>0</v>
      </c>
      <c r="AJ162" s="62">
        <v>0</v>
      </c>
      <c r="AK162" s="62">
        <v>0</v>
      </c>
      <c r="AL162" s="62">
        <v>0</v>
      </c>
      <c r="AM162" s="62">
        <v>0</v>
      </c>
      <c r="AN162" s="62">
        <v>0</v>
      </c>
      <c r="AO162" s="62">
        <v>0</v>
      </c>
      <c r="AP162" s="62">
        <v>0</v>
      </c>
      <c r="AQ162" s="62">
        <v>0</v>
      </c>
      <c r="AR162" s="62">
        <v>0</v>
      </c>
      <c r="AS162" s="62">
        <v>0</v>
      </c>
      <c r="AT162" s="62">
        <v>0</v>
      </c>
      <c r="AU162" s="62">
        <v>0</v>
      </c>
      <c r="AV162" s="62">
        <v>0</v>
      </c>
      <c r="AW162" s="62">
        <v>0</v>
      </c>
      <c r="AX162" s="62">
        <v>0</v>
      </c>
      <c r="AY162" s="62">
        <v>0</v>
      </c>
      <c r="AZ162" s="62">
        <v>0</v>
      </c>
      <c r="BA162" s="62">
        <v>0</v>
      </c>
      <c r="BB162" s="62">
        <v>0</v>
      </c>
      <c r="BC162" s="62">
        <v>0</v>
      </c>
      <c r="BD162" s="62">
        <v>0</v>
      </c>
      <c r="BE162" s="62">
        <v>0</v>
      </c>
      <c r="BF162" s="62">
        <v>0</v>
      </c>
      <c r="BG162" s="62">
        <v>0</v>
      </c>
      <c r="BH162" s="62">
        <v>0</v>
      </c>
      <c r="BI162" s="62">
        <v>0</v>
      </c>
      <c r="BJ162" s="62">
        <v>0</v>
      </c>
      <c r="BK162" s="62">
        <v>0</v>
      </c>
      <c r="BL162" s="62">
        <v>0</v>
      </c>
      <c r="BM162" s="62">
        <v>0</v>
      </c>
      <c r="BN162" s="62">
        <v>0</v>
      </c>
      <c r="BO162" s="62">
        <v>0</v>
      </c>
      <c r="BP162" s="62">
        <v>0</v>
      </c>
      <c r="BQ162" s="62">
        <v>0</v>
      </c>
      <c r="BR162" s="62">
        <v>0</v>
      </c>
      <c r="BS162" s="62">
        <v>0</v>
      </c>
    </row>
    <row r="163" spans="1:71">
      <c r="A163" s="57"/>
      <c r="B163" s="37">
        <f t="shared" si="1"/>
        <v>149</v>
      </c>
      <c r="C163" s="38">
        <v>1</v>
      </c>
      <c r="D163" s="39">
        <f>_xlfn.IFNA(IF(OR(type="T",type="M"),MATCH(role,Settings!$I$9:$I$16,0),-1),-1)</f>
        <v>-1</v>
      </c>
      <c r="E163" s="40" t="s">
        <v>34</v>
      </c>
      <c r="F163" s="38" t="s">
        <v>200</v>
      </c>
      <c r="H163" s="46" t="str">
        <f>_xlfn.IFNA(INDEX(Settings!$P$9:$P$36,MATCH(team_member,Settings!$N$9:$N$36,0)),"")</f>
        <v/>
      </c>
      <c r="I163" s="45"/>
      <c r="J163" s="41"/>
      <c r="K163" s="49">
        <v>45492</v>
      </c>
      <c r="L163" s="50"/>
      <c r="M163" s="51"/>
      <c r="N163" s="53" t="str">
        <f t="shared" si="2"/>
        <v/>
      </c>
      <c r="O163" s="52" t="str" cm="1">
        <f t="array" ref="O163">IFERROR("(" &amp;d.type &amp; ")" &amp; IF(LEN(d.name)&gt;7, LEFT(d.name,7) &amp; "...",d.name),"")</f>
        <v/>
      </c>
      <c r="P163" s="54" t="s">
        <v>60</v>
      </c>
      <c r="Q163" s="41"/>
      <c r="R163" s="48">
        <v>4</v>
      </c>
      <c r="S163" s="47" cm="1">
        <f t="array" ref="S16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45492</v>
      </c>
      <c r="T163" s="47" cm="1">
        <f t="array" ref="T16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45497</v>
      </c>
      <c r="U163" s="58">
        <v>45492</v>
      </c>
      <c r="V163" s="59">
        <v>45497</v>
      </c>
      <c r="W163" s="60"/>
      <c r="X163" s="62">
        <v>0</v>
      </c>
      <c r="Y163" s="62">
        <v>0</v>
      </c>
      <c r="Z163" s="62">
        <v>0</v>
      </c>
      <c r="AA163" s="62">
        <v>0</v>
      </c>
      <c r="AB163" s="62">
        <v>0</v>
      </c>
      <c r="AC163" s="62">
        <v>0</v>
      </c>
      <c r="AD163" s="62">
        <v>0</v>
      </c>
      <c r="AE163" s="62">
        <v>0</v>
      </c>
      <c r="AF163" s="62">
        <v>0</v>
      </c>
      <c r="AG163" s="62">
        <v>0</v>
      </c>
      <c r="AH163" s="62">
        <v>0</v>
      </c>
      <c r="AI163" s="62">
        <v>0</v>
      </c>
      <c r="AJ163" s="62">
        <v>0</v>
      </c>
      <c r="AK163" s="62">
        <v>0</v>
      </c>
      <c r="AL163" s="62">
        <v>0</v>
      </c>
      <c r="AM163" s="62">
        <v>0</v>
      </c>
      <c r="AN163" s="62">
        <v>0</v>
      </c>
      <c r="AO163" s="62">
        <v>0</v>
      </c>
      <c r="AP163" s="62">
        <v>0</v>
      </c>
      <c r="AQ163" s="62">
        <v>0</v>
      </c>
      <c r="AR163" s="62">
        <v>0</v>
      </c>
      <c r="AS163" s="62">
        <v>0</v>
      </c>
      <c r="AT163" s="62">
        <v>0</v>
      </c>
      <c r="AU163" s="62">
        <v>0</v>
      </c>
      <c r="AV163" s="62">
        <v>0</v>
      </c>
      <c r="AW163" s="62">
        <v>0</v>
      </c>
      <c r="AX163" s="62">
        <v>0</v>
      </c>
      <c r="AY163" s="62">
        <v>0</v>
      </c>
      <c r="AZ163" s="62">
        <v>0</v>
      </c>
      <c r="BA163" s="62">
        <v>0</v>
      </c>
      <c r="BB163" s="62">
        <v>0</v>
      </c>
      <c r="BC163" s="62">
        <v>0</v>
      </c>
      <c r="BD163" s="62">
        <v>0</v>
      </c>
      <c r="BE163" s="62">
        <v>0</v>
      </c>
      <c r="BF163" s="62">
        <v>0</v>
      </c>
      <c r="BG163" s="62">
        <v>0</v>
      </c>
      <c r="BH163" s="62">
        <v>0</v>
      </c>
      <c r="BI163" s="62">
        <v>0</v>
      </c>
      <c r="BJ163" s="62">
        <v>0</v>
      </c>
      <c r="BK163" s="62">
        <v>0</v>
      </c>
      <c r="BL163" s="62">
        <v>0</v>
      </c>
      <c r="BM163" s="62">
        <v>0</v>
      </c>
      <c r="BN163" s="62">
        <v>0</v>
      </c>
      <c r="BO163" s="62">
        <v>0</v>
      </c>
      <c r="BP163" s="62">
        <v>0</v>
      </c>
      <c r="BQ163" s="62">
        <v>0</v>
      </c>
      <c r="BR163" s="62">
        <v>0</v>
      </c>
      <c r="BS163" s="62">
        <v>0</v>
      </c>
    </row>
    <row r="164" spans="1:71">
      <c r="A164" s="57"/>
      <c r="B164" s="37">
        <f t="shared" si="1"/>
        <v>150</v>
      </c>
      <c r="C164" s="38">
        <v>1</v>
      </c>
      <c r="D164" s="39">
        <f>_xlfn.IFNA(IF(OR(type="T",type="M"),MATCH(role,Settings!$I$9:$I$16,0),-1),-1)</f>
        <v>-1</v>
      </c>
      <c r="E164" s="40" t="s">
        <v>34</v>
      </c>
      <c r="F164" s="38" t="s">
        <v>201</v>
      </c>
      <c r="H164" s="46" t="str">
        <f>_xlfn.IFNA(INDEX(Settings!$P$9:$P$36,MATCH(team_member,Settings!$N$9:$N$36,0)),"")</f>
        <v/>
      </c>
      <c r="I164" s="45"/>
      <c r="J164" s="41"/>
      <c r="K164" s="49">
        <v>45496</v>
      </c>
      <c r="L164" s="50"/>
      <c r="M164" s="51">
        <f>B163</f>
        <v>149</v>
      </c>
      <c r="N164" s="53" t="str">
        <f t="shared" si="2"/>
        <v>↖</v>
      </c>
      <c r="O164" s="52" t="str" cm="1">
        <f t="array" ref="O164">IFERROR("(" &amp;d.type &amp; ")" &amp; IF(LEN(d.name)&gt;7, LEFT(d.name,7) &amp; "...",d.name),"")</f>
        <v>(T)Upgrade...</v>
      </c>
      <c r="P164" s="54" t="s">
        <v>60</v>
      </c>
      <c r="Q164" s="41"/>
      <c r="R164" s="48">
        <v>1</v>
      </c>
      <c r="S164" s="47" cm="1">
        <f t="array" ref="S16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45496</v>
      </c>
      <c r="T164" s="47" cm="1">
        <f t="array" ref="T16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45496</v>
      </c>
      <c r="U164" s="58">
        <v>45496</v>
      </c>
      <c r="V164" s="59">
        <v>45496</v>
      </c>
      <c r="W164" s="60"/>
      <c r="X164" s="62">
        <v>0</v>
      </c>
      <c r="Y164" s="62">
        <v>0</v>
      </c>
      <c r="Z164" s="62">
        <v>0</v>
      </c>
      <c r="AA164" s="62">
        <v>0</v>
      </c>
      <c r="AB164" s="62">
        <v>0</v>
      </c>
      <c r="AC164" s="62">
        <v>0</v>
      </c>
      <c r="AD164" s="62">
        <v>0</v>
      </c>
      <c r="AE164" s="62">
        <v>0</v>
      </c>
      <c r="AF164" s="62">
        <v>0</v>
      </c>
      <c r="AG164" s="62">
        <v>0</v>
      </c>
      <c r="AH164" s="62">
        <v>0</v>
      </c>
      <c r="AI164" s="62">
        <v>0</v>
      </c>
      <c r="AJ164" s="62">
        <v>0</v>
      </c>
      <c r="AK164" s="62">
        <v>0</v>
      </c>
      <c r="AL164" s="62">
        <v>0</v>
      </c>
      <c r="AM164" s="62">
        <v>0</v>
      </c>
      <c r="AN164" s="62">
        <v>0</v>
      </c>
      <c r="AO164" s="62">
        <v>0</v>
      </c>
      <c r="AP164" s="62">
        <v>0</v>
      </c>
      <c r="AQ164" s="62">
        <v>0</v>
      </c>
      <c r="AR164" s="62">
        <v>0</v>
      </c>
      <c r="AS164" s="62">
        <v>0</v>
      </c>
      <c r="AT164" s="62">
        <v>0</v>
      </c>
      <c r="AU164" s="62">
        <v>0</v>
      </c>
      <c r="AV164" s="62">
        <v>0</v>
      </c>
      <c r="AW164" s="62">
        <v>0</v>
      </c>
      <c r="AX164" s="62">
        <v>0</v>
      </c>
      <c r="AY164" s="62">
        <v>0</v>
      </c>
      <c r="AZ164" s="62">
        <v>0</v>
      </c>
      <c r="BA164" s="62">
        <v>0</v>
      </c>
      <c r="BB164" s="62">
        <v>0</v>
      </c>
      <c r="BC164" s="62">
        <v>0</v>
      </c>
      <c r="BD164" s="62">
        <v>0</v>
      </c>
      <c r="BE164" s="62">
        <v>0</v>
      </c>
      <c r="BF164" s="62">
        <v>0</v>
      </c>
      <c r="BG164" s="62">
        <v>0</v>
      </c>
      <c r="BH164" s="62">
        <v>0</v>
      </c>
      <c r="BI164" s="62">
        <v>0</v>
      </c>
      <c r="BJ164" s="62">
        <v>0</v>
      </c>
      <c r="BK164" s="62">
        <v>0</v>
      </c>
      <c r="BL164" s="62">
        <v>0</v>
      </c>
      <c r="BM164" s="62">
        <v>0</v>
      </c>
      <c r="BN164" s="62">
        <v>0</v>
      </c>
      <c r="BO164" s="62">
        <v>0</v>
      </c>
      <c r="BP164" s="62">
        <v>0</v>
      </c>
      <c r="BQ164" s="62">
        <v>0</v>
      </c>
      <c r="BR164" s="62">
        <v>0</v>
      </c>
      <c r="BS164" s="62">
        <v>0</v>
      </c>
    </row>
    <row r="165" spans="1:71">
      <c r="A165" s="57"/>
      <c r="B165" s="37">
        <f t="shared" si="1"/>
        <v>151</v>
      </c>
      <c r="C165" s="38">
        <v>1</v>
      </c>
      <c r="D165" s="39">
        <f>_xlfn.IFNA(IF(OR(type="T",type="M"),MATCH(role,Settings!$I$9:$I$16,0),-1),-1)</f>
        <v>-1</v>
      </c>
      <c r="E165" s="40" t="s">
        <v>34</v>
      </c>
      <c r="F165" s="38" t="s">
        <v>202</v>
      </c>
      <c r="H165" s="46" t="str">
        <f>_xlfn.IFNA(INDEX(Settings!$P$9:$P$36,MATCH(team_member,Settings!$N$9:$N$36,0)),"")</f>
        <v/>
      </c>
      <c r="I165" s="45"/>
      <c r="J165" s="41"/>
      <c r="K165" s="49">
        <v>45497</v>
      </c>
      <c r="L165" s="50"/>
      <c r="M165" s="51">
        <f>B164</f>
        <v>150</v>
      </c>
      <c r="N165" s="53" t="str">
        <f t="shared" si="2"/>
        <v>↖</v>
      </c>
      <c r="O165" s="52" t="str" cm="1">
        <f t="array" ref="O165">IFERROR("(" &amp;d.type &amp; ")" &amp; IF(LEN(d.name)&gt;7, LEFT(d.name,7) &amp; "...",d.name),"")</f>
        <v>(T)Unit Te...</v>
      </c>
      <c r="P165" s="54" t="s">
        <v>60</v>
      </c>
      <c r="Q165" s="41"/>
      <c r="R165" s="48">
        <v>2</v>
      </c>
      <c r="S165" s="47" cm="1">
        <f t="array" ref="S16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45497</v>
      </c>
      <c r="T165" s="47" cm="1">
        <f t="array" ref="T16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45498</v>
      </c>
      <c r="U165" s="58">
        <v>45497</v>
      </c>
      <c r="V165" s="59">
        <v>45498</v>
      </c>
      <c r="W165" s="60"/>
      <c r="X165" s="62">
        <v>0</v>
      </c>
      <c r="Y165" s="62">
        <v>0</v>
      </c>
      <c r="Z165" s="62">
        <v>0</v>
      </c>
      <c r="AA165" s="62">
        <v>0</v>
      </c>
      <c r="AB165" s="62">
        <v>0</v>
      </c>
      <c r="AC165" s="62">
        <v>0</v>
      </c>
      <c r="AD165" s="62">
        <v>0</v>
      </c>
      <c r="AE165" s="62">
        <v>0</v>
      </c>
      <c r="AF165" s="62">
        <v>0</v>
      </c>
      <c r="AG165" s="62">
        <v>0</v>
      </c>
      <c r="AH165" s="62">
        <v>0</v>
      </c>
      <c r="AI165" s="62">
        <v>0</v>
      </c>
      <c r="AJ165" s="62">
        <v>0</v>
      </c>
      <c r="AK165" s="62">
        <v>0</v>
      </c>
      <c r="AL165" s="62">
        <v>0</v>
      </c>
      <c r="AM165" s="62">
        <v>0</v>
      </c>
      <c r="AN165" s="62">
        <v>0</v>
      </c>
      <c r="AO165" s="62">
        <v>0</v>
      </c>
      <c r="AP165" s="62">
        <v>0</v>
      </c>
      <c r="AQ165" s="62">
        <v>0</v>
      </c>
      <c r="AR165" s="62">
        <v>0</v>
      </c>
      <c r="AS165" s="62">
        <v>0</v>
      </c>
      <c r="AT165" s="62">
        <v>0</v>
      </c>
      <c r="AU165" s="62">
        <v>0</v>
      </c>
      <c r="AV165" s="62">
        <v>0</v>
      </c>
      <c r="AW165" s="62">
        <v>0</v>
      </c>
      <c r="AX165" s="62">
        <v>0</v>
      </c>
      <c r="AY165" s="62">
        <v>0</v>
      </c>
      <c r="AZ165" s="62">
        <v>0</v>
      </c>
      <c r="BA165" s="62">
        <v>0</v>
      </c>
      <c r="BB165" s="62">
        <v>0</v>
      </c>
      <c r="BC165" s="62">
        <v>0</v>
      </c>
      <c r="BD165" s="62">
        <v>0</v>
      </c>
      <c r="BE165" s="62">
        <v>0</v>
      </c>
      <c r="BF165" s="62">
        <v>0</v>
      </c>
      <c r="BG165" s="62">
        <v>0</v>
      </c>
      <c r="BH165" s="62">
        <v>0</v>
      </c>
      <c r="BI165" s="62">
        <v>0</v>
      </c>
      <c r="BJ165" s="62">
        <v>0</v>
      </c>
      <c r="BK165" s="62">
        <v>0</v>
      </c>
      <c r="BL165" s="62">
        <v>0</v>
      </c>
      <c r="BM165" s="62">
        <v>0</v>
      </c>
      <c r="BN165" s="62">
        <v>0</v>
      </c>
      <c r="BO165" s="62">
        <v>0</v>
      </c>
      <c r="BP165" s="62">
        <v>0</v>
      </c>
      <c r="BQ165" s="62">
        <v>0</v>
      </c>
      <c r="BR165" s="62">
        <v>0</v>
      </c>
      <c r="BS165" s="62">
        <v>0</v>
      </c>
    </row>
    <row r="166" spans="1:71">
      <c r="A166" s="57"/>
      <c r="B166" s="37">
        <f t="shared" si="1"/>
        <v>152</v>
      </c>
      <c r="C166" s="38">
        <v>1</v>
      </c>
      <c r="D166" s="39">
        <f>_xlfn.IFNA(IF(OR(type="T",type="M"),MATCH(role,Settings!$I$9:$I$16,0),-1),-1)</f>
        <v>-1</v>
      </c>
      <c r="E166" s="40" t="s">
        <v>34</v>
      </c>
      <c r="F166" s="38" t="s">
        <v>203</v>
      </c>
      <c r="H166" s="46" t="str">
        <f>_xlfn.IFNA(INDEX(Settings!$P$9:$P$36,MATCH(team_member,Settings!$N$9:$N$36,0)),"")</f>
        <v/>
      </c>
      <c r="I166" s="45"/>
      <c r="J166" s="41"/>
      <c r="K166" s="49">
        <v>45497</v>
      </c>
      <c r="L166" s="50"/>
      <c r="M166" s="51">
        <f>B165</f>
        <v>151</v>
      </c>
      <c r="N166" s="53" t="str">
        <f t="shared" si="2"/>
        <v>↖</v>
      </c>
      <c r="O166" s="52" t="str" cm="1">
        <f t="array" ref="O166">IFERROR("(" &amp;d.type &amp; ")" &amp; IF(LEN(d.name)&gt;7, LEFT(d.name,7) &amp; "...",d.name),"")</f>
        <v>(T)Functio...</v>
      </c>
      <c r="P166" s="54" t="s">
        <v>60</v>
      </c>
      <c r="Q166" s="41"/>
      <c r="R166" s="48">
        <v>4</v>
      </c>
      <c r="S166" s="47" cm="1">
        <f t="array" ref="S16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45497</v>
      </c>
      <c r="T166" s="47" cm="1">
        <f t="array" ref="T16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45502</v>
      </c>
      <c r="U166" s="58">
        <v>45497</v>
      </c>
      <c r="V166" s="59">
        <v>45502</v>
      </c>
      <c r="W166" s="60"/>
      <c r="X166" s="62">
        <v>0</v>
      </c>
      <c r="Y166" s="62">
        <v>0</v>
      </c>
      <c r="Z166" s="62">
        <v>0</v>
      </c>
      <c r="AA166" s="62">
        <v>0</v>
      </c>
      <c r="AB166" s="62">
        <v>0</v>
      </c>
      <c r="AC166" s="62">
        <v>0</v>
      </c>
      <c r="AD166" s="62">
        <v>0</v>
      </c>
      <c r="AE166" s="62">
        <v>0</v>
      </c>
      <c r="AF166" s="62">
        <v>0</v>
      </c>
      <c r="AG166" s="62">
        <v>0</v>
      </c>
      <c r="AH166" s="62">
        <v>0</v>
      </c>
      <c r="AI166" s="62">
        <v>0</v>
      </c>
      <c r="AJ166" s="62">
        <v>0</v>
      </c>
      <c r="AK166" s="62">
        <v>0</v>
      </c>
      <c r="AL166" s="62">
        <v>0</v>
      </c>
      <c r="AM166" s="62">
        <v>0</v>
      </c>
      <c r="AN166" s="62">
        <v>0</v>
      </c>
      <c r="AO166" s="62">
        <v>0</v>
      </c>
      <c r="AP166" s="62">
        <v>0</v>
      </c>
      <c r="AQ166" s="62">
        <v>0</v>
      </c>
      <c r="AR166" s="62">
        <v>0</v>
      </c>
      <c r="AS166" s="62">
        <v>0</v>
      </c>
      <c r="AT166" s="62">
        <v>0</v>
      </c>
      <c r="AU166" s="62">
        <v>0</v>
      </c>
      <c r="AV166" s="62">
        <v>0</v>
      </c>
      <c r="AW166" s="62">
        <v>0</v>
      </c>
      <c r="AX166" s="62">
        <v>0</v>
      </c>
      <c r="AY166" s="62">
        <v>0</v>
      </c>
      <c r="AZ166" s="62">
        <v>0</v>
      </c>
      <c r="BA166" s="62">
        <v>0</v>
      </c>
      <c r="BB166" s="62">
        <v>0</v>
      </c>
      <c r="BC166" s="62">
        <v>0</v>
      </c>
      <c r="BD166" s="62">
        <v>0</v>
      </c>
      <c r="BE166" s="62">
        <v>0</v>
      </c>
      <c r="BF166" s="62">
        <v>0</v>
      </c>
      <c r="BG166" s="62">
        <v>0</v>
      </c>
      <c r="BH166" s="62">
        <v>0</v>
      </c>
      <c r="BI166" s="62">
        <v>0</v>
      </c>
      <c r="BJ166" s="62">
        <v>0</v>
      </c>
      <c r="BK166" s="62">
        <v>0</v>
      </c>
      <c r="BL166" s="62">
        <v>0</v>
      </c>
      <c r="BM166" s="62">
        <v>0</v>
      </c>
      <c r="BN166" s="62">
        <v>0</v>
      </c>
      <c r="BO166" s="62">
        <v>0</v>
      </c>
      <c r="BP166" s="62">
        <v>0</v>
      </c>
      <c r="BQ166" s="62">
        <v>0</v>
      </c>
      <c r="BR166" s="62">
        <v>0</v>
      </c>
      <c r="BS166" s="62">
        <v>0</v>
      </c>
    </row>
    <row r="167" spans="1:71">
      <c r="A167" s="57"/>
      <c r="B167" s="37">
        <f t="shared" si="1"/>
        <v>153</v>
      </c>
      <c r="C167" s="38">
        <v>1</v>
      </c>
      <c r="D167" s="39">
        <f>_xlfn.IFNA(IF(OR(type="T",type="M"),MATCH(role,Settings!$I$9:$I$16,0),-1),-1)</f>
        <v>-1</v>
      </c>
      <c r="E167" s="40" t="s">
        <v>34</v>
      </c>
      <c r="F167" s="38" t="s">
        <v>204</v>
      </c>
      <c r="H167" s="46" t="str">
        <f>_xlfn.IFNA(INDEX(Settings!$P$9:$P$36,MATCH(team_member,Settings!$N$9:$N$36,0)),"")</f>
        <v/>
      </c>
      <c r="I167" s="45"/>
      <c r="J167" s="41"/>
      <c r="K167" s="49">
        <v>45485</v>
      </c>
      <c r="L167" s="50"/>
      <c r="M167" s="51">
        <f>B163</f>
        <v>149</v>
      </c>
      <c r="N167" s="53" t="str">
        <f t="shared" si="2"/>
        <v>↖</v>
      </c>
      <c r="O167" s="52" t="str" cm="1">
        <f t="array" ref="O167">IFERROR("(" &amp;d.type &amp; ")" &amp; IF(LEN(d.name)&gt;7, LEFT(d.name,7) &amp; "...",d.name),"")</f>
        <v>(T)Upgrade...</v>
      </c>
      <c r="P167" s="54" t="s">
        <v>60</v>
      </c>
      <c r="Q167" s="41"/>
      <c r="R167" s="48">
        <v>4</v>
      </c>
      <c r="S167" s="47" cm="1">
        <f t="array" ref="S16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45485</v>
      </c>
      <c r="T167" s="47" cm="1">
        <f t="array" ref="T16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45490</v>
      </c>
      <c r="U167" s="58">
        <v>45502</v>
      </c>
      <c r="V167" s="59">
        <v>45505</v>
      </c>
      <c r="W167" s="60"/>
      <c r="X167" s="62">
        <v>0</v>
      </c>
      <c r="Y167" s="62">
        <v>0</v>
      </c>
      <c r="Z167" s="62">
        <v>0</v>
      </c>
      <c r="AA167" s="62">
        <v>0</v>
      </c>
      <c r="AB167" s="62">
        <v>0</v>
      </c>
      <c r="AC167" s="62">
        <v>0</v>
      </c>
      <c r="AD167" s="62">
        <v>0</v>
      </c>
      <c r="AE167" s="62">
        <v>0</v>
      </c>
      <c r="AF167" s="62">
        <v>0</v>
      </c>
      <c r="AG167" s="62">
        <v>0</v>
      </c>
      <c r="AH167" s="62">
        <v>0</v>
      </c>
      <c r="AI167" s="62">
        <v>0</v>
      </c>
      <c r="AJ167" s="62">
        <v>0</v>
      </c>
      <c r="AK167" s="62">
        <v>0</v>
      </c>
      <c r="AL167" s="62">
        <v>0</v>
      </c>
      <c r="AM167" s="62">
        <v>0</v>
      </c>
      <c r="AN167" s="62">
        <v>0</v>
      </c>
      <c r="AO167" s="62">
        <v>0</v>
      </c>
      <c r="AP167" s="62">
        <v>0</v>
      </c>
      <c r="AQ167" s="62">
        <v>0</v>
      </c>
      <c r="AR167" s="62">
        <v>0</v>
      </c>
      <c r="AS167" s="62">
        <v>0</v>
      </c>
      <c r="AT167" s="62">
        <v>0</v>
      </c>
      <c r="AU167" s="62">
        <v>0</v>
      </c>
      <c r="AV167" s="62">
        <v>0</v>
      </c>
      <c r="AW167" s="62">
        <v>0</v>
      </c>
      <c r="AX167" s="62">
        <v>0</v>
      </c>
      <c r="AY167" s="62">
        <v>0</v>
      </c>
      <c r="AZ167" s="62">
        <v>0</v>
      </c>
      <c r="BA167" s="62">
        <v>0</v>
      </c>
      <c r="BB167" s="62">
        <v>0</v>
      </c>
      <c r="BC167" s="62">
        <v>0</v>
      </c>
      <c r="BD167" s="62">
        <v>0</v>
      </c>
      <c r="BE167" s="62">
        <v>0</v>
      </c>
      <c r="BF167" s="62">
        <v>0</v>
      </c>
      <c r="BG167" s="62">
        <v>0</v>
      </c>
      <c r="BH167" s="62">
        <v>0</v>
      </c>
      <c r="BI167" s="62">
        <v>0</v>
      </c>
      <c r="BJ167" s="62">
        <v>0</v>
      </c>
      <c r="BK167" s="62">
        <v>0</v>
      </c>
      <c r="BL167" s="62">
        <v>0</v>
      </c>
      <c r="BM167" s="62">
        <v>0</v>
      </c>
      <c r="BN167" s="62">
        <v>0</v>
      </c>
      <c r="BO167" s="62">
        <v>0</v>
      </c>
      <c r="BP167" s="62">
        <v>0</v>
      </c>
      <c r="BQ167" s="62">
        <v>0</v>
      </c>
      <c r="BR167" s="62">
        <v>0</v>
      </c>
      <c r="BS167" s="62">
        <v>0</v>
      </c>
    </row>
    <row r="168" spans="1:71">
      <c r="A168" s="57"/>
      <c r="B168" s="37">
        <f t="shared" si="1"/>
        <v>154</v>
      </c>
      <c r="C168" s="38">
        <v>1</v>
      </c>
      <c r="D168" s="39">
        <f>_xlfn.IFNA(IF(OR(type="T",type="M"),MATCH(role,Settings!$I$9:$I$16,0),-1),-1)</f>
        <v>-1</v>
      </c>
      <c r="E168" s="40" t="s">
        <v>34</v>
      </c>
      <c r="F168" s="38" t="s">
        <v>260</v>
      </c>
      <c r="H168" s="46" t="str">
        <f>_xlfn.IFNA(INDEX(Settings!$P$9:$P$36,MATCH(team_member,Settings!$N$9:$N$36,0)),"")</f>
        <v/>
      </c>
      <c r="I168" s="45"/>
      <c r="J168" s="41"/>
      <c r="K168" s="49">
        <v>45485</v>
      </c>
      <c r="L168" s="50"/>
      <c r="M168" s="51"/>
      <c r="N168" s="53" t="str">
        <f t="shared" si="2"/>
        <v/>
      </c>
      <c r="O168" s="52" t="str" cm="1">
        <f t="array" ref="O168">IFERROR("(" &amp;d.type &amp; ")" &amp; IF(LEN(d.name)&gt;7, LEFT(d.name,7) &amp; "...",d.name),"")</f>
        <v/>
      </c>
      <c r="P168" s="54" t="s">
        <v>60</v>
      </c>
      <c r="Q168" s="41"/>
      <c r="R168" s="48">
        <v>3</v>
      </c>
      <c r="S168" s="47" cm="1">
        <f t="array" ref="S16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45485</v>
      </c>
      <c r="T168" s="47" cm="1">
        <f t="array" ref="T16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45489</v>
      </c>
      <c r="U168" s="58">
        <v>45485</v>
      </c>
      <c r="V168" s="59">
        <v>45489</v>
      </c>
      <c r="W168" s="60"/>
      <c r="X168" s="62">
        <v>0</v>
      </c>
      <c r="Y168" s="62">
        <v>0</v>
      </c>
      <c r="Z168" s="62">
        <v>0</v>
      </c>
      <c r="AA168" s="62">
        <v>0</v>
      </c>
      <c r="AB168" s="62">
        <v>0</v>
      </c>
      <c r="AC168" s="62">
        <v>0</v>
      </c>
      <c r="AD168" s="62">
        <v>0</v>
      </c>
      <c r="AE168" s="62">
        <v>0</v>
      </c>
      <c r="AF168" s="62">
        <v>0</v>
      </c>
      <c r="AG168" s="62">
        <v>0</v>
      </c>
      <c r="AH168" s="62">
        <v>0</v>
      </c>
      <c r="AI168" s="62">
        <v>0</v>
      </c>
      <c r="AJ168" s="62">
        <v>0</v>
      </c>
      <c r="AK168" s="62">
        <v>0</v>
      </c>
      <c r="AL168" s="62">
        <v>0</v>
      </c>
      <c r="AM168" s="62">
        <v>0</v>
      </c>
      <c r="AN168" s="62">
        <v>0</v>
      </c>
      <c r="AO168" s="62">
        <v>0</v>
      </c>
      <c r="AP168" s="62">
        <v>0</v>
      </c>
      <c r="AQ168" s="62">
        <v>0</v>
      </c>
      <c r="AR168" s="62">
        <v>0</v>
      </c>
      <c r="AS168" s="62">
        <v>0</v>
      </c>
      <c r="AT168" s="62">
        <v>0</v>
      </c>
      <c r="AU168" s="62">
        <v>0</v>
      </c>
      <c r="AV168" s="62">
        <v>0</v>
      </c>
      <c r="AW168" s="62">
        <v>0</v>
      </c>
      <c r="AX168" s="62">
        <v>0</v>
      </c>
      <c r="AY168" s="62">
        <v>0</v>
      </c>
      <c r="AZ168" s="62">
        <v>0</v>
      </c>
      <c r="BA168" s="62">
        <v>0</v>
      </c>
      <c r="BB168" s="62">
        <v>0</v>
      </c>
      <c r="BC168" s="62">
        <v>0</v>
      </c>
      <c r="BD168" s="62">
        <v>0</v>
      </c>
      <c r="BE168" s="62">
        <v>0</v>
      </c>
      <c r="BF168" s="62">
        <v>0</v>
      </c>
      <c r="BG168" s="62">
        <v>0</v>
      </c>
      <c r="BH168" s="62">
        <v>0</v>
      </c>
      <c r="BI168" s="62">
        <v>0</v>
      </c>
      <c r="BJ168" s="62">
        <v>0</v>
      </c>
      <c r="BK168" s="62">
        <v>0</v>
      </c>
      <c r="BL168" s="62">
        <v>0</v>
      </c>
      <c r="BM168" s="62">
        <v>0</v>
      </c>
      <c r="BN168" s="62">
        <v>0</v>
      </c>
      <c r="BO168" s="62">
        <v>0</v>
      </c>
      <c r="BP168" s="62">
        <v>0</v>
      </c>
      <c r="BQ168" s="62">
        <v>0</v>
      </c>
      <c r="BR168" s="62">
        <v>0</v>
      </c>
      <c r="BS168" s="62">
        <v>0</v>
      </c>
    </row>
    <row r="169" spans="1:71">
      <c r="A169" s="57"/>
      <c r="B169" s="37">
        <f t="shared" si="1"/>
        <v>155</v>
      </c>
      <c r="C169" s="38">
        <v>1</v>
      </c>
      <c r="D169" s="39">
        <f>_xlfn.IFNA(IF(OR(type="T",type="M"),MATCH(role,Settings!$I$9:$I$16,0),-1),-1)</f>
        <v>-1</v>
      </c>
      <c r="E169" s="40" t="s">
        <v>34</v>
      </c>
      <c r="F169" s="38" t="s">
        <v>198</v>
      </c>
      <c r="H169" s="46" t="str">
        <f>_xlfn.IFNA(INDEX(Settings!$P$9:$P$36,MATCH(team_member,Settings!$N$9:$N$36,0)),"")</f>
        <v/>
      </c>
      <c r="I169" s="45"/>
      <c r="J169" s="41"/>
      <c r="K169" s="49">
        <v>45492</v>
      </c>
      <c r="L169" s="50"/>
      <c r="M169" s="51">
        <f>B168</f>
        <v>154</v>
      </c>
      <c r="N169" s="53" t="str">
        <f t="shared" si="2"/>
        <v>↖</v>
      </c>
      <c r="O169" s="52" t="str" cm="1">
        <f t="array" ref="O169">IFERROR("(" &amp;d.type &amp; ")" &amp; IF(LEN(d.name)&gt;7, LEFT(d.name,7) &amp; "...",d.name),"")</f>
        <v>(T)Applica...</v>
      </c>
      <c r="P169" s="54" t="s">
        <v>60</v>
      </c>
      <c r="Q169" s="41"/>
      <c r="R169" s="48">
        <v>2</v>
      </c>
      <c r="S169" s="47" cm="1">
        <f t="array" ref="S16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45492</v>
      </c>
      <c r="T169" s="47" cm="1">
        <f t="array" ref="T16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45495</v>
      </c>
      <c r="U169" s="58">
        <v>45490</v>
      </c>
      <c r="V169" s="59">
        <v>45491</v>
      </c>
      <c r="W169" s="60"/>
      <c r="X169" s="62">
        <v>0</v>
      </c>
      <c r="Y169" s="62">
        <v>0</v>
      </c>
      <c r="Z169" s="62">
        <v>0</v>
      </c>
      <c r="AA169" s="62">
        <v>0</v>
      </c>
      <c r="AB169" s="62">
        <v>0</v>
      </c>
      <c r="AC169" s="62">
        <v>0</v>
      </c>
      <c r="AD169" s="62">
        <v>0</v>
      </c>
      <c r="AE169" s="62">
        <v>0</v>
      </c>
      <c r="AF169" s="62">
        <v>0</v>
      </c>
      <c r="AG169" s="62">
        <v>0</v>
      </c>
      <c r="AH169" s="62">
        <v>0</v>
      </c>
      <c r="AI169" s="62">
        <v>0</v>
      </c>
      <c r="AJ169" s="62">
        <v>0</v>
      </c>
      <c r="AK169" s="62">
        <v>0</v>
      </c>
      <c r="AL169" s="62">
        <v>0</v>
      </c>
      <c r="AM169" s="62">
        <v>0</v>
      </c>
      <c r="AN169" s="62">
        <v>0</v>
      </c>
      <c r="AO169" s="62">
        <v>0</v>
      </c>
      <c r="AP169" s="62">
        <v>0</v>
      </c>
      <c r="AQ169" s="62">
        <v>0</v>
      </c>
      <c r="AR169" s="62">
        <v>0</v>
      </c>
      <c r="AS169" s="62">
        <v>0</v>
      </c>
      <c r="AT169" s="62">
        <v>0</v>
      </c>
      <c r="AU169" s="62">
        <v>0</v>
      </c>
      <c r="AV169" s="62">
        <v>0</v>
      </c>
      <c r="AW169" s="62">
        <v>0</v>
      </c>
      <c r="AX169" s="62">
        <v>0</v>
      </c>
      <c r="AY169" s="62">
        <v>0</v>
      </c>
      <c r="AZ169" s="62">
        <v>0</v>
      </c>
      <c r="BA169" s="62">
        <v>0</v>
      </c>
      <c r="BB169" s="62">
        <v>0</v>
      </c>
      <c r="BC169" s="62">
        <v>0</v>
      </c>
      <c r="BD169" s="62">
        <v>0</v>
      </c>
      <c r="BE169" s="62">
        <v>0</v>
      </c>
      <c r="BF169" s="62">
        <v>0</v>
      </c>
      <c r="BG169" s="62">
        <v>0</v>
      </c>
      <c r="BH169" s="62">
        <v>0</v>
      </c>
      <c r="BI169" s="62">
        <v>0</v>
      </c>
      <c r="BJ169" s="62">
        <v>0</v>
      </c>
      <c r="BK169" s="62">
        <v>0</v>
      </c>
      <c r="BL169" s="62">
        <v>0</v>
      </c>
      <c r="BM169" s="62">
        <v>0</v>
      </c>
      <c r="BN169" s="62">
        <v>0</v>
      </c>
      <c r="BO169" s="62">
        <v>0</v>
      </c>
      <c r="BP169" s="62">
        <v>0</v>
      </c>
      <c r="BQ169" s="62">
        <v>0</v>
      </c>
      <c r="BR169" s="62">
        <v>0</v>
      </c>
      <c r="BS169" s="62">
        <v>0</v>
      </c>
    </row>
    <row r="170" spans="1:71">
      <c r="A170" s="57"/>
      <c r="B170" s="37">
        <f t="shared" si="1"/>
        <v>156</v>
      </c>
      <c r="C170" s="38">
        <v>1</v>
      </c>
      <c r="D170" s="39">
        <f>_xlfn.IFNA(IF(OR(type="T",type="M"),MATCH(role,Settings!$I$9:$I$16,0),-1),-1)</f>
        <v>-1</v>
      </c>
      <c r="E170" s="40" t="s">
        <v>34</v>
      </c>
      <c r="F170" s="38" t="s">
        <v>199</v>
      </c>
      <c r="H170" s="46" t="str">
        <f>_xlfn.IFNA(INDEX(Settings!$P$9:$P$36,MATCH(team_member,Settings!$N$9:$N$36,0)),"")</f>
        <v/>
      </c>
      <c r="I170" s="45"/>
      <c r="J170" s="41"/>
      <c r="K170" s="49">
        <v>45492</v>
      </c>
      <c r="L170" s="50"/>
      <c r="M170" s="51">
        <f>B169</f>
        <v>155</v>
      </c>
      <c r="N170" s="53" t="str">
        <f t="shared" si="2"/>
        <v>↖</v>
      </c>
      <c r="O170" s="52" t="str" cm="1">
        <f t="array" ref="O170">IFERROR("(" &amp;d.type &amp; ")" &amp; IF(LEN(d.name)&gt;7, LEFT(d.name,7) &amp; "...",d.name),"")</f>
        <v>(T)Define ...</v>
      </c>
      <c r="P170" s="54" t="s">
        <v>60</v>
      </c>
      <c r="Q170" s="41"/>
      <c r="R170" s="48">
        <v>3</v>
      </c>
      <c r="S170" s="47" cm="1">
        <f t="array" ref="S17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45492</v>
      </c>
      <c r="T170" s="47" cm="1">
        <f t="array" ref="T17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45496</v>
      </c>
      <c r="U170" s="58">
        <v>45492</v>
      </c>
      <c r="V170" s="59">
        <v>45496</v>
      </c>
      <c r="W170" s="60"/>
      <c r="X170" s="62">
        <v>0</v>
      </c>
      <c r="Y170" s="62">
        <v>0</v>
      </c>
      <c r="Z170" s="62">
        <v>0</v>
      </c>
      <c r="AA170" s="62">
        <v>0</v>
      </c>
      <c r="AB170" s="62">
        <v>0</v>
      </c>
      <c r="AC170" s="62">
        <v>0</v>
      </c>
      <c r="AD170" s="62">
        <v>0</v>
      </c>
      <c r="AE170" s="62">
        <v>0</v>
      </c>
      <c r="AF170" s="62">
        <v>0</v>
      </c>
      <c r="AG170" s="62">
        <v>0</v>
      </c>
      <c r="AH170" s="62">
        <v>0</v>
      </c>
      <c r="AI170" s="62">
        <v>0</v>
      </c>
      <c r="AJ170" s="62">
        <v>0</v>
      </c>
      <c r="AK170" s="62">
        <v>0</v>
      </c>
      <c r="AL170" s="62">
        <v>0</v>
      </c>
      <c r="AM170" s="62">
        <v>0</v>
      </c>
      <c r="AN170" s="62">
        <v>0</v>
      </c>
      <c r="AO170" s="62">
        <v>0</v>
      </c>
      <c r="AP170" s="62">
        <v>0</v>
      </c>
      <c r="AQ170" s="62">
        <v>0</v>
      </c>
      <c r="AR170" s="62">
        <v>0</v>
      </c>
      <c r="AS170" s="62">
        <v>0</v>
      </c>
      <c r="AT170" s="62">
        <v>0</v>
      </c>
      <c r="AU170" s="62">
        <v>0</v>
      </c>
      <c r="AV170" s="62">
        <v>0</v>
      </c>
      <c r="AW170" s="62">
        <v>0</v>
      </c>
      <c r="AX170" s="62">
        <v>0</v>
      </c>
      <c r="AY170" s="62">
        <v>0</v>
      </c>
      <c r="AZ170" s="62">
        <v>0</v>
      </c>
      <c r="BA170" s="62">
        <v>0</v>
      </c>
      <c r="BB170" s="62">
        <v>0</v>
      </c>
      <c r="BC170" s="62">
        <v>0</v>
      </c>
      <c r="BD170" s="62">
        <v>0</v>
      </c>
      <c r="BE170" s="62">
        <v>0</v>
      </c>
      <c r="BF170" s="62">
        <v>0</v>
      </c>
      <c r="BG170" s="62">
        <v>0</v>
      </c>
      <c r="BH170" s="62">
        <v>0</v>
      </c>
      <c r="BI170" s="62">
        <v>0</v>
      </c>
      <c r="BJ170" s="62">
        <v>0</v>
      </c>
      <c r="BK170" s="62">
        <v>0</v>
      </c>
      <c r="BL170" s="62">
        <v>0</v>
      </c>
      <c r="BM170" s="62">
        <v>0</v>
      </c>
      <c r="BN170" s="62">
        <v>0</v>
      </c>
      <c r="BO170" s="62">
        <v>0</v>
      </c>
      <c r="BP170" s="62">
        <v>0</v>
      </c>
      <c r="BQ170" s="62">
        <v>0</v>
      </c>
      <c r="BR170" s="62">
        <v>0</v>
      </c>
      <c r="BS170" s="62">
        <v>0</v>
      </c>
    </row>
    <row r="171" spans="1:71">
      <c r="A171" s="57"/>
      <c r="B171" s="37">
        <f t="shared" si="1"/>
        <v>157</v>
      </c>
      <c r="C171" s="38">
        <v>1</v>
      </c>
      <c r="D171" s="39">
        <f>_xlfn.IFNA(IF(OR(type="T",type="M"),MATCH(role,Settings!$I$9:$I$16,0),-1),-1)</f>
        <v>-1</v>
      </c>
      <c r="E171" s="40" t="s">
        <v>34</v>
      </c>
      <c r="F171" s="38" t="s">
        <v>200</v>
      </c>
      <c r="H171" s="46" t="str">
        <f>_xlfn.IFNA(INDEX(Settings!$P$9:$P$36,MATCH(team_member,Settings!$N$9:$N$36,0)),"")</f>
        <v/>
      </c>
      <c r="I171" s="45"/>
      <c r="J171" s="41"/>
      <c r="K171" s="49">
        <v>45492</v>
      </c>
      <c r="L171" s="50"/>
      <c r="M171" s="51"/>
      <c r="N171" s="53" t="str">
        <f t="shared" si="2"/>
        <v/>
      </c>
      <c r="O171" s="52" t="str" cm="1">
        <f t="array" ref="O171">IFERROR("(" &amp;d.type &amp; ")" &amp; IF(LEN(d.name)&gt;7, LEFT(d.name,7) &amp; "...",d.name),"")</f>
        <v/>
      </c>
      <c r="P171" s="54" t="s">
        <v>60</v>
      </c>
      <c r="Q171" s="41"/>
      <c r="R171" s="48">
        <v>4</v>
      </c>
      <c r="S171" s="47" cm="1">
        <f t="array" ref="S17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45492</v>
      </c>
      <c r="T171" s="47" cm="1">
        <f t="array" ref="T17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45497</v>
      </c>
      <c r="U171" s="58">
        <v>45492</v>
      </c>
      <c r="V171" s="59">
        <v>45497</v>
      </c>
      <c r="W171" s="60"/>
      <c r="X171" s="62">
        <v>0</v>
      </c>
      <c r="Y171" s="62">
        <v>0</v>
      </c>
      <c r="Z171" s="62">
        <v>0</v>
      </c>
      <c r="AA171" s="62">
        <v>0</v>
      </c>
      <c r="AB171" s="62">
        <v>0</v>
      </c>
      <c r="AC171" s="62">
        <v>0</v>
      </c>
      <c r="AD171" s="62">
        <v>0</v>
      </c>
      <c r="AE171" s="62">
        <v>0</v>
      </c>
      <c r="AF171" s="62">
        <v>0</v>
      </c>
      <c r="AG171" s="62">
        <v>0</v>
      </c>
      <c r="AH171" s="62">
        <v>0</v>
      </c>
      <c r="AI171" s="62">
        <v>0</v>
      </c>
      <c r="AJ171" s="62">
        <v>0</v>
      </c>
      <c r="AK171" s="62">
        <v>0</v>
      </c>
      <c r="AL171" s="62">
        <v>0</v>
      </c>
      <c r="AM171" s="62">
        <v>0</v>
      </c>
      <c r="AN171" s="62">
        <v>0</v>
      </c>
      <c r="AO171" s="62">
        <v>0</v>
      </c>
      <c r="AP171" s="62">
        <v>0</v>
      </c>
      <c r="AQ171" s="62">
        <v>0</v>
      </c>
      <c r="AR171" s="62">
        <v>0</v>
      </c>
      <c r="AS171" s="62">
        <v>0</v>
      </c>
      <c r="AT171" s="62">
        <v>0</v>
      </c>
      <c r="AU171" s="62">
        <v>0</v>
      </c>
      <c r="AV171" s="62">
        <v>0</v>
      </c>
      <c r="AW171" s="62">
        <v>0</v>
      </c>
      <c r="AX171" s="62">
        <v>0</v>
      </c>
      <c r="AY171" s="62">
        <v>0</v>
      </c>
      <c r="AZ171" s="62">
        <v>0</v>
      </c>
      <c r="BA171" s="62">
        <v>0</v>
      </c>
      <c r="BB171" s="62">
        <v>0</v>
      </c>
      <c r="BC171" s="62">
        <v>0</v>
      </c>
      <c r="BD171" s="62">
        <v>0</v>
      </c>
      <c r="BE171" s="62">
        <v>0</v>
      </c>
      <c r="BF171" s="62">
        <v>0</v>
      </c>
      <c r="BG171" s="62">
        <v>0</v>
      </c>
      <c r="BH171" s="62">
        <v>0</v>
      </c>
      <c r="BI171" s="62">
        <v>0</v>
      </c>
      <c r="BJ171" s="62">
        <v>0</v>
      </c>
      <c r="BK171" s="62">
        <v>0</v>
      </c>
      <c r="BL171" s="62">
        <v>0</v>
      </c>
      <c r="BM171" s="62">
        <v>0</v>
      </c>
      <c r="BN171" s="62">
        <v>0</v>
      </c>
      <c r="BO171" s="62">
        <v>0</v>
      </c>
      <c r="BP171" s="62">
        <v>0</v>
      </c>
      <c r="BQ171" s="62">
        <v>0</v>
      </c>
      <c r="BR171" s="62">
        <v>0</v>
      </c>
      <c r="BS171" s="62">
        <v>0</v>
      </c>
    </row>
    <row r="172" spans="1:71">
      <c r="A172" s="57"/>
      <c r="B172" s="37">
        <f t="shared" si="1"/>
        <v>158</v>
      </c>
      <c r="C172" s="38">
        <v>1</v>
      </c>
      <c r="D172" s="39">
        <f>_xlfn.IFNA(IF(OR(type="T",type="M"),MATCH(role,Settings!$I$9:$I$16,0),-1),-1)</f>
        <v>-1</v>
      </c>
      <c r="E172" s="40" t="s">
        <v>34</v>
      </c>
      <c r="F172" s="38" t="s">
        <v>201</v>
      </c>
      <c r="H172" s="46" t="str">
        <f>_xlfn.IFNA(INDEX(Settings!$P$9:$P$36,MATCH(team_member,Settings!$N$9:$N$36,0)),"")</f>
        <v/>
      </c>
      <c r="I172" s="45"/>
      <c r="J172" s="41"/>
      <c r="K172" s="49">
        <v>45496</v>
      </c>
      <c r="L172" s="50"/>
      <c r="M172" s="51">
        <f>B171</f>
        <v>157</v>
      </c>
      <c r="N172" s="53" t="str">
        <f t="shared" si="2"/>
        <v>↖</v>
      </c>
      <c r="O172" s="52" t="str" cm="1">
        <f t="array" ref="O172">IFERROR("(" &amp;d.type &amp; ")" &amp; IF(LEN(d.name)&gt;7, LEFT(d.name,7) &amp; "...",d.name),"")</f>
        <v>(T)Upgrade...</v>
      </c>
      <c r="P172" s="54" t="s">
        <v>60</v>
      </c>
      <c r="Q172" s="41"/>
      <c r="R172" s="48">
        <v>1</v>
      </c>
      <c r="S172" s="47" cm="1">
        <f t="array" ref="S17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45496</v>
      </c>
      <c r="T172" s="47" cm="1">
        <f t="array" ref="T17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45496</v>
      </c>
      <c r="U172" s="58">
        <v>45496</v>
      </c>
      <c r="V172" s="59">
        <v>45496</v>
      </c>
      <c r="W172" s="60"/>
      <c r="X172" s="62">
        <v>0</v>
      </c>
      <c r="Y172" s="62">
        <v>0</v>
      </c>
      <c r="Z172" s="62">
        <v>0</v>
      </c>
      <c r="AA172" s="62">
        <v>0</v>
      </c>
      <c r="AB172" s="62">
        <v>0</v>
      </c>
      <c r="AC172" s="62">
        <v>0</v>
      </c>
      <c r="AD172" s="62">
        <v>0</v>
      </c>
      <c r="AE172" s="62">
        <v>0</v>
      </c>
      <c r="AF172" s="62">
        <v>0</v>
      </c>
      <c r="AG172" s="62">
        <v>0</v>
      </c>
      <c r="AH172" s="62">
        <v>0</v>
      </c>
      <c r="AI172" s="62">
        <v>0</v>
      </c>
      <c r="AJ172" s="62">
        <v>0</v>
      </c>
      <c r="AK172" s="62">
        <v>0</v>
      </c>
      <c r="AL172" s="62">
        <v>0</v>
      </c>
      <c r="AM172" s="62">
        <v>0</v>
      </c>
      <c r="AN172" s="62">
        <v>0</v>
      </c>
      <c r="AO172" s="62">
        <v>0</v>
      </c>
      <c r="AP172" s="62">
        <v>0</v>
      </c>
      <c r="AQ172" s="62">
        <v>0</v>
      </c>
      <c r="AR172" s="62">
        <v>0</v>
      </c>
      <c r="AS172" s="62">
        <v>0</v>
      </c>
      <c r="AT172" s="62">
        <v>0</v>
      </c>
      <c r="AU172" s="62">
        <v>0</v>
      </c>
      <c r="AV172" s="62">
        <v>0</v>
      </c>
      <c r="AW172" s="62">
        <v>0</v>
      </c>
      <c r="AX172" s="62">
        <v>0</v>
      </c>
      <c r="AY172" s="62">
        <v>0</v>
      </c>
      <c r="AZ172" s="62">
        <v>0</v>
      </c>
      <c r="BA172" s="62">
        <v>0</v>
      </c>
      <c r="BB172" s="62">
        <v>0</v>
      </c>
      <c r="BC172" s="62">
        <v>0</v>
      </c>
      <c r="BD172" s="62">
        <v>0</v>
      </c>
      <c r="BE172" s="62">
        <v>0</v>
      </c>
      <c r="BF172" s="62">
        <v>0</v>
      </c>
      <c r="BG172" s="62">
        <v>0</v>
      </c>
      <c r="BH172" s="62">
        <v>0</v>
      </c>
      <c r="BI172" s="62">
        <v>0</v>
      </c>
      <c r="BJ172" s="62">
        <v>0</v>
      </c>
      <c r="BK172" s="62">
        <v>0</v>
      </c>
      <c r="BL172" s="62">
        <v>0</v>
      </c>
      <c r="BM172" s="62">
        <v>0</v>
      </c>
      <c r="BN172" s="62">
        <v>0</v>
      </c>
      <c r="BO172" s="62">
        <v>0</v>
      </c>
      <c r="BP172" s="62">
        <v>0</v>
      </c>
      <c r="BQ172" s="62">
        <v>0</v>
      </c>
      <c r="BR172" s="62">
        <v>0</v>
      </c>
      <c r="BS172" s="62">
        <v>0</v>
      </c>
    </row>
    <row r="173" spans="1:71">
      <c r="A173" s="57"/>
      <c r="B173" s="37">
        <f t="shared" si="1"/>
        <v>159</v>
      </c>
      <c r="C173" s="38">
        <v>1</v>
      </c>
      <c r="D173" s="39">
        <f>_xlfn.IFNA(IF(OR(type="T",type="M"),MATCH(role,Settings!$I$9:$I$16,0),-1),-1)</f>
        <v>-1</v>
      </c>
      <c r="E173" s="40" t="s">
        <v>34</v>
      </c>
      <c r="F173" s="38" t="s">
        <v>202</v>
      </c>
      <c r="H173" s="46" t="str">
        <f>_xlfn.IFNA(INDEX(Settings!$P$9:$P$36,MATCH(team_member,Settings!$N$9:$N$36,0)),"")</f>
        <v/>
      </c>
      <c r="I173" s="45"/>
      <c r="J173" s="41"/>
      <c r="K173" s="49">
        <v>45497</v>
      </c>
      <c r="L173" s="50"/>
      <c r="M173" s="51">
        <f>B172</f>
        <v>158</v>
      </c>
      <c r="N173" s="53" t="str">
        <f t="shared" si="2"/>
        <v>↖</v>
      </c>
      <c r="O173" s="52" t="str" cm="1">
        <f t="array" ref="O173">IFERROR("(" &amp;d.type &amp; ")" &amp; IF(LEN(d.name)&gt;7, LEFT(d.name,7) &amp; "...",d.name),"")</f>
        <v>(T)Unit Te...</v>
      </c>
      <c r="P173" s="54" t="s">
        <v>60</v>
      </c>
      <c r="Q173" s="41"/>
      <c r="R173" s="48">
        <v>2</v>
      </c>
      <c r="S173" s="47" cm="1">
        <f t="array" ref="S17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45497</v>
      </c>
      <c r="T173" s="47" cm="1">
        <f t="array" ref="T17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45498</v>
      </c>
      <c r="U173" s="58">
        <v>45497</v>
      </c>
      <c r="V173" s="59">
        <v>45498</v>
      </c>
      <c r="W173" s="60"/>
      <c r="X173" s="62">
        <v>0</v>
      </c>
      <c r="Y173" s="62">
        <v>0</v>
      </c>
      <c r="Z173" s="62">
        <v>0</v>
      </c>
      <c r="AA173" s="62">
        <v>0</v>
      </c>
      <c r="AB173" s="62">
        <v>0</v>
      </c>
      <c r="AC173" s="62">
        <v>0</v>
      </c>
      <c r="AD173" s="62">
        <v>0</v>
      </c>
      <c r="AE173" s="62">
        <v>0</v>
      </c>
      <c r="AF173" s="62">
        <v>0</v>
      </c>
      <c r="AG173" s="62">
        <v>0</v>
      </c>
      <c r="AH173" s="62">
        <v>0</v>
      </c>
      <c r="AI173" s="62">
        <v>0</v>
      </c>
      <c r="AJ173" s="62">
        <v>0</v>
      </c>
      <c r="AK173" s="62">
        <v>0</v>
      </c>
      <c r="AL173" s="62">
        <v>0</v>
      </c>
      <c r="AM173" s="62">
        <v>0</v>
      </c>
      <c r="AN173" s="62">
        <v>0</v>
      </c>
      <c r="AO173" s="62">
        <v>0</v>
      </c>
      <c r="AP173" s="62">
        <v>0</v>
      </c>
      <c r="AQ173" s="62">
        <v>0</v>
      </c>
      <c r="AR173" s="62">
        <v>0</v>
      </c>
      <c r="AS173" s="62">
        <v>0</v>
      </c>
      <c r="AT173" s="62">
        <v>0</v>
      </c>
      <c r="AU173" s="62">
        <v>0</v>
      </c>
      <c r="AV173" s="62">
        <v>0</v>
      </c>
      <c r="AW173" s="62">
        <v>0</v>
      </c>
      <c r="AX173" s="62">
        <v>0</v>
      </c>
      <c r="AY173" s="62">
        <v>0</v>
      </c>
      <c r="AZ173" s="62">
        <v>0</v>
      </c>
      <c r="BA173" s="62">
        <v>0</v>
      </c>
      <c r="BB173" s="62">
        <v>0</v>
      </c>
      <c r="BC173" s="62">
        <v>0</v>
      </c>
      <c r="BD173" s="62">
        <v>0</v>
      </c>
      <c r="BE173" s="62">
        <v>0</v>
      </c>
      <c r="BF173" s="62">
        <v>0</v>
      </c>
      <c r="BG173" s="62">
        <v>0</v>
      </c>
      <c r="BH173" s="62">
        <v>0</v>
      </c>
      <c r="BI173" s="62">
        <v>0</v>
      </c>
      <c r="BJ173" s="62">
        <v>0</v>
      </c>
      <c r="BK173" s="62">
        <v>0</v>
      </c>
      <c r="BL173" s="62">
        <v>0</v>
      </c>
      <c r="BM173" s="62">
        <v>0</v>
      </c>
      <c r="BN173" s="62">
        <v>0</v>
      </c>
      <c r="BO173" s="62">
        <v>0</v>
      </c>
      <c r="BP173" s="62">
        <v>0</v>
      </c>
      <c r="BQ173" s="62">
        <v>0</v>
      </c>
      <c r="BR173" s="62">
        <v>0</v>
      </c>
      <c r="BS173" s="62">
        <v>0</v>
      </c>
    </row>
    <row r="174" spans="1:71">
      <c r="A174" s="57"/>
      <c r="B174" s="37">
        <f t="shared" si="1"/>
        <v>160</v>
      </c>
      <c r="C174" s="38">
        <v>1</v>
      </c>
      <c r="D174" s="39">
        <f>_xlfn.IFNA(IF(OR(type="T",type="M"),MATCH(role,Settings!$I$9:$I$16,0),-1),-1)</f>
        <v>-1</v>
      </c>
      <c r="E174" s="40" t="s">
        <v>34</v>
      </c>
      <c r="F174" s="38" t="s">
        <v>203</v>
      </c>
      <c r="H174" s="46" t="str">
        <f>_xlfn.IFNA(INDEX(Settings!$P$9:$P$36,MATCH(team_member,Settings!$N$9:$N$36,0)),"")</f>
        <v/>
      </c>
      <c r="I174" s="45"/>
      <c r="J174" s="41"/>
      <c r="K174" s="49">
        <v>45498</v>
      </c>
      <c r="L174" s="50"/>
      <c r="M174" s="51">
        <f>B173</f>
        <v>159</v>
      </c>
      <c r="N174" s="53" t="str">
        <f t="shared" si="2"/>
        <v>↖</v>
      </c>
      <c r="O174" s="52" t="str" cm="1">
        <f t="array" ref="O174">IFERROR("(" &amp;d.type &amp; ")" &amp; IF(LEN(d.name)&gt;7, LEFT(d.name,7) &amp; "...",d.name),"")</f>
        <v>(T)Functio...</v>
      </c>
      <c r="P174" s="54" t="s">
        <v>60</v>
      </c>
      <c r="Q174" s="41"/>
      <c r="R174" s="48">
        <v>4</v>
      </c>
      <c r="S174" s="47" cm="1">
        <f t="array" ref="S17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45498</v>
      </c>
      <c r="T174" s="47" cm="1">
        <f t="array" ref="T17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45503</v>
      </c>
      <c r="U174" s="58">
        <v>45497</v>
      </c>
      <c r="V174" s="59">
        <v>45502</v>
      </c>
      <c r="W174" s="60"/>
      <c r="X174" s="62">
        <v>0</v>
      </c>
      <c r="Y174" s="62">
        <v>0</v>
      </c>
      <c r="Z174" s="62">
        <v>0</v>
      </c>
      <c r="AA174" s="62">
        <v>0</v>
      </c>
      <c r="AB174" s="62">
        <v>0</v>
      </c>
      <c r="AC174" s="62">
        <v>0</v>
      </c>
      <c r="AD174" s="62">
        <v>0</v>
      </c>
      <c r="AE174" s="62">
        <v>0</v>
      </c>
      <c r="AF174" s="62">
        <v>0</v>
      </c>
      <c r="AG174" s="62">
        <v>0</v>
      </c>
      <c r="AH174" s="62">
        <v>0</v>
      </c>
      <c r="AI174" s="62">
        <v>0</v>
      </c>
      <c r="AJ174" s="62">
        <v>0</v>
      </c>
      <c r="AK174" s="62">
        <v>0</v>
      </c>
      <c r="AL174" s="62">
        <v>0</v>
      </c>
      <c r="AM174" s="62">
        <v>0</v>
      </c>
      <c r="AN174" s="62">
        <v>0</v>
      </c>
      <c r="AO174" s="62">
        <v>0</v>
      </c>
      <c r="AP174" s="62">
        <v>0</v>
      </c>
      <c r="AQ174" s="62">
        <v>0</v>
      </c>
      <c r="AR174" s="62">
        <v>0</v>
      </c>
      <c r="AS174" s="62">
        <v>0</v>
      </c>
      <c r="AT174" s="62">
        <v>0</v>
      </c>
      <c r="AU174" s="62">
        <v>0</v>
      </c>
      <c r="AV174" s="62">
        <v>0</v>
      </c>
      <c r="AW174" s="62">
        <v>0</v>
      </c>
      <c r="AX174" s="62">
        <v>0</v>
      </c>
      <c r="AY174" s="62">
        <v>0</v>
      </c>
      <c r="AZ174" s="62">
        <v>0</v>
      </c>
      <c r="BA174" s="62">
        <v>0</v>
      </c>
      <c r="BB174" s="62">
        <v>0</v>
      </c>
      <c r="BC174" s="62">
        <v>0</v>
      </c>
      <c r="BD174" s="62">
        <v>0</v>
      </c>
      <c r="BE174" s="62">
        <v>0</v>
      </c>
      <c r="BF174" s="62">
        <v>0</v>
      </c>
      <c r="BG174" s="62">
        <v>0</v>
      </c>
      <c r="BH174" s="62">
        <v>0</v>
      </c>
      <c r="BI174" s="62">
        <v>0</v>
      </c>
      <c r="BJ174" s="62">
        <v>0</v>
      </c>
      <c r="BK174" s="62">
        <v>0</v>
      </c>
      <c r="BL174" s="62">
        <v>0</v>
      </c>
      <c r="BM174" s="62">
        <v>0</v>
      </c>
      <c r="BN174" s="62">
        <v>0</v>
      </c>
      <c r="BO174" s="62">
        <v>0</v>
      </c>
      <c r="BP174" s="62">
        <v>0</v>
      </c>
      <c r="BQ174" s="62">
        <v>0</v>
      </c>
      <c r="BR174" s="62">
        <v>0</v>
      </c>
      <c r="BS174" s="62">
        <v>0</v>
      </c>
    </row>
    <row r="175" spans="1:71">
      <c r="A175" s="57"/>
      <c r="B175" s="37">
        <f t="shared" si="1"/>
        <v>161</v>
      </c>
      <c r="C175" s="38">
        <v>1</v>
      </c>
      <c r="D175" s="39">
        <f>_xlfn.IFNA(IF(OR(type="T",type="M"),MATCH(role,Settings!$I$9:$I$16,0),-1),-1)</f>
        <v>-1</v>
      </c>
      <c r="E175" s="40" t="s">
        <v>34</v>
      </c>
      <c r="F175" s="38" t="s">
        <v>204</v>
      </c>
      <c r="H175" s="46" t="str">
        <f>_xlfn.IFNA(INDEX(Settings!$P$9:$P$36,MATCH(team_member,Settings!$N$9:$N$36,0)),"")</f>
        <v/>
      </c>
      <c r="I175" s="45"/>
      <c r="J175" s="41"/>
      <c r="K175" s="49">
        <v>45497</v>
      </c>
      <c r="L175" s="50"/>
      <c r="M175" s="51">
        <f>B174</f>
        <v>160</v>
      </c>
      <c r="N175" s="53" t="str">
        <f t="shared" si="2"/>
        <v>↖</v>
      </c>
      <c r="O175" s="52" t="str" cm="1">
        <f t="array" ref="O175">IFERROR("(" &amp;d.type &amp; ")" &amp; IF(LEN(d.name)&gt;7, LEFT(d.name,7) &amp; "...",d.name),"")</f>
        <v>(T)Paralle...</v>
      </c>
      <c r="P175" s="54" t="s">
        <v>60</v>
      </c>
      <c r="Q175" s="41"/>
      <c r="R175" s="48">
        <v>4</v>
      </c>
      <c r="S175" s="47" cm="1">
        <f t="array" ref="S17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45497</v>
      </c>
      <c r="T175" s="47" cm="1">
        <f t="array" ref="T17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45502</v>
      </c>
      <c r="U175" s="58">
        <v>45502</v>
      </c>
      <c r="V175" s="59">
        <v>45505</v>
      </c>
      <c r="W175" s="60"/>
      <c r="X175" s="62">
        <v>0</v>
      </c>
      <c r="Y175" s="62">
        <v>0</v>
      </c>
      <c r="Z175" s="62">
        <v>0</v>
      </c>
      <c r="AA175" s="62">
        <v>0</v>
      </c>
      <c r="AB175" s="62">
        <v>0</v>
      </c>
      <c r="AC175" s="62">
        <v>0</v>
      </c>
      <c r="AD175" s="62">
        <v>0</v>
      </c>
      <c r="AE175" s="62">
        <v>0</v>
      </c>
      <c r="AF175" s="62">
        <v>0</v>
      </c>
      <c r="AG175" s="62">
        <v>0</v>
      </c>
      <c r="AH175" s="62">
        <v>0</v>
      </c>
      <c r="AI175" s="62">
        <v>0</v>
      </c>
      <c r="AJ175" s="62">
        <v>0</v>
      </c>
      <c r="AK175" s="62">
        <v>0</v>
      </c>
      <c r="AL175" s="62">
        <v>0</v>
      </c>
      <c r="AM175" s="62">
        <v>0</v>
      </c>
      <c r="AN175" s="62">
        <v>0</v>
      </c>
      <c r="AO175" s="62">
        <v>0</v>
      </c>
      <c r="AP175" s="62">
        <v>0</v>
      </c>
      <c r="AQ175" s="62">
        <v>0</v>
      </c>
      <c r="AR175" s="62">
        <v>0</v>
      </c>
      <c r="AS175" s="62">
        <v>0</v>
      </c>
      <c r="AT175" s="62">
        <v>0</v>
      </c>
      <c r="AU175" s="62">
        <v>0</v>
      </c>
      <c r="AV175" s="62">
        <v>0</v>
      </c>
      <c r="AW175" s="62">
        <v>0</v>
      </c>
      <c r="AX175" s="62">
        <v>0</v>
      </c>
      <c r="AY175" s="62">
        <v>0</v>
      </c>
      <c r="AZ175" s="62">
        <v>0</v>
      </c>
      <c r="BA175" s="62">
        <v>0</v>
      </c>
      <c r="BB175" s="62">
        <v>0</v>
      </c>
      <c r="BC175" s="62">
        <v>0</v>
      </c>
      <c r="BD175" s="62">
        <v>0</v>
      </c>
      <c r="BE175" s="62">
        <v>0</v>
      </c>
      <c r="BF175" s="62">
        <v>0</v>
      </c>
      <c r="BG175" s="62">
        <v>0</v>
      </c>
      <c r="BH175" s="62">
        <v>0</v>
      </c>
      <c r="BI175" s="62">
        <v>0</v>
      </c>
      <c r="BJ175" s="62">
        <v>0</v>
      </c>
      <c r="BK175" s="62">
        <v>0</v>
      </c>
      <c r="BL175" s="62">
        <v>0</v>
      </c>
      <c r="BM175" s="62">
        <v>0</v>
      </c>
      <c r="BN175" s="62">
        <v>0</v>
      </c>
      <c r="BO175" s="62">
        <v>0</v>
      </c>
      <c r="BP175" s="62">
        <v>0</v>
      </c>
      <c r="BQ175" s="62">
        <v>0</v>
      </c>
      <c r="BR175" s="62">
        <v>0</v>
      </c>
      <c r="BS175" s="62">
        <v>0</v>
      </c>
    </row>
    <row r="176" spans="1:71">
      <c r="A176" s="57"/>
      <c r="B176" s="37">
        <f t="shared" si="1"/>
        <v>162</v>
      </c>
      <c r="C176" s="38">
        <v>1</v>
      </c>
      <c r="D176" s="39">
        <f>_xlfn.IFNA(IF(OR(type="T",type="M"),MATCH(role,Settings!$I$9:$I$16,0),-1),-1)</f>
        <v>-1</v>
      </c>
      <c r="E176" s="40" t="s">
        <v>34</v>
      </c>
      <c r="F176" s="38" t="s">
        <v>261</v>
      </c>
      <c r="H176" s="46" t="str">
        <f>_xlfn.IFNA(INDEX(Settings!$P$9:$P$36,MATCH(team_member,Settings!$N$9:$N$36,0)),"")</f>
        <v/>
      </c>
      <c r="I176" s="45"/>
      <c r="J176" s="41"/>
      <c r="K176" s="49">
        <v>45502</v>
      </c>
      <c r="L176" s="50"/>
      <c r="M176" s="51"/>
      <c r="N176" s="53" t="str">
        <f t="shared" si="2"/>
        <v/>
      </c>
      <c r="O176" s="52" t="str" cm="1">
        <f t="array" ref="O176">IFERROR("(" &amp;d.type &amp; ")" &amp; IF(LEN(d.name)&gt;7, LEFT(d.name,7) &amp; "...",d.name),"")</f>
        <v/>
      </c>
      <c r="P176" s="54" t="s">
        <v>60</v>
      </c>
      <c r="Q176" s="41"/>
      <c r="R176" s="48">
        <v>3</v>
      </c>
      <c r="S176" s="47" cm="1">
        <f t="array" ref="S17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45502</v>
      </c>
      <c r="T176" s="47" cm="1">
        <f t="array" ref="T17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45504</v>
      </c>
      <c r="U176" s="58">
        <v>45485</v>
      </c>
      <c r="V176" s="59">
        <v>45489</v>
      </c>
      <c r="W176" s="60"/>
      <c r="X176" s="62">
        <v>0</v>
      </c>
      <c r="Y176" s="62">
        <v>0</v>
      </c>
      <c r="Z176" s="62">
        <v>0</v>
      </c>
      <c r="AA176" s="62">
        <v>0</v>
      </c>
      <c r="AB176" s="62">
        <v>0</v>
      </c>
      <c r="AC176" s="62">
        <v>0</v>
      </c>
      <c r="AD176" s="62">
        <v>0</v>
      </c>
      <c r="AE176" s="62">
        <v>0</v>
      </c>
      <c r="AF176" s="62">
        <v>0</v>
      </c>
      <c r="AG176" s="62">
        <v>0</v>
      </c>
      <c r="AH176" s="62">
        <v>0</v>
      </c>
      <c r="AI176" s="62">
        <v>0</v>
      </c>
      <c r="AJ176" s="62">
        <v>0</v>
      </c>
      <c r="AK176" s="62">
        <v>0</v>
      </c>
      <c r="AL176" s="62">
        <v>0</v>
      </c>
      <c r="AM176" s="62">
        <v>0</v>
      </c>
      <c r="AN176" s="62">
        <v>0</v>
      </c>
      <c r="AO176" s="62">
        <v>0</v>
      </c>
      <c r="AP176" s="62">
        <v>0</v>
      </c>
      <c r="AQ176" s="62">
        <v>0</v>
      </c>
      <c r="AR176" s="62">
        <v>0</v>
      </c>
      <c r="AS176" s="62">
        <v>0</v>
      </c>
      <c r="AT176" s="62">
        <v>0</v>
      </c>
      <c r="AU176" s="62">
        <v>0</v>
      </c>
      <c r="AV176" s="62">
        <v>0</v>
      </c>
      <c r="AW176" s="62">
        <v>0</v>
      </c>
      <c r="AX176" s="62">
        <v>0</v>
      </c>
      <c r="AY176" s="62">
        <v>0</v>
      </c>
      <c r="AZ176" s="62">
        <v>0</v>
      </c>
      <c r="BA176" s="62">
        <v>0</v>
      </c>
      <c r="BB176" s="62">
        <v>0</v>
      </c>
      <c r="BC176" s="62">
        <v>0</v>
      </c>
      <c r="BD176" s="62">
        <v>0</v>
      </c>
      <c r="BE176" s="62">
        <v>0</v>
      </c>
      <c r="BF176" s="62">
        <v>0</v>
      </c>
      <c r="BG176" s="62">
        <v>0</v>
      </c>
      <c r="BH176" s="62">
        <v>0</v>
      </c>
      <c r="BI176" s="62">
        <v>0</v>
      </c>
      <c r="BJ176" s="62">
        <v>0</v>
      </c>
      <c r="BK176" s="62">
        <v>0</v>
      </c>
      <c r="BL176" s="62">
        <v>0</v>
      </c>
      <c r="BM176" s="62">
        <v>0</v>
      </c>
      <c r="BN176" s="62">
        <v>0</v>
      </c>
      <c r="BO176" s="62">
        <v>0</v>
      </c>
      <c r="BP176" s="62">
        <v>0</v>
      </c>
      <c r="BQ176" s="62">
        <v>0</v>
      </c>
      <c r="BR176" s="62">
        <v>0</v>
      </c>
      <c r="BS176" s="62">
        <v>0</v>
      </c>
    </row>
    <row r="177" spans="1:71">
      <c r="A177" s="57"/>
      <c r="B177" s="37">
        <f t="shared" si="1"/>
        <v>163</v>
      </c>
      <c r="C177" s="38">
        <v>1</v>
      </c>
      <c r="D177" s="39">
        <f>_xlfn.IFNA(IF(OR(type="T",type="M"),MATCH(role,Settings!$I$9:$I$16,0),-1),-1)</f>
        <v>-1</v>
      </c>
      <c r="E177" s="40" t="s">
        <v>34</v>
      </c>
      <c r="F177" s="38" t="s">
        <v>198</v>
      </c>
      <c r="H177" s="46" t="str">
        <f>_xlfn.IFNA(INDEX(Settings!$P$9:$P$36,MATCH(team_member,Settings!$N$9:$N$36,0)),"")</f>
        <v/>
      </c>
      <c r="I177" s="45"/>
      <c r="J177" s="41"/>
      <c r="K177" s="49">
        <v>45485</v>
      </c>
      <c r="L177" s="50"/>
      <c r="M177" s="51">
        <f>B177</f>
        <v>163</v>
      </c>
      <c r="N177" s="53" t="str">
        <f t="shared" si="2"/>
        <v>↙</v>
      </c>
      <c r="O177" s="52" t="str" cm="1">
        <f t="array" ref="O177">IFERROR("(" &amp;d.type &amp; ")" &amp; IF(LEN(d.name)&gt;7, LEFT(d.name,7) &amp; "...",d.name),"")</f>
        <v>(T)Define ...</v>
      </c>
      <c r="P177" s="54" t="s">
        <v>60</v>
      </c>
      <c r="Q177" s="41"/>
      <c r="R177" s="48">
        <v>2</v>
      </c>
      <c r="S177" s="47" cm="1">
        <f t="array" ref="S17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45485</v>
      </c>
      <c r="T177" s="47" cm="1">
        <f t="array" ref="T17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45488</v>
      </c>
      <c r="U177" s="58">
        <v>45490</v>
      </c>
      <c r="V177" s="59">
        <v>45491</v>
      </c>
      <c r="W177" s="60"/>
      <c r="X177" s="62">
        <v>0</v>
      </c>
      <c r="Y177" s="62">
        <v>0</v>
      </c>
      <c r="Z177" s="62">
        <v>0</v>
      </c>
      <c r="AA177" s="62">
        <v>0</v>
      </c>
      <c r="AB177" s="62">
        <v>0</v>
      </c>
      <c r="AC177" s="62">
        <v>0</v>
      </c>
      <c r="AD177" s="62">
        <v>0</v>
      </c>
      <c r="AE177" s="62">
        <v>0</v>
      </c>
      <c r="AF177" s="62">
        <v>0</v>
      </c>
      <c r="AG177" s="62">
        <v>0</v>
      </c>
      <c r="AH177" s="62">
        <v>0</v>
      </c>
      <c r="AI177" s="62">
        <v>0</v>
      </c>
      <c r="AJ177" s="62">
        <v>0</v>
      </c>
      <c r="AK177" s="62">
        <v>0</v>
      </c>
      <c r="AL177" s="62">
        <v>0</v>
      </c>
      <c r="AM177" s="62">
        <v>0</v>
      </c>
      <c r="AN177" s="62">
        <v>0</v>
      </c>
      <c r="AO177" s="62">
        <v>0</v>
      </c>
      <c r="AP177" s="62">
        <v>0</v>
      </c>
      <c r="AQ177" s="62">
        <v>0</v>
      </c>
      <c r="AR177" s="62">
        <v>0</v>
      </c>
      <c r="AS177" s="62">
        <v>0</v>
      </c>
      <c r="AT177" s="62">
        <v>0</v>
      </c>
      <c r="AU177" s="62">
        <v>0</v>
      </c>
      <c r="AV177" s="62">
        <v>0</v>
      </c>
      <c r="AW177" s="62">
        <v>0</v>
      </c>
      <c r="AX177" s="62">
        <v>0</v>
      </c>
      <c r="AY177" s="62">
        <v>0</v>
      </c>
      <c r="AZ177" s="62">
        <v>0</v>
      </c>
      <c r="BA177" s="62">
        <v>0</v>
      </c>
      <c r="BB177" s="62">
        <v>0</v>
      </c>
      <c r="BC177" s="62">
        <v>0</v>
      </c>
      <c r="BD177" s="62">
        <v>0</v>
      </c>
      <c r="BE177" s="62">
        <v>0</v>
      </c>
      <c r="BF177" s="62">
        <v>0</v>
      </c>
      <c r="BG177" s="62">
        <v>0</v>
      </c>
      <c r="BH177" s="62">
        <v>0</v>
      </c>
      <c r="BI177" s="62">
        <v>0</v>
      </c>
      <c r="BJ177" s="62">
        <v>0</v>
      </c>
      <c r="BK177" s="62">
        <v>0</v>
      </c>
      <c r="BL177" s="62">
        <v>0</v>
      </c>
      <c r="BM177" s="62">
        <v>0</v>
      </c>
      <c r="BN177" s="62">
        <v>0</v>
      </c>
      <c r="BO177" s="62">
        <v>0</v>
      </c>
      <c r="BP177" s="62">
        <v>0</v>
      </c>
      <c r="BQ177" s="62">
        <v>0</v>
      </c>
      <c r="BR177" s="62">
        <v>0</v>
      </c>
      <c r="BS177" s="62">
        <v>0</v>
      </c>
    </row>
    <row r="178" spans="1:71">
      <c r="A178" s="57"/>
      <c r="B178" s="37">
        <f t="shared" si="1"/>
        <v>164</v>
      </c>
      <c r="C178" s="38">
        <v>1</v>
      </c>
      <c r="D178" s="39">
        <f>_xlfn.IFNA(IF(OR(type="T",type="M"),MATCH(role,Settings!$I$9:$I$16,0),-1),-1)</f>
        <v>-1</v>
      </c>
      <c r="E178" s="40" t="s">
        <v>34</v>
      </c>
      <c r="F178" s="38" t="s">
        <v>199</v>
      </c>
      <c r="H178" s="46" t="str">
        <f>_xlfn.IFNA(INDEX(Settings!$P$9:$P$36,MATCH(team_member,Settings!$N$9:$N$36,0)),"")</f>
        <v/>
      </c>
      <c r="I178" s="45"/>
      <c r="J178" s="41"/>
      <c r="K178" s="49">
        <v>45492</v>
      </c>
      <c r="L178" s="50"/>
      <c r="M178" s="51">
        <f>B178</f>
        <v>164</v>
      </c>
      <c r="N178" s="53" t="str">
        <f t="shared" si="2"/>
        <v>↙</v>
      </c>
      <c r="O178" s="52" t="str" cm="1">
        <f t="array" ref="O178">IFERROR("(" &amp;d.type &amp; ")" &amp; IF(LEN(d.name)&gt;7, LEFT(d.name,7) &amp; "...",d.name),"")</f>
        <v>(T)Prepare...</v>
      </c>
      <c r="P178" s="54" t="s">
        <v>60</v>
      </c>
      <c r="Q178" s="41"/>
      <c r="R178" s="48">
        <v>3</v>
      </c>
      <c r="S178" s="47" cm="1">
        <f t="array" ref="S17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45492</v>
      </c>
      <c r="T178" s="47" cm="1">
        <f t="array" ref="T17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45496</v>
      </c>
      <c r="U178" s="58">
        <v>45492</v>
      </c>
      <c r="V178" s="59">
        <v>45496</v>
      </c>
      <c r="W178" s="60"/>
      <c r="X178" s="62">
        <v>0</v>
      </c>
      <c r="Y178" s="62">
        <v>0</v>
      </c>
      <c r="Z178" s="62">
        <v>0</v>
      </c>
      <c r="AA178" s="62">
        <v>0</v>
      </c>
      <c r="AB178" s="62">
        <v>0</v>
      </c>
      <c r="AC178" s="62">
        <v>0</v>
      </c>
      <c r="AD178" s="62">
        <v>0</v>
      </c>
      <c r="AE178" s="62">
        <v>0</v>
      </c>
      <c r="AF178" s="62">
        <v>0</v>
      </c>
      <c r="AG178" s="62">
        <v>0</v>
      </c>
      <c r="AH178" s="62">
        <v>0</v>
      </c>
      <c r="AI178" s="62">
        <v>0</v>
      </c>
      <c r="AJ178" s="62">
        <v>0</v>
      </c>
      <c r="AK178" s="62">
        <v>0</v>
      </c>
      <c r="AL178" s="62">
        <v>0</v>
      </c>
      <c r="AM178" s="62">
        <v>0</v>
      </c>
      <c r="AN178" s="62">
        <v>0</v>
      </c>
      <c r="AO178" s="62">
        <v>0</v>
      </c>
      <c r="AP178" s="62">
        <v>0</v>
      </c>
      <c r="AQ178" s="62">
        <v>0</v>
      </c>
      <c r="AR178" s="62">
        <v>0</v>
      </c>
      <c r="AS178" s="62">
        <v>0</v>
      </c>
      <c r="AT178" s="62">
        <v>0</v>
      </c>
      <c r="AU178" s="62">
        <v>0</v>
      </c>
      <c r="AV178" s="62">
        <v>0</v>
      </c>
      <c r="AW178" s="62">
        <v>0</v>
      </c>
      <c r="AX178" s="62">
        <v>0</v>
      </c>
      <c r="AY178" s="62">
        <v>0</v>
      </c>
      <c r="AZ178" s="62">
        <v>0</v>
      </c>
      <c r="BA178" s="62">
        <v>0</v>
      </c>
      <c r="BB178" s="62">
        <v>0</v>
      </c>
      <c r="BC178" s="62">
        <v>0</v>
      </c>
      <c r="BD178" s="62">
        <v>0</v>
      </c>
      <c r="BE178" s="62">
        <v>0</v>
      </c>
      <c r="BF178" s="62">
        <v>0</v>
      </c>
      <c r="BG178" s="62">
        <v>0</v>
      </c>
      <c r="BH178" s="62">
        <v>0</v>
      </c>
      <c r="BI178" s="62">
        <v>0</v>
      </c>
      <c r="BJ178" s="62">
        <v>0</v>
      </c>
      <c r="BK178" s="62">
        <v>0</v>
      </c>
      <c r="BL178" s="62">
        <v>0</v>
      </c>
      <c r="BM178" s="62">
        <v>0</v>
      </c>
      <c r="BN178" s="62">
        <v>0</v>
      </c>
      <c r="BO178" s="62">
        <v>0</v>
      </c>
      <c r="BP178" s="62">
        <v>0</v>
      </c>
      <c r="BQ178" s="62">
        <v>0</v>
      </c>
      <c r="BR178" s="62">
        <v>0</v>
      </c>
      <c r="BS178" s="62">
        <v>0</v>
      </c>
    </row>
    <row r="179" spans="1:71">
      <c r="A179" s="57"/>
      <c r="B179" s="37">
        <f t="shared" si="1"/>
        <v>165</v>
      </c>
      <c r="C179" s="38">
        <v>1</v>
      </c>
      <c r="D179" s="39">
        <f>_xlfn.IFNA(IF(OR(type="T",type="M"),MATCH(role,Settings!$I$9:$I$16,0),-1),-1)</f>
        <v>-1</v>
      </c>
      <c r="E179" s="40" t="s">
        <v>34</v>
      </c>
      <c r="F179" s="38" t="s">
        <v>200</v>
      </c>
      <c r="H179" s="46" t="str">
        <f>_xlfn.IFNA(INDEX(Settings!$P$9:$P$36,MATCH(team_member,Settings!$N$9:$N$36,0)),"")</f>
        <v/>
      </c>
      <c r="I179" s="45"/>
      <c r="J179" s="41"/>
      <c r="K179" s="49">
        <v>45492</v>
      </c>
      <c r="L179" s="50"/>
      <c r="M179" s="51"/>
      <c r="N179" s="53" t="str">
        <f t="shared" si="2"/>
        <v/>
      </c>
      <c r="O179" s="52" t="str" cm="1">
        <f t="array" ref="O179">IFERROR("(" &amp;d.type &amp; ")" &amp; IF(LEN(d.name)&gt;7, LEFT(d.name,7) &amp; "...",d.name),"")</f>
        <v/>
      </c>
      <c r="P179" s="54" t="s">
        <v>60</v>
      </c>
      <c r="Q179" s="41"/>
      <c r="R179" s="48">
        <v>4</v>
      </c>
      <c r="S179" s="47" cm="1">
        <f t="array" ref="S17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45492</v>
      </c>
      <c r="T179" s="47" cm="1">
        <f t="array" ref="T17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45497</v>
      </c>
      <c r="U179" s="58">
        <v>45492</v>
      </c>
      <c r="V179" s="59">
        <v>45497</v>
      </c>
      <c r="W179" s="60"/>
      <c r="X179" s="62">
        <v>0</v>
      </c>
      <c r="Y179" s="62">
        <v>0</v>
      </c>
      <c r="Z179" s="62">
        <v>0</v>
      </c>
      <c r="AA179" s="62">
        <v>0</v>
      </c>
      <c r="AB179" s="62">
        <v>0</v>
      </c>
      <c r="AC179" s="62">
        <v>0</v>
      </c>
      <c r="AD179" s="62">
        <v>0</v>
      </c>
      <c r="AE179" s="62">
        <v>0</v>
      </c>
      <c r="AF179" s="62">
        <v>0</v>
      </c>
      <c r="AG179" s="62">
        <v>0</v>
      </c>
      <c r="AH179" s="62">
        <v>0</v>
      </c>
      <c r="AI179" s="62">
        <v>0</v>
      </c>
      <c r="AJ179" s="62">
        <v>0</v>
      </c>
      <c r="AK179" s="62">
        <v>0</v>
      </c>
      <c r="AL179" s="62">
        <v>0</v>
      </c>
      <c r="AM179" s="62">
        <v>0</v>
      </c>
      <c r="AN179" s="62">
        <v>0</v>
      </c>
      <c r="AO179" s="62">
        <v>0</v>
      </c>
      <c r="AP179" s="62">
        <v>0</v>
      </c>
      <c r="AQ179" s="62">
        <v>0</v>
      </c>
      <c r="AR179" s="62">
        <v>0</v>
      </c>
      <c r="AS179" s="62">
        <v>0</v>
      </c>
      <c r="AT179" s="62">
        <v>0</v>
      </c>
      <c r="AU179" s="62">
        <v>0</v>
      </c>
      <c r="AV179" s="62">
        <v>0</v>
      </c>
      <c r="AW179" s="62">
        <v>0</v>
      </c>
      <c r="AX179" s="62">
        <v>0</v>
      </c>
      <c r="AY179" s="62">
        <v>0</v>
      </c>
      <c r="AZ179" s="62">
        <v>0</v>
      </c>
      <c r="BA179" s="62">
        <v>0</v>
      </c>
      <c r="BB179" s="62">
        <v>0</v>
      </c>
      <c r="BC179" s="62">
        <v>0</v>
      </c>
      <c r="BD179" s="62">
        <v>0</v>
      </c>
      <c r="BE179" s="62">
        <v>0</v>
      </c>
      <c r="BF179" s="62">
        <v>0</v>
      </c>
      <c r="BG179" s="62">
        <v>0</v>
      </c>
      <c r="BH179" s="62">
        <v>0</v>
      </c>
      <c r="BI179" s="62">
        <v>0</v>
      </c>
      <c r="BJ179" s="62">
        <v>0</v>
      </c>
      <c r="BK179" s="62">
        <v>0</v>
      </c>
      <c r="BL179" s="62">
        <v>0</v>
      </c>
      <c r="BM179" s="62">
        <v>0</v>
      </c>
      <c r="BN179" s="62">
        <v>0</v>
      </c>
      <c r="BO179" s="62">
        <v>0</v>
      </c>
      <c r="BP179" s="62">
        <v>0</v>
      </c>
      <c r="BQ179" s="62">
        <v>0</v>
      </c>
      <c r="BR179" s="62">
        <v>0</v>
      </c>
      <c r="BS179" s="62">
        <v>0</v>
      </c>
    </row>
    <row r="180" spans="1:71">
      <c r="A180" s="57"/>
      <c r="B180" s="37">
        <f t="shared" si="1"/>
        <v>166</v>
      </c>
      <c r="C180" s="38">
        <v>1</v>
      </c>
      <c r="D180" s="39">
        <f>_xlfn.IFNA(IF(OR(type="T",type="M"),MATCH(role,Settings!$I$9:$I$16,0),-1),-1)</f>
        <v>-1</v>
      </c>
      <c r="E180" s="40" t="s">
        <v>34</v>
      </c>
      <c r="F180" s="38" t="s">
        <v>201</v>
      </c>
      <c r="H180" s="46" t="str">
        <f>_xlfn.IFNA(INDEX(Settings!$P$9:$P$36,MATCH(team_member,Settings!$N$9:$N$36,0)),"")</f>
        <v/>
      </c>
      <c r="I180" s="45"/>
      <c r="J180" s="41"/>
      <c r="K180" s="49">
        <v>45496</v>
      </c>
      <c r="L180" s="50"/>
      <c r="M180" s="51">
        <f>B179</f>
        <v>165</v>
      </c>
      <c r="N180" s="53" t="str">
        <f t="shared" si="2"/>
        <v>↖</v>
      </c>
      <c r="O180" s="52" t="str" cm="1">
        <f t="array" ref="O180">IFERROR("(" &amp;d.type &amp; ")" &amp; IF(LEN(d.name)&gt;7, LEFT(d.name,7) &amp; "...",d.name),"")</f>
        <v>(T)Upgrade...</v>
      </c>
      <c r="P180" s="54" t="s">
        <v>60</v>
      </c>
      <c r="Q180" s="41"/>
      <c r="R180" s="48">
        <v>1</v>
      </c>
      <c r="S180" s="47" cm="1">
        <f t="array" ref="S18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45496</v>
      </c>
      <c r="T180" s="47" cm="1">
        <f t="array" ref="T18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45496</v>
      </c>
      <c r="U180" s="58">
        <v>45496</v>
      </c>
      <c r="V180" s="59">
        <v>45496</v>
      </c>
      <c r="W180" s="60"/>
      <c r="X180" s="62">
        <v>0</v>
      </c>
      <c r="Y180" s="62">
        <v>0</v>
      </c>
      <c r="Z180" s="62">
        <v>0</v>
      </c>
      <c r="AA180" s="62">
        <v>0</v>
      </c>
      <c r="AB180" s="62">
        <v>0</v>
      </c>
      <c r="AC180" s="62">
        <v>0</v>
      </c>
      <c r="AD180" s="62">
        <v>0</v>
      </c>
      <c r="AE180" s="62">
        <v>0</v>
      </c>
      <c r="AF180" s="62">
        <v>0</v>
      </c>
      <c r="AG180" s="62">
        <v>0</v>
      </c>
      <c r="AH180" s="62">
        <v>0</v>
      </c>
      <c r="AI180" s="62">
        <v>0</v>
      </c>
      <c r="AJ180" s="62">
        <v>0</v>
      </c>
      <c r="AK180" s="62">
        <v>0</v>
      </c>
      <c r="AL180" s="62">
        <v>0</v>
      </c>
      <c r="AM180" s="62">
        <v>0</v>
      </c>
      <c r="AN180" s="62">
        <v>0</v>
      </c>
      <c r="AO180" s="62">
        <v>0</v>
      </c>
      <c r="AP180" s="62">
        <v>0</v>
      </c>
      <c r="AQ180" s="62">
        <v>0</v>
      </c>
      <c r="AR180" s="62">
        <v>0</v>
      </c>
      <c r="AS180" s="62">
        <v>0</v>
      </c>
      <c r="AT180" s="62">
        <v>0</v>
      </c>
      <c r="AU180" s="62">
        <v>0</v>
      </c>
      <c r="AV180" s="62">
        <v>0</v>
      </c>
      <c r="AW180" s="62">
        <v>0</v>
      </c>
      <c r="AX180" s="62">
        <v>0</v>
      </c>
      <c r="AY180" s="62">
        <v>0</v>
      </c>
      <c r="AZ180" s="62">
        <v>0</v>
      </c>
      <c r="BA180" s="62">
        <v>0</v>
      </c>
      <c r="BB180" s="62">
        <v>0</v>
      </c>
      <c r="BC180" s="62">
        <v>0</v>
      </c>
      <c r="BD180" s="62">
        <v>0</v>
      </c>
      <c r="BE180" s="62">
        <v>0</v>
      </c>
      <c r="BF180" s="62">
        <v>0</v>
      </c>
      <c r="BG180" s="62">
        <v>0</v>
      </c>
      <c r="BH180" s="62">
        <v>0</v>
      </c>
      <c r="BI180" s="62">
        <v>0</v>
      </c>
      <c r="BJ180" s="62">
        <v>0</v>
      </c>
      <c r="BK180" s="62">
        <v>0</v>
      </c>
      <c r="BL180" s="62">
        <v>0</v>
      </c>
      <c r="BM180" s="62">
        <v>0</v>
      </c>
      <c r="BN180" s="62">
        <v>0</v>
      </c>
      <c r="BO180" s="62">
        <v>0</v>
      </c>
      <c r="BP180" s="62">
        <v>0</v>
      </c>
      <c r="BQ180" s="62">
        <v>0</v>
      </c>
      <c r="BR180" s="62">
        <v>0</v>
      </c>
      <c r="BS180" s="62">
        <v>0</v>
      </c>
    </row>
    <row r="181" spans="1:71">
      <c r="A181" s="57"/>
      <c r="B181" s="37">
        <f t="shared" si="1"/>
        <v>167</v>
      </c>
      <c r="C181" s="38">
        <v>1</v>
      </c>
      <c r="D181" s="39">
        <f>_xlfn.IFNA(IF(OR(type="T",type="M"),MATCH(role,Settings!$I$9:$I$16,0),-1),-1)</f>
        <v>-1</v>
      </c>
      <c r="E181" s="40" t="s">
        <v>34</v>
      </c>
      <c r="F181" s="38" t="s">
        <v>202</v>
      </c>
      <c r="H181" s="46" t="str">
        <f>_xlfn.IFNA(INDEX(Settings!$P$9:$P$36,MATCH(team_member,Settings!$N$9:$N$36,0)),"")</f>
        <v/>
      </c>
      <c r="I181" s="45"/>
      <c r="J181" s="41"/>
      <c r="K181" s="49">
        <v>45496</v>
      </c>
      <c r="L181" s="50"/>
      <c r="M181" s="51">
        <f>B180</f>
        <v>166</v>
      </c>
      <c r="N181" s="53" t="str">
        <f t="shared" si="2"/>
        <v>↖</v>
      </c>
      <c r="O181" s="52" t="str" cm="1">
        <f t="array" ref="O181">IFERROR("(" &amp;d.type &amp; ")" &amp; IF(LEN(d.name)&gt;7, LEFT(d.name,7) &amp; "...",d.name),"")</f>
        <v>(T)Unit Te...</v>
      </c>
      <c r="P181" s="54" t="s">
        <v>60</v>
      </c>
      <c r="Q181" s="41"/>
      <c r="R181" s="48">
        <v>2</v>
      </c>
      <c r="S181" s="47" cm="1">
        <f t="array" ref="S18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45496</v>
      </c>
      <c r="T181" s="47" cm="1">
        <f t="array" ref="T18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45497</v>
      </c>
      <c r="U181" s="58">
        <v>45497</v>
      </c>
      <c r="V181" s="59">
        <v>45498</v>
      </c>
      <c r="W181" s="60"/>
      <c r="X181" s="62">
        <v>0</v>
      </c>
      <c r="Y181" s="62">
        <v>0</v>
      </c>
      <c r="Z181" s="62">
        <v>0</v>
      </c>
      <c r="AA181" s="62">
        <v>0</v>
      </c>
      <c r="AB181" s="62">
        <v>0</v>
      </c>
      <c r="AC181" s="62">
        <v>0</v>
      </c>
      <c r="AD181" s="62">
        <v>0</v>
      </c>
      <c r="AE181" s="62">
        <v>0</v>
      </c>
      <c r="AF181" s="62">
        <v>0</v>
      </c>
      <c r="AG181" s="62">
        <v>0</v>
      </c>
      <c r="AH181" s="62">
        <v>0</v>
      </c>
      <c r="AI181" s="62">
        <v>0</v>
      </c>
      <c r="AJ181" s="62">
        <v>0</v>
      </c>
      <c r="AK181" s="62">
        <v>0</v>
      </c>
      <c r="AL181" s="62">
        <v>0</v>
      </c>
      <c r="AM181" s="62">
        <v>0</v>
      </c>
      <c r="AN181" s="62">
        <v>0</v>
      </c>
      <c r="AO181" s="62">
        <v>0</v>
      </c>
      <c r="AP181" s="62">
        <v>0</v>
      </c>
      <c r="AQ181" s="62">
        <v>0</v>
      </c>
      <c r="AR181" s="62">
        <v>0</v>
      </c>
      <c r="AS181" s="62">
        <v>0</v>
      </c>
      <c r="AT181" s="62">
        <v>0</v>
      </c>
      <c r="AU181" s="62">
        <v>0</v>
      </c>
      <c r="AV181" s="62">
        <v>0</v>
      </c>
      <c r="AW181" s="62">
        <v>0</v>
      </c>
      <c r="AX181" s="62">
        <v>0</v>
      </c>
      <c r="AY181" s="62">
        <v>0</v>
      </c>
      <c r="AZ181" s="62">
        <v>0</v>
      </c>
      <c r="BA181" s="62">
        <v>0</v>
      </c>
      <c r="BB181" s="62">
        <v>0</v>
      </c>
      <c r="BC181" s="62">
        <v>0</v>
      </c>
      <c r="BD181" s="62">
        <v>0</v>
      </c>
      <c r="BE181" s="62">
        <v>0</v>
      </c>
      <c r="BF181" s="62">
        <v>0</v>
      </c>
      <c r="BG181" s="62">
        <v>0</v>
      </c>
      <c r="BH181" s="62">
        <v>0</v>
      </c>
      <c r="BI181" s="62">
        <v>0</v>
      </c>
      <c r="BJ181" s="62">
        <v>0</v>
      </c>
      <c r="BK181" s="62">
        <v>0</v>
      </c>
      <c r="BL181" s="62">
        <v>0</v>
      </c>
      <c r="BM181" s="62">
        <v>0</v>
      </c>
      <c r="BN181" s="62">
        <v>0</v>
      </c>
      <c r="BO181" s="62">
        <v>0</v>
      </c>
      <c r="BP181" s="62">
        <v>0</v>
      </c>
      <c r="BQ181" s="62">
        <v>0</v>
      </c>
      <c r="BR181" s="62">
        <v>0</v>
      </c>
      <c r="BS181" s="62">
        <v>0</v>
      </c>
    </row>
    <row r="182" spans="1:71">
      <c r="A182" s="57"/>
      <c r="B182" s="37">
        <f t="shared" si="1"/>
        <v>168</v>
      </c>
      <c r="C182" s="38">
        <v>1</v>
      </c>
      <c r="D182" s="39">
        <f>_xlfn.IFNA(IF(OR(type="T",type="M"),MATCH(role,Settings!$I$9:$I$16,0),-1),-1)</f>
        <v>-1</v>
      </c>
      <c r="E182" s="40" t="s">
        <v>34</v>
      </c>
      <c r="F182" s="38" t="s">
        <v>203</v>
      </c>
      <c r="H182" s="46" t="str">
        <f>_xlfn.IFNA(INDEX(Settings!$P$9:$P$36,MATCH(team_member,Settings!$N$9:$N$36,0)),"")</f>
        <v/>
      </c>
      <c r="I182" s="45"/>
      <c r="J182" s="41"/>
      <c r="K182" s="49">
        <v>45497</v>
      </c>
      <c r="L182" s="50"/>
      <c r="M182" s="51">
        <f>B181</f>
        <v>167</v>
      </c>
      <c r="N182" s="53" t="str">
        <f t="shared" si="2"/>
        <v>↖</v>
      </c>
      <c r="O182" s="52" t="str" cm="1">
        <f t="array" ref="O182">IFERROR("(" &amp;d.type &amp; ")" &amp; IF(LEN(d.name)&gt;7, LEFT(d.name,7) &amp; "...",d.name),"")</f>
        <v>(T)Functio...</v>
      </c>
      <c r="P182" s="54" t="s">
        <v>60</v>
      </c>
      <c r="Q182" s="41"/>
      <c r="R182" s="48">
        <v>4</v>
      </c>
      <c r="S182" s="47" cm="1">
        <f t="array" ref="S18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45497</v>
      </c>
      <c r="T182" s="47" cm="1">
        <f t="array" ref="T18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45502</v>
      </c>
      <c r="U182" s="58">
        <v>45497</v>
      </c>
      <c r="V182" s="59">
        <v>45502</v>
      </c>
      <c r="W182" s="60"/>
      <c r="X182" s="62">
        <v>0</v>
      </c>
      <c r="Y182" s="62">
        <v>0</v>
      </c>
      <c r="Z182" s="62">
        <v>0</v>
      </c>
      <c r="AA182" s="62">
        <v>0</v>
      </c>
      <c r="AB182" s="62">
        <v>0</v>
      </c>
      <c r="AC182" s="62">
        <v>0</v>
      </c>
      <c r="AD182" s="62">
        <v>0</v>
      </c>
      <c r="AE182" s="62">
        <v>0</v>
      </c>
      <c r="AF182" s="62">
        <v>0</v>
      </c>
      <c r="AG182" s="62">
        <v>0</v>
      </c>
      <c r="AH182" s="62">
        <v>0</v>
      </c>
      <c r="AI182" s="62">
        <v>0</v>
      </c>
      <c r="AJ182" s="62">
        <v>0</v>
      </c>
      <c r="AK182" s="62">
        <v>0</v>
      </c>
      <c r="AL182" s="62">
        <v>0</v>
      </c>
      <c r="AM182" s="62">
        <v>0</v>
      </c>
      <c r="AN182" s="62">
        <v>0</v>
      </c>
      <c r="AO182" s="62">
        <v>0</v>
      </c>
      <c r="AP182" s="62">
        <v>0</v>
      </c>
      <c r="AQ182" s="62">
        <v>0</v>
      </c>
      <c r="AR182" s="62">
        <v>0</v>
      </c>
      <c r="AS182" s="62">
        <v>0</v>
      </c>
      <c r="AT182" s="62">
        <v>0</v>
      </c>
      <c r="AU182" s="62">
        <v>0</v>
      </c>
      <c r="AV182" s="62">
        <v>0</v>
      </c>
      <c r="AW182" s="62">
        <v>0</v>
      </c>
      <c r="AX182" s="62">
        <v>0</v>
      </c>
      <c r="AY182" s="62">
        <v>0</v>
      </c>
      <c r="AZ182" s="62">
        <v>0</v>
      </c>
      <c r="BA182" s="62">
        <v>0</v>
      </c>
      <c r="BB182" s="62">
        <v>0</v>
      </c>
      <c r="BC182" s="62">
        <v>0</v>
      </c>
      <c r="BD182" s="62">
        <v>0</v>
      </c>
      <c r="BE182" s="62">
        <v>0</v>
      </c>
      <c r="BF182" s="62">
        <v>0</v>
      </c>
      <c r="BG182" s="62">
        <v>0</v>
      </c>
      <c r="BH182" s="62">
        <v>0</v>
      </c>
      <c r="BI182" s="62">
        <v>0</v>
      </c>
      <c r="BJ182" s="62">
        <v>0</v>
      </c>
      <c r="BK182" s="62">
        <v>0</v>
      </c>
      <c r="BL182" s="62">
        <v>0</v>
      </c>
      <c r="BM182" s="62">
        <v>0</v>
      </c>
      <c r="BN182" s="62">
        <v>0</v>
      </c>
      <c r="BO182" s="62">
        <v>0</v>
      </c>
      <c r="BP182" s="62">
        <v>0</v>
      </c>
      <c r="BQ182" s="62">
        <v>0</v>
      </c>
      <c r="BR182" s="62">
        <v>0</v>
      </c>
      <c r="BS182" s="62">
        <v>0</v>
      </c>
    </row>
    <row r="183" spans="1:71">
      <c r="A183" s="57"/>
      <c r="B183" s="37">
        <f t="shared" si="1"/>
        <v>169</v>
      </c>
      <c r="C183" s="38">
        <v>1</v>
      </c>
      <c r="D183" s="39">
        <f>_xlfn.IFNA(IF(OR(type="T",type="M"),MATCH(role,Settings!$I$9:$I$16,0),-1),-1)</f>
        <v>-1</v>
      </c>
      <c r="E183" s="40" t="s">
        <v>34</v>
      </c>
      <c r="F183" s="38" t="s">
        <v>204</v>
      </c>
      <c r="H183" s="46" t="str">
        <f>_xlfn.IFNA(INDEX(Settings!$P$9:$P$36,MATCH(team_member,Settings!$N$9:$N$36,0)),"")</f>
        <v/>
      </c>
      <c r="I183" s="45"/>
      <c r="J183" s="41"/>
      <c r="K183" s="49">
        <v>45502</v>
      </c>
      <c r="L183" s="50"/>
      <c r="M183" s="51">
        <f>B179</f>
        <v>165</v>
      </c>
      <c r="N183" s="53" t="str">
        <f t="shared" si="2"/>
        <v>↖</v>
      </c>
      <c r="O183" s="52" t="str" cm="1">
        <f t="array" ref="O183">IFERROR("(" &amp;d.type &amp; ")" &amp; IF(LEN(d.name)&gt;7, LEFT(d.name,7) &amp; "...",d.name),"")</f>
        <v>(T)Upgrade...</v>
      </c>
      <c r="P183" s="54" t="s">
        <v>60</v>
      </c>
      <c r="Q183" s="41"/>
      <c r="R183" s="48">
        <v>4</v>
      </c>
      <c r="S183" s="47" cm="1">
        <f t="array" ref="S18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45502</v>
      </c>
      <c r="T183" s="47" cm="1">
        <f t="array" ref="T18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45505</v>
      </c>
      <c r="U183" s="58">
        <v>45502</v>
      </c>
      <c r="V183" s="59">
        <v>45505</v>
      </c>
      <c r="W183" s="60"/>
      <c r="X183" s="62">
        <v>0</v>
      </c>
      <c r="Y183" s="62">
        <v>0</v>
      </c>
      <c r="Z183" s="62">
        <v>0</v>
      </c>
      <c r="AA183" s="62">
        <v>0</v>
      </c>
      <c r="AB183" s="62">
        <v>0</v>
      </c>
      <c r="AC183" s="62">
        <v>0</v>
      </c>
      <c r="AD183" s="62">
        <v>0</v>
      </c>
      <c r="AE183" s="62">
        <v>0</v>
      </c>
      <c r="AF183" s="62">
        <v>0</v>
      </c>
      <c r="AG183" s="62">
        <v>0</v>
      </c>
      <c r="AH183" s="62">
        <v>0</v>
      </c>
      <c r="AI183" s="62">
        <v>0</v>
      </c>
      <c r="AJ183" s="62">
        <v>0</v>
      </c>
      <c r="AK183" s="62">
        <v>0</v>
      </c>
      <c r="AL183" s="62">
        <v>0</v>
      </c>
      <c r="AM183" s="62">
        <v>0</v>
      </c>
      <c r="AN183" s="62">
        <v>0</v>
      </c>
      <c r="AO183" s="62">
        <v>0</v>
      </c>
      <c r="AP183" s="62">
        <v>0</v>
      </c>
      <c r="AQ183" s="62">
        <v>0</v>
      </c>
      <c r="AR183" s="62">
        <v>0</v>
      </c>
      <c r="AS183" s="62">
        <v>0</v>
      </c>
      <c r="AT183" s="62">
        <v>0</v>
      </c>
      <c r="AU183" s="62">
        <v>0</v>
      </c>
      <c r="AV183" s="62">
        <v>0</v>
      </c>
      <c r="AW183" s="62">
        <v>0</v>
      </c>
      <c r="AX183" s="62">
        <v>0</v>
      </c>
      <c r="AY183" s="62">
        <v>0</v>
      </c>
      <c r="AZ183" s="62">
        <v>0</v>
      </c>
      <c r="BA183" s="62">
        <v>0</v>
      </c>
      <c r="BB183" s="62">
        <v>0</v>
      </c>
      <c r="BC183" s="62">
        <v>0</v>
      </c>
      <c r="BD183" s="62">
        <v>0</v>
      </c>
      <c r="BE183" s="62">
        <v>0</v>
      </c>
      <c r="BF183" s="62">
        <v>0</v>
      </c>
      <c r="BG183" s="62">
        <v>0</v>
      </c>
      <c r="BH183" s="62">
        <v>0</v>
      </c>
      <c r="BI183" s="62">
        <v>0</v>
      </c>
      <c r="BJ183" s="62">
        <v>0</v>
      </c>
      <c r="BK183" s="62">
        <v>0</v>
      </c>
      <c r="BL183" s="62">
        <v>0</v>
      </c>
      <c r="BM183" s="62">
        <v>0</v>
      </c>
      <c r="BN183" s="62">
        <v>0</v>
      </c>
      <c r="BO183" s="62">
        <v>0</v>
      </c>
      <c r="BP183" s="62">
        <v>0</v>
      </c>
      <c r="BQ183" s="62">
        <v>0</v>
      </c>
      <c r="BR183" s="62">
        <v>0</v>
      </c>
      <c r="BS183" s="62">
        <v>0</v>
      </c>
    </row>
    <row r="184" spans="1:71">
      <c r="A184" s="57"/>
      <c r="B184" s="37">
        <f t="shared" si="1"/>
        <v>170</v>
      </c>
      <c r="C184" s="38">
        <v>1</v>
      </c>
      <c r="D184" s="39">
        <f>_xlfn.IFNA(IF(OR(type="T",type="M"),MATCH(role,Settings!$I$9:$I$16,0),-1),-1)</f>
        <v>-1</v>
      </c>
      <c r="E184" s="40" t="s">
        <v>34</v>
      </c>
      <c r="F184" s="38" t="s">
        <v>195</v>
      </c>
      <c r="H184" s="46" t="str">
        <f>_xlfn.IFNA(INDEX(Settings!$P$9:$P$36,MATCH(team_member,Settings!$N$9:$N$36,0)),"")</f>
        <v/>
      </c>
      <c r="I184" s="45"/>
      <c r="J184" s="41"/>
      <c r="K184" s="49">
        <v>45499</v>
      </c>
      <c r="L184" s="50"/>
      <c r="M184" s="51">
        <f>B159</f>
        <v>145</v>
      </c>
      <c r="N184" s="53" t="str">
        <f t="shared" si="2"/>
        <v>↖</v>
      </c>
      <c r="O184" s="52" t="str" cm="1">
        <f t="array" ref="O184">IFERROR("(" &amp;d.type &amp; ")" &amp; IF(LEN(d.name)&gt;7, LEFT(d.name,7) &amp; "...",d.name),"")</f>
        <v>(T)Sprint ...</v>
      </c>
      <c r="P184" s="54" t="s">
        <v>60</v>
      </c>
      <c r="Q184" s="41"/>
      <c r="R184" s="48">
        <v>5</v>
      </c>
      <c r="S184" s="47" cm="1">
        <f t="array" ref="S18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45499</v>
      </c>
      <c r="T184" s="47" cm="1">
        <f t="array" ref="T18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45505</v>
      </c>
      <c r="U184" s="58">
        <v>45499</v>
      </c>
      <c r="V184" s="59">
        <v>45505</v>
      </c>
      <c r="W184" s="60"/>
      <c r="X184" s="62">
        <v>0</v>
      </c>
      <c r="Y184" s="62">
        <v>0</v>
      </c>
      <c r="Z184" s="62">
        <v>0</v>
      </c>
      <c r="AA184" s="62">
        <v>0</v>
      </c>
      <c r="AB184" s="62">
        <v>0</v>
      </c>
      <c r="AC184" s="62">
        <v>0</v>
      </c>
      <c r="AD184" s="62">
        <v>0</v>
      </c>
      <c r="AE184" s="62">
        <v>0</v>
      </c>
      <c r="AF184" s="62">
        <v>0</v>
      </c>
      <c r="AG184" s="62">
        <v>0</v>
      </c>
      <c r="AH184" s="62">
        <v>0</v>
      </c>
      <c r="AI184" s="62">
        <v>0</v>
      </c>
      <c r="AJ184" s="62">
        <v>0</v>
      </c>
      <c r="AK184" s="62">
        <v>0</v>
      </c>
      <c r="AL184" s="62">
        <v>0</v>
      </c>
      <c r="AM184" s="62">
        <v>0</v>
      </c>
      <c r="AN184" s="62">
        <v>0</v>
      </c>
      <c r="AO184" s="62">
        <v>0</v>
      </c>
      <c r="AP184" s="62">
        <v>0</v>
      </c>
      <c r="AQ184" s="62">
        <v>0</v>
      </c>
      <c r="AR184" s="62">
        <v>0</v>
      </c>
      <c r="AS184" s="62">
        <v>0</v>
      </c>
      <c r="AT184" s="62">
        <v>0</v>
      </c>
      <c r="AU184" s="62">
        <v>0</v>
      </c>
      <c r="AV184" s="62">
        <v>0</v>
      </c>
      <c r="AW184" s="62">
        <v>0</v>
      </c>
      <c r="AX184" s="62">
        <v>0</v>
      </c>
      <c r="AY184" s="62">
        <v>0</v>
      </c>
      <c r="AZ184" s="62">
        <v>0</v>
      </c>
      <c r="BA184" s="62">
        <v>0</v>
      </c>
      <c r="BB184" s="62">
        <v>0</v>
      </c>
      <c r="BC184" s="62">
        <v>0</v>
      </c>
      <c r="BD184" s="62">
        <v>0</v>
      </c>
      <c r="BE184" s="62">
        <v>0</v>
      </c>
      <c r="BF184" s="62">
        <v>0</v>
      </c>
      <c r="BG184" s="62">
        <v>0</v>
      </c>
      <c r="BH184" s="62">
        <v>0</v>
      </c>
      <c r="BI184" s="62">
        <v>0</v>
      </c>
      <c r="BJ184" s="62">
        <v>0</v>
      </c>
      <c r="BK184" s="62">
        <v>0</v>
      </c>
      <c r="BL184" s="62">
        <v>0</v>
      </c>
      <c r="BM184" s="62">
        <v>0</v>
      </c>
      <c r="BN184" s="62">
        <v>0</v>
      </c>
      <c r="BO184" s="62">
        <v>0</v>
      </c>
      <c r="BP184" s="62">
        <v>0</v>
      </c>
      <c r="BQ184" s="62">
        <v>0</v>
      </c>
      <c r="BR184" s="62">
        <v>0</v>
      </c>
      <c r="BS184" s="62">
        <v>0</v>
      </c>
    </row>
    <row r="185" spans="1:71">
      <c r="A185" s="57"/>
      <c r="B185" s="37">
        <f t="shared" si="1"/>
        <v>171</v>
      </c>
      <c r="C185" s="38">
        <v>1</v>
      </c>
      <c r="D185" s="39">
        <f>_xlfn.IFNA(IF(OR(type="T",type="M"),MATCH(role,Settings!$I$9:$I$16,0),-1),-1)</f>
        <v>-1</v>
      </c>
      <c r="E185" s="40" t="s">
        <v>34</v>
      </c>
      <c r="F185" s="38" t="s">
        <v>196</v>
      </c>
      <c r="H185" s="46" t="str">
        <f>_xlfn.IFNA(INDEX(Settings!$P$9:$P$36,MATCH(team_member,Settings!$N$9:$N$36,0)),"")</f>
        <v/>
      </c>
      <c r="I185" s="45"/>
      <c r="J185" s="41"/>
      <c r="K185" s="49">
        <v>45505</v>
      </c>
      <c r="L185" s="50"/>
      <c r="M185" s="51"/>
      <c r="N185" s="53" t="str">
        <f t="shared" si="2"/>
        <v/>
      </c>
      <c r="O185" s="52" t="str" cm="1">
        <f t="array" ref="O185">IFERROR("(" &amp;d.type &amp; ")" &amp; IF(LEN(d.name)&gt;7, LEFT(d.name,7) &amp; "...",d.name),"")</f>
        <v/>
      </c>
      <c r="P185" s="54" t="s">
        <v>60</v>
      </c>
      <c r="Q185" s="41"/>
      <c r="R185" s="48">
        <v>1</v>
      </c>
      <c r="S185" s="47" cm="1">
        <f t="array" ref="S185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45505</v>
      </c>
      <c r="T185" s="47" cm="1">
        <f t="array" ref="T185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45505</v>
      </c>
      <c r="U185" s="58">
        <v>45505</v>
      </c>
      <c r="V185" s="59">
        <v>45505</v>
      </c>
      <c r="W185" s="60"/>
      <c r="X185" s="62">
        <v>0</v>
      </c>
      <c r="Y185" s="62">
        <v>0</v>
      </c>
      <c r="Z185" s="62">
        <v>0</v>
      </c>
      <c r="AA185" s="62">
        <v>0</v>
      </c>
      <c r="AB185" s="62">
        <v>0</v>
      </c>
      <c r="AC185" s="62">
        <v>0</v>
      </c>
      <c r="AD185" s="62">
        <v>0</v>
      </c>
      <c r="AE185" s="62">
        <v>0</v>
      </c>
      <c r="AF185" s="62">
        <v>0</v>
      </c>
      <c r="AG185" s="62">
        <v>0</v>
      </c>
      <c r="AH185" s="62">
        <v>0</v>
      </c>
      <c r="AI185" s="62">
        <v>0</v>
      </c>
      <c r="AJ185" s="62">
        <v>0</v>
      </c>
      <c r="AK185" s="62">
        <v>0</v>
      </c>
      <c r="AL185" s="62">
        <v>0</v>
      </c>
      <c r="AM185" s="62">
        <v>0</v>
      </c>
      <c r="AN185" s="62">
        <v>0</v>
      </c>
      <c r="AO185" s="62">
        <v>0</v>
      </c>
      <c r="AP185" s="62">
        <v>0</v>
      </c>
      <c r="AQ185" s="62">
        <v>0</v>
      </c>
      <c r="AR185" s="62">
        <v>0</v>
      </c>
      <c r="AS185" s="62">
        <v>0</v>
      </c>
      <c r="AT185" s="62">
        <v>0</v>
      </c>
      <c r="AU185" s="62">
        <v>0</v>
      </c>
      <c r="AV185" s="62">
        <v>0</v>
      </c>
      <c r="AW185" s="62">
        <v>0</v>
      </c>
      <c r="AX185" s="62">
        <v>0</v>
      </c>
      <c r="AY185" s="62">
        <v>0</v>
      </c>
      <c r="AZ185" s="62">
        <v>0</v>
      </c>
      <c r="BA185" s="62">
        <v>0</v>
      </c>
      <c r="BB185" s="62">
        <v>0</v>
      </c>
      <c r="BC185" s="62">
        <v>0</v>
      </c>
      <c r="BD185" s="62">
        <v>0</v>
      </c>
      <c r="BE185" s="62">
        <v>0</v>
      </c>
      <c r="BF185" s="62">
        <v>0</v>
      </c>
      <c r="BG185" s="62">
        <v>0</v>
      </c>
      <c r="BH185" s="62">
        <v>0</v>
      </c>
      <c r="BI185" s="62">
        <v>0</v>
      </c>
      <c r="BJ185" s="62">
        <v>0</v>
      </c>
      <c r="BK185" s="62">
        <v>0</v>
      </c>
      <c r="BL185" s="62">
        <v>0</v>
      </c>
      <c r="BM185" s="62">
        <v>0</v>
      </c>
      <c r="BN185" s="62">
        <v>0</v>
      </c>
      <c r="BO185" s="62">
        <v>0</v>
      </c>
      <c r="BP185" s="62">
        <v>0</v>
      </c>
      <c r="BQ185" s="62">
        <v>0</v>
      </c>
      <c r="BR185" s="62">
        <v>0</v>
      </c>
      <c r="BS185" s="62">
        <v>0</v>
      </c>
    </row>
    <row r="186" spans="1:71">
      <c r="A186" s="57"/>
      <c r="B186" s="37">
        <f t="shared" si="1"/>
        <v>172</v>
      </c>
      <c r="C186" s="38">
        <v>1</v>
      </c>
      <c r="D186" s="39">
        <f>_xlfn.IFNA(IF(OR(type="T",type="M"),MATCH(role,Settings!$I$9:$I$16,0),-1),-1)</f>
        <v>-1</v>
      </c>
      <c r="E186" s="40" t="s">
        <v>34</v>
      </c>
      <c r="F186" s="38" t="s">
        <v>197</v>
      </c>
      <c r="H186" s="46" t="str">
        <f>_xlfn.IFNA(INDEX(Settings!$P$9:$P$36,MATCH(team_member,Settings!$N$9:$N$36,0)),"")</f>
        <v/>
      </c>
      <c r="I186" s="45"/>
      <c r="J186" s="41"/>
      <c r="K186" s="49">
        <v>45505</v>
      </c>
      <c r="L186" s="50"/>
      <c r="M186" s="51"/>
      <c r="N186" s="53" t="str">
        <f t="shared" si="2"/>
        <v/>
      </c>
      <c r="O186" s="52" t="str" cm="1">
        <f t="array" ref="O186">IFERROR("(" &amp;d.type &amp; ")" &amp; IF(LEN(d.name)&gt;7, LEFT(d.name,7) &amp; "...",d.name),"")</f>
        <v/>
      </c>
      <c r="P186" s="54" t="s">
        <v>60</v>
      </c>
      <c r="Q186" s="41"/>
      <c r="R186" s="48">
        <v>1</v>
      </c>
      <c r="S186" s="47" cm="1">
        <f t="array" ref="S186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45505</v>
      </c>
      <c r="T186" s="47" cm="1">
        <f t="array" ref="T186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45505</v>
      </c>
      <c r="U186" s="58">
        <v>45505</v>
      </c>
      <c r="V186" s="59">
        <v>45505</v>
      </c>
      <c r="W186" s="60"/>
      <c r="X186" s="62">
        <v>0</v>
      </c>
      <c r="Y186" s="62">
        <v>0</v>
      </c>
      <c r="Z186" s="62">
        <v>0</v>
      </c>
      <c r="AA186" s="62">
        <v>0</v>
      </c>
      <c r="AB186" s="62">
        <v>0</v>
      </c>
      <c r="AC186" s="62">
        <v>0</v>
      </c>
      <c r="AD186" s="62">
        <v>0</v>
      </c>
      <c r="AE186" s="62">
        <v>0</v>
      </c>
      <c r="AF186" s="62">
        <v>0</v>
      </c>
      <c r="AG186" s="62">
        <v>0</v>
      </c>
      <c r="AH186" s="62">
        <v>0</v>
      </c>
      <c r="AI186" s="62">
        <v>0</v>
      </c>
      <c r="AJ186" s="62">
        <v>0</v>
      </c>
      <c r="AK186" s="62">
        <v>0</v>
      </c>
      <c r="AL186" s="62">
        <v>0</v>
      </c>
      <c r="AM186" s="62">
        <v>0</v>
      </c>
      <c r="AN186" s="62">
        <v>0</v>
      </c>
      <c r="AO186" s="62">
        <v>0</v>
      </c>
      <c r="AP186" s="62">
        <v>0</v>
      </c>
      <c r="AQ186" s="62">
        <v>0</v>
      </c>
      <c r="AR186" s="62">
        <v>0</v>
      </c>
      <c r="AS186" s="62">
        <v>0</v>
      </c>
      <c r="AT186" s="62">
        <v>0</v>
      </c>
      <c r="AU186" s="62">
        <v>0</v>
      </c>
      <c r="AV186" s="62">
        <v>0</v>
      </c>
      <c r="AW186" s="62">
        <v>0</v>
      </c>
      <c r="AX186" s="62">
        <v>0</v>
      </c>
      <c r="AY186" s="62">
        <v>0</v>
      </c>
      <c r="AZ186" s="62">
        <v>0</v>
      </c>
      <c r="BA186" s="62">
        <v>0</v>
      </c>
      <c r="BB186" s="62">
        <v>0</v>
      </c>
      <c r="BC186" s="62">
        <v>0</v>
      </c>
      <c r="BD186" s="62">
        <v>0</v>
      </c>
      <c r="BE186" s="62">
        <v>0</v>
      </c>
      <c r="BF186" s="62">
        <v>0</v>
      </c>
      <c r="BG186" s="62">
        <v>0</v>
      </c>
      <c r="BH186" s="62">
        <v>0</v>
      </c>
      <c r="BI186" s="62">
        <v>0</v>
      </c>
      <c r="BJ186" s="62">
        <v>0</v>
      </c>
      <c r="BK186" s="62">
        <v>0</v>
      </c>
      <c r="BL186" s="62">
        <v>0</v>
      </c>
      <c r="BM186" s="62">
        <v>0</v>
      </c>
      <c r="BN186" s="62">
        <v>0</v>
      </c>
      <c r="BO186" s="62">
        <v>0</v>
      </c>
      <c r="BP186" s="62">
        <v>0</v>
      </c>
      <c r="BQ186" s="62">
        <v>0</v>
      </c>
      <c r="BR186" s="62">
        <v>0</v>
      </c>
      <c r="BS186" s="62">
        <v>0</v>
      </c>
    </row>
    <row r="187" spans="1:71">
      <c r="A187" s="57"/>
      <c r="B187" s="37">
        <f t="shared" si="1"/>
        <v>173</v>
      </c>
      <c r="C187" s="38">
        <v>1</v>
      </c>
      <c r="D187" s="39">
        <f>_xlfn.IFNA(IF(OR(type="T",type="M"),MATCH(role,Settings!$I$9:$I$16,0),-1),-1)</f>
        <v>-1</v>
      </c>
      <c r="E187" s="40" t="s">
        <v>33</v>
      </c>
      <c r="F187" s="38" t="s">
        <v>262</v>
      </c>
      <c r="H187" s="46" t="str">
        <f>_xlfn.IFNA(INDEX(Settings!$P$9:$P$36,MATCH(team_member,Settings!$N$9:$N$36,0)),"")</f>
        <v/>
      </c>
      <c r="I187" s="45"/>
      <c r="J187" s="41"/>
      <c r="K187" s="90">
        <f>MIN(U188:U194)</f>
        <v>45506</v>
      </c>
      <c r="L187" s="50"/>
      <c r="M187" s="51"/>
      <c r="N187" s="53" t="str">
        <f t="shared" si="2"/>
        <v/>
      </c>
      <c r="O187" s="52" t="str" cm="1">
        <f t="array" ref="O187">IFERROR("(" &amp;d.type &amp; ")" &amp; IF(LEN(d.name)&gt;7, LEFT(d.name,7) &amp; "...",d.name),"")</f>
        <v/>
      </c>
      <c r="P187" s="54" t="s">
        <v>60</v>
      </c>
      <c r="Q187" s="41"/>
      <c r="R187" s="48">
        <f>NETWORKDAYS(plan_start, MAX(T188:T194))</f>
        <v>6</v>
      </c>
      <c r="S187" s="47" cm="1">
        <f t="array" ref="S187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45506</v>
      </c>
      <c r="T187" s="47" cm="1">
        <f t="array" ref="T187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45513</v>
      </c>
      <c r="U187" s="58">
        <v>45506</v>
      </c>
      <c r="V187" s="59">
        <v>45513</v>
      </c>
      <c r="W187" s="60" cm="1">
        <f t="array" ref="W187">SUM(W188:W194*R188:R194)/SUM(R188:R194)</f>
        <v>0.17913043478260871</v>
      </c>
      <c r="X187" s="62">
        <v>0</v>
      </c>
      <c r="Y187" s="62">
        <v>0</v>
      </c>
      <c r="Z187" s="62">
        <v>0</v>
      </c>
      <c r="AA187" s="62">
        <v>0</v>
      </c>
      <c r="AB187" s="62">
        <v>0</v>
      </c>
      <c r="AC187" s="62">
        <v>0</v>
      </c>
      <c r="AD187" s="62">
        <v>0</v>
      </c>
      <c r="AE187" s="62">
        <v>0</v>
      </c>
      <c r="AF187" s="62">
        <v>0</v>
      </c>
      <c r="AG187" s="62">
        <v>0</v>
      </c>
      <c r="AH187" s="62">
        <v>0</v>
      </c>
      <c r="AI187" s="62">
        <v>0</v>
      </c>
      <c r="AJ187" s="62">
        <v>0</v>
      </c>
      <c r="AK187" s="62">
        <v>0</v>
      </c>
      <c r="AL187" s="62">
        <v>0</v>
      </c>
      <c r="AM187" s="62">
        <v>0</v>
      </c>
      <c r="AN187" s="62">
        <v>0</v>
      </c>
      <c r="AO187" s="62">
        <v>0</v>
      </c>
      <c r="AP187" s="62">
        <v>0</v>
      </c>
      <c r="AQ187" s="62">
        <v>0</v>
      </c>
      <c r="AR187" s="62">
        <v>0</v>
      </c>
      <c r="AS187" s="62">
        <v>0</v>
      </c>
      <c r="AT187" s="62">
        <v>0</v>
      </c>
      <c r="AU187" s="62">
        <v>0</v>
      </c>
      <c r="AV187" s="62">
        <v>0</v>
      </c>
      <c r="AW187" s="62">
        <v>0</v>
      </c>
      <c r="AX187" s="62">
        <v>0</v>
      </c>
      <c r="AY187" s="62">
        <v>0</v>
      </c>
      <c r="AZ187" s="62">
        <v>0</v>
      </c>
      <c r="BA187" s="62">
        <v>0</v>
      </c>
      <c r="BB187" s="62">
        <v>0</v>
      </c>
      <c r="BC187" s="62">
        <v>0</v>
      </c>
      <c r="BD187" s="62">
        <v>0</v>
      </c>
      <c r="BE187" s="62">
        <v>0</v>
      </c>
      <c r="BF187" s="62">
        <v>0</v>
      </c>
      <c r="BG187" s="62">
        <v>0</v>
      </c>
      <c r="BH187" s="62">
        <v>0</v>
      </c>
      <c r="BI187" s="62">
        <v>0</v>
      </c>
      <c r="BJ187" s="62">
        <v>0</v>
      </c>
      <c r="BK187" s="62">
        <v>0</v>
      </c>
      <c r="BL187" s="62">
        <v>0</v>
      </c>
      <c r="BM187" s="62">
        <v>0</v>
      </c>
      <c r="BN187" s="62">
        <v>0</v>
      </c>
      <c r="BO187" s="62">
        <v>0</v>
      </c>
      <c r="BP187" s="62">
        <v>0</v>
      </c>
      <c r="BQ187" s="62">
        <v>0</v>
      </c>
      <c r="BR187" s="62">
        <v>0</v>
      </c>
      <c r="BS187" s="62">
        <v>0</v>
      </c>
    </row>
    <row r="188" spans="1:71">
      <c r="A188" s="57"/>
      <c r="B188" s="37">
        <f t="shared" si="1"/>
        <v>174</v>
      </c>
      <c r="C188" s="38">
        <v>1</v>
      </c>
      <c r="D188" s="39">
        <f>_xlfn.IFNA(IF(OR(type="T",type="M"),MATCH(role,Settings!$I$9:$I$16,0),-1),-1)</f>
        <v>-1</v>
      </c>
      <c r="E188" s="40" t="s">
        <v>34</v>
      </c>
      <c r="F188" s="38" t="s">
        <v>229</v>
      </c>
      <c r="H188" s="46" t="str">
        <f>_xlfn.IFNA(INDEX(Settings!$P$9:$P$36,MATCH(team_member,Settings!$N$9:$N$36,0)),"")</f>
        <v/>
      </c>
      <c r="I188" s="45"/>
      <c r="J188" s="41"/>
      <c r="K188" s="49">
        <v>45506</v>
      </c>
      <c r="L188" s="50"/>
      <c r="M188" s="51"/>
      <c r="N188" s="53" t="str">
        <f t="shared" si="2"/>
        <v/>
      </c>
      <c r="O188" s="52" t="str" cm="1">
        <f t="array" ref="O188">IFERROR("(" &amp;d.type &amp; ")" &amp; IF(LEN(d.name)&gt;7, LEFT(d.name,7) &amp; "...",d.name),"")</f>
        <v/>
      </c>
      <c r="P188" s="54" t="s">
        <v>60</v>
      </c>
      <c r="Q188" s="41"/>
      <c r="R188" s="48">
        <v>1</v>
      </c>
      <c r="S188" s="47" cm="1">
        <f t="array" ref="S188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45506</v>
      </c>
      <c r="T188" s="47" cm="1">
        <f t="array" ref="T188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45506</v>
      </c>
      <c r="U188" s="58">
        <v>45506</v>
      </c>
      <c r="V188" s="59">
        <v>45506</v>
      </c>
      <c r="W188" s="60">
        <v>0.12</v>
      </c>
      <c r="X188" s="62">
        <v>0</v>
      </c>
      <c r="Y188" s="62">
        <v>0</v>
      </c>
      <c r="Z188" s="62">
        <v>0</v>
      </c>
      <c r="AA188" s="62">
        <v>0</v>
      </c>
      <c r="AB188" s="62">
        <v>0</v>
      </c>
      <c r="AC188" s="62">
        <v>0</v>
      </c>
      <c r="AD188" s="62">
        <v>0</v>
      </c>
      <c r="AE188" s="62">
        <v>0</v>
      </c>
      <c r="AF188" s="62">
        <v>0</v>
      </c>
      <c r="AG188" s="62">
        <v>0</v>
      </c>
      <c r="AH188" s="62">
        <v>0</v>
      </c>
      <c r="AI188" s="62">
        <v>0</v>
      </c>
      <c r="AJ188" s="62">
        <v>0</v>
      </c>
      <c r="AK188" s="62">
        <v>0</v>
      </c>
      <c r="AL188" s="62">
        <v>0</v>
      </c>
      <c r="AM188" s="62">
        <v>0</v>
      </c>
      <c r="AN188" s="62">
        <v>0</v>
      </c>
      <c r="AO188" s="62">
        <v>0</v>
      </c>
      <c r="AP188" s="62">
        <v>0</v>
      </c>
      <c r="AQ188" s="62">
        <v>0</v>
      </c>
      <c r="AR188" s="62">
        <v>0</v>
      </c>
      <c r="AS188" s="62">
        <v>0</v>
      </c>
      <c r="AT188" s="62">
        <v>0</v>
      </c>
      <c r="AU188" s="62">
        <v>0</v>
      </c>
      <c r="AV188" s="62">
        <v>0</v>
      </c>
      <c r="AW188" s="62">
        <v>0</v>
      </c>
      <c r="AX188" s="62">
        <v>0</v>
      </c>
      <c r="AY188" s="62">
        <v>0</v>
      </c>
      <c r="AZ188" s="62">
        <v>0</v>
      </c>
      <c r="BA188" s="62">
        <v>0</v>
      </c>
      <c r="BB188" s="62">
        <v>0</v>
      </c>
      <c r="BC188" s="62">
        <v>0</v>
      </c>
      <c r="BD188" s="62">
        <v>0</v>
      </c>
      <c r="BE188" s="62">
        <v>0</v>
      </c>
      <c r="BF188" s="62">
        <v>0</v>
      </c>
      <c r="BG188" s="62">
        <v>0</v>
      </c>
      <c r="BH188" s="62">
        <v>0</v>
      </c>
      <c r="BI188" s="62">
        <v>0</v>
      </c>
      <c r="BJ188" s="62">
        <v>0</v>
      </c>
      <c r="BK188" s="62">
        <v>0</v>
      </c>
      <c r="BL188" s="62">
        <v>0</v>
      </c>
      <c r="BM188" s="62">
        <v>0</v>
      </c>
      <c r="BN188" s="62">
        <v>0</v>
      </c>
      <c r="BO188" s="62">
        <v>0</v>
      </c>
      <c r="BP188" s="62">
        <v>0</v>
      </c>
      <c r="BQ188" s="62">
        <v>0</v>
      </c>
      <c r="BR188" s="62">
        <v>0</v>
      </c>
      <c r="BS188" s="62">
        <v>0</v>
      </c>
    </row>
    <row r="189" spans="1:71">
      <c r="A189" s="57"/>
      <c r="B189" s="37">
        <f t="shared" si="1"/>
        <v>175</v>
      </c>
      <c r="C189" s="38">
        <v>1</v>
      </c>
      <c r="D189" s="39">
        <f>_xlfn.IFNA(IF(OR(type="T",type="M"),MATCH(role,Settings!$I$9:$I$16,0),-1),-1)</f>
        <v>-1</v>
      </c>
      <c r="E189" s="40" t="s">
        <v>34</v>
      </c>
      <c r="F189" s="38" t="s">
        <v>263</v>
      </c>
      <c r="H189" s="46" t="str">
        <f>_xlfn.IFNA(INDEX(Settings!$P$9:$P$36,MATCH(team_member,Settings!$N$9:$N$36,0)),"")</f>
        <v/>
      </c>
      <c r="I189" s="45"/>
      <c r="J189" s="41"/>
      <c r="K189" s="49">
        <v>45506</v>
      </c>
      <c r="L189" s="50"/>
      <c r="M189" s="51">
        <f>B18</f>
        <v>4</v>
      </c>
      <c r="N189" s="53" t="str">
        <f t="shared" si="2"/>
        <v>↖</v>
      </c>
      <c r="O189" s="52" t="str" cm="1">
        <f t="array" ref="O189">IFERROR("(" &amp;d.type &amp; ")" &amp; IF(LEN(d.name)&gt;7, LEFT(d.name,7) &amp; "...",d.name),"")</f>
        <v>(T)Archite...</v>
      </c>
      <c r="P189" s="54" t="s">
        <v>60</v>
      </c>
      <c r="Q189" s="41"/>
      <c r="R189" s="48">
        <v>5</v>
      </c>
      <c r="S189" s="47" cm="1">
        <f t="array" ref="S189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45506</v>
      </c>
      <c r="T189" s="47" cm="1">
        <f t="array" ref="T189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45512</v>
      </c>
      <c r="U189" s="58">
        <v>45506</v>
      </c>
      <c r="V189" s="59">
        <v>45512</v>
      </c>
      <c r="W189" s="60">
        <v>0.2</v>
      </c>
      <c r="X189" s="62">
        <v>0</v>
      </c>
      <c r="Y189" s="62">
        <v>0</v>
      </c>
      <c r="Z189" s="62">
        <v>0</v>
      </c>
      <c r="AA189" s="62">
        <v>0</v>
      </c>
      <c r="AB189" s="62">
        <v>0</v>
      </c>
      <c r="AC189" s="62">
        <v>0</v>
      </c>
      <c r="AD189" s="62">
        <v>0</v>
      </c>
      <c r="AE189" s="62">
        <v>0</v>
      </c>
      <c r="AF189" s="62">
        <v>0</v>
      </c>
      <c r="AG189" s="62">
        <v>0</v>
      </c>
      <c r="AH189" s="62">
        <v>0</v>
      </c>
      <c r="AI189" s="62">
        <v>0</v>
      </c>
      <c r="AJ189" s="62">
        <v>0</v>
      </c>
      <c r="AK189" s="62">
        <v>0</v>
      </c>
      <c r="AL189" s="62">
        <v>0</v>
      </c>
      <c r="AM189" s="62">
        <v>0</v>
      </c>
      <c r="AN189" s="62">
        <v>0</v>
      </c>
      <c r="AO189" s="62">
        <v>0</v>
      </c>
      <c r="AP189" s="62">
        <v>0</v>
      </c>
      <c r="AQ189" s="62">
        <v>0</v>
      </c>
      <c r="AR189" s="62">
        <v>0</v>
      </c>
      <c r="AS189" s="62">
        <v>0</v>
      </c>
      <c r="AT189" s="62">
        <v>0</v>
      </c>
      <c r="AU189" s="62">
        <v>0</v>
      </c>
      <c r="AV189" s="62">
        <v>0</v>
      </c>
      <c r="AW189" s="62">
        <v>0</v>
      </c>
      <c r="AX189" s="62">
        <v>0</v>
      </c>
      <c r="AY189" s="62">
        <v>0</v>
      </c>
      <c r="AZ189" s="62">
        <v>0</v>
      </c>
      <c r="BA189" s="62">
        <v>0</v>
      </c>
      <c r="BB189" s="62">
        <v>0</v>
      </c>
      <c r="BC189" s="62">
        <v>0</v>
      </c>
      <c r="BD189" s="62">
        <v>0</v>
      </c>
      <c r="BE189" s="62">
        <v>0</v>
      </c>
      <c r="BF189" s="62">
        <v>0</v>
      </c>
      <c r="BG189" s="62">
        <v>0</v>
      </c>
      <c r="BH189" s="62">
        <v>0</v>
      </c>
      <c r="BI189" s="62">
        <v>0</v>
      </c>
      <c r="BJ189" s="62">
        <v>0</v>
      </c>
      <c r="BK189" s="62">
        <v>0</v>
      </c>
      <c r="BL189" s="62">
        <v>0</v>
      </c>
      <c r="BM189" s="62">
        <v>0</v>
      </c>
      <c r="BN189" s="62">
        <v>0</v>
      </c>
      <c r="BO189" s="62">
        <v>0</v>
      </c>
      <c r="BP189" s="62">
        <v>0</v>
      </c>
      <c r="BQ189" s="62">
        <v>0</v>
      </c>
      <c r="BR189" s="62">
        <v>0</v>
      </c>
      <c r="BS189" s="62">
        <v>0</v>
      </c>
    </row>
    <row r="190" spans="1:71">
      <c r="A190" s="57"/>
      <c r="B190" s="37">
        <f t="shared" si="1"/>
        <v>176</v>
      </c>
      <c r="C190" s="38">
        <v>1</v>
      </c>
      <c r="D190" s="39">
        <f>_xlfn.IFNA(IF(OR(type="T",type="M"),MATCH(role,Settings!$I$9:$I$16,0),-1),-1)</f>
        <v>-1</v>
      </c>
      <c r="E190" s="40" t="s">
        <v>34</v>
      </c>
      <c r="F190" s="38" t="s">
        <v>264</v>
      </c>
      <c r="H190" s="46" t="str">
        <f>_xlfn.IFNA(INDEX(Settings!$P$9:$P$36,MATCH(team_member,Settings!$N$9:$N$36,0)),"")</f>
        <v/>
      </c>
      <c r="I190" s="45"/>
      <c r="J190" s="41"/>
      <c r="K190" s="49">
        <v>45506</v>
      </c>
      <c r="L190" s="50"/>
      <c r="M190" s="51">
        <f>B20</f>
        <v>6</v>
      </c>
      <c r="N190" s="53" t="str">
        <f t="shared" si="2"/>
        <v>↖</v>
      </c>
      <c r="O190" s="52" t="str" cm="1">
        <f t="array" ref="O190">IFERROR("(" &amp;d.type &amp; ")" &amp; IF(LEN(d.name)&gt;7, LEFT(d.name,7) &amp; "...",d.name),"")</f>
        <v>(T)Review ...</v>
      </c>
      <c r="P190" s="54" t="s">
        <v>60</v>
      </c>
      <c r="Q190" s="41"/>
      <c r="R190" s="48">
        <v>5</v>
      </c>
      <c r="S190" s="47" cm="1">
        <f t="array" ref="S190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45506</v>
      </c>
      <c r="T190" s="47" cm="1">
        <f t="array" ref="T190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45512</v>
      </c>
      <c r="U190" s="58">
        <v>45506</v>
      </c>
      <c r="V190" s="59">
        <v>45512</v>
      </c>
      <c r="W190" s="60">
        <v>0.2</v>
      </c>
      <c r="X190" s="62">
        <v>0</v>
      </c>
      <c r="Y190" s="62">
        <v>0</v>
      </c>
      <c r="Z190" s="62">
        <v>0</v>
      </c>
      <c r="AA190" s="62">
        <v>0</v>
      </c>
      <c r="AB190" s="62">
        <v>0</v>
      </c>
      <c r="AC190" s="62">
        <v>0</v>
      </c>
      <c r="AD190" s="62">
        <v>0</v>
      </c>
      <c r="AE190" s="62">
        <v>0</v>
      </c>
      <c r="AF190" s="62">
        <v>0</v>
      </c>
      <c r="AG190" s="62">
        <v>0</v>
      </c>
      <c r="AH190" s="62">
        <v>0</v>
      </c>
      <c r="AI190" s="62">
        <v>0</v>
      </c>
      <c r="AJ190" s="62">
        <v>0</v>
      </c>
      <c r="AK190" s="62">
        <v>0</v>
      </c>
      <c r="AL190" s="62">
        <v>0</v>
      </c>
      <c r="AM190" s="62">
        <v>0</v>
      </c>
      <c r="AN190" s="62">
        <v>0</v>
      </c>
      <c r="AO190" s="62">
        <v>0</v>
      </c>
      <c r="AP190" s="62">
        <v>0</v>
      </c>
      <c r="AQ190" s="62">
        <v>0</v>
      </c>
      <c r="AR190" s="62">
        <v>0</v>
      </c>
      <c r="AS190" s="62">
        <v>0</v>
      </c>
      <c r="AT190" s="62">
        <v>0</v>
      </c>
      <c r="AU190" s="62">
        <v>0</v>
      </c>
      <c r="AV190" s="62">
        <v>0</v>
      </c>
      <c r="AW190" s="62">
        <v>0</v>
      </c>
      <c r="AX190" s="62">
        <v>0</v>
      </c>
      <c r="AY190" s="62">
        <v>0</v>
      </c>
      <c r="AZ190" s="62">
        <v>0</v>
      </c>
      <c r="BA190" s="62">
        <v>0</v>
      </c>
      <c r="BB190" s="62">
        <v>0</v>
      </c>
      <c r="BC190" s="62">
        <v>0</v>
      </c>
      <c r="BD190" s="62">
        <v>0</v>
      </c>
      <c r="BE190" s="62">
        <v>0</v>
      </c>
      <c r="BF190" s="62">
        <v>0</v>
      </c>
      <c r="BG190" s="62">
        <v>0</v>
      </c>
      <c r="BH190" s="62">
        <v>0</v>
      </c>
      <c r="BI190" s="62">
        <v>0</v>
      </c>
      <c r="BJ190" s="62">
        <v>0</v>
      </c>
      <c r="BK190" s="62">
        <v>0</v>
      </c>
      <c r="BL190" s="62">
        <v>0</v>
      </c>
      <c r="BM190" s="62">
        <v>0</v>
      </c>
      <c r="BN190" s="62">
        <v>0</v>
      </c>
      <c r="BO190" s="62">
        <v>0</v>
      </c>
      <c r="BP190" s="62">
        <v>0</v>
      </c>
      <c r="BQ190" s="62">
        <v>0</v>
      </c>
      <c r="BR190" s="62">
        <v>0</v>
      </c>
      <c r="BS190" s="62">
        <v>0</v>
      </c>
    </row>
    <row r="191" spans="1:71">
      <c r="A191" s="57"/>
      <c r="B191" s="37">
        <f t="shared" si="1"/>
        <v>177</v>
      </c>
      <c r="C191" s="38">
        <v>1</v>
      </c>
      <c r="D191" s="39">
        <f>_xlfn.IFNA(IF(OR(type="T",type="M"),MATCH(role,Settings!$I$9:$I$16,0),-1),-1)</f>
        <v>-1</v>
      </c>
      <c r="E191" s="40" t="s">
        <v>34</v>
      </c>
      <c r="F191" s="38" t="s">
        <v>265</v>
      </c>
      <c r="H191" s="46" t="str">
        <f>_xlfn.IFNA(INDEX(Settings!$P$9:$P$36,MATCH(team_member,Settings!$N$9:$N$36,0)),"")</f>
        <v/>
      </c>
      <c r="I191" s="45"/>
      <c r="J191" s="41"/>
      <c r="K191" s="49">
        <v>45506</v>
      </c>
      <c r="L191" s="50"/>
      <c r="M191" s="51">
        <f>B30</f>
        <v>16</v>
      </c>
      <c r="N191" s="53" t="str">
        <f t="shared" si="2"/>
        <v>↖</v>
      </c>
      <c r="O191" s="52" t="str" cm="1">
        <f t="array" ref="O191">IFERROR("(" &amp;d.type &amp; ")" &amp; IF(LEN(d.name)&gt;7, LEFT(d.name,7) &amp; "...",d.name),"")</f>
        <v>(T)Side by...</v>
      </c>
      <c r="P191" s="54" t="s">
        <v>60</v>
      </c>
      <c r="Q191" s="41"/>
      <c r="R191" s="48">
        <v>5</v>
      </c>
      <c r="S191" s="47" cm="1">
        <f t="array" ref="S191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45506</v>
      </c>
      <c r="T191" s="47" cm="1">
        <f t="array" ref="T191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45512</v>
      </c>
      <c r="U191" s="58">
        <v>45506</v>
      </c>
      <c r="V191" s="59">
        <v>45512</v>
      </c>
      <c r="W191" s="60">
        <v>0.2</v>
      </c>
      <c r="X191" s="62">
        <v>0</v>
      </c>
      <c r="Y191" s="62">
        <v>0</v>
      </c>
      <c r="Z191" s="62">
        <v>0</v>
      </c>
      <c r="AA191" s="62">
        <v>0</v>
      </c>
      <c r="AB191" s="62">
        <v>0</v>
      </c>
      <c r="AC191" s="62">
        <v>0</v>
      </c>
      <c r="AD191" s="62">
        <v>0</v>
      </c>
      <c r="AE191" s="62">
        <v>0</v>
      </c>
      <c r="AF191" s="62">
        <v>0</v>
      </c>
      <c r="AG191" s="62">
        <v>0</v>
      </c>
      <c r="AH191" s="62">
        <v>0</v>
      </c>
      <c r="AI191" s="62">
        <v>0</v>
      </c>
      <c r="AJ191" s="62">
        <v>0</v>
      </c>
      <c r="AK191" s="62">
        <v>0</v>
      </c>
      <c r="AL191" s="62">
        <v>0</v>
      </c>
      <c r="AM191" s="62">
        <v>0</v>
      </c>
      <c r="AN191" s="62">
        <v>0</v>
      </c>
      <c r="AO191" s="62">
        <v>0</v>
      </c>
      <c r="AP191" s="62">
        <v>0</v>
      </c>
      <c r="AQ191" s="62">
        <v>0</v>
      </c>
      <c r="AR191" s="62">
        <v>0</v>
      </c>
      <c r="AS191" s="62">
        <v>0</v>
      </c>
      <c r="AT191" s="62">
        <v>0</v>
      </c>
      <c r="AU191" s="62">
        <v>0</v>
      </c>
      <c r="AV191" s="62">
        <v>0</v>
      </c>
      <c r="AW191" s="62">
        <v>0</v>
      </c>
      <c r="AX191" s="62">
        <v>0</v>
      </c>
      <c r="AY191" s="62">
        <v>0</v>
      </c>
      <c r="AZ191" s="62">
        <v>0</v>
      </c>
      <c r="BA191" s="62">
        <v>0</v>
      </c>
      <c r="BB191" s="62">
        <v>0</v>
      </c>
      <c r="BC191" s="62">
        <v>0</v>
      </c>
      <c r="BD191" s="62">
        <v>0</v>
      </c>
      <c r="BE191" s="62">
        <v>0</v>
      </c>
      <c r="BF191" s="62">
        <v>0</v>
      </c>
      <c r="BG191" s="62">
        <v>0</v>
      </c>
      <c r="BH191" s="62">
        <v>0</v>
      </c>
      <c r="BI191" s="62">
        <v>0</v>
      </c>
      <c r="BJ191" s="62">
        <v>0</v>
      </c>
      <c r="BK191" s="62">
        <v>0</v>
      </c>
      <c r="BL191" s="62">
        <v>0</v>
      </c>
      <c r="BM191" s="62">
        <v>0</v>
      </c>
      <c r="BN191" s="62">
        <v>0</v>
      </c>
      <c r="BO191" s="62">
        <v>0</v>
      </c>
      <c r="BP191" s="62">
        <v>0</v>
      </c>
      <c r="BQ191" s="62">
        <v>0</v>
      </c>
      <c r="BR191" s="62">
        <v>0</v>
      </c>
      <c r="BS191" s="62">
        <v>0</v>
      </c>
    </row>
    <row r="192" spans="1:71">
      <c r="A192" s="57"/>
      <c r="B192" s="37">
        <f t="shared" si="1"/>
        <v>178</v>
      </c>
      <c r="C192" s="38">
        <v>1</v>
      </c>
      <c r="D192" s="39">
        <f>_xlfn.IFNA(IF(OR(type="T",type="M"),MATCH(role,Settings!$I$9:$I$16,0),-1),-1)</f>
        <v>-1</v>
      </c>
      <c r="E192" s="40" t="s">
        <v>34</v>
      </c>
      <c r="F192" s="38" t="s">
        <v>266</v>
      </c>
      <c r="H192" s="46" t="str">
        <f>_xlfn.IFNA(INDEX(Settings!$P$9:$P$36,MATCH(team_member,Settings!$N$9:$N$36,0)),"")</f>
        <v/>
      </c>
      <c r="I192" s="45"/>
      <c r="J192" s="41"/>
      <c r="K192" s="49">
        <v>45506</v>
      </c>
      <c r="L192" s="50"/>
      <c r="M192" s="51">
        <f>B17</f>
        <v>3</v>
      </c>
      <c r="N192" s="53" t="str">
        <f t="shared" si="2"/>
        <v>↖</v>
      </c>
      <c r="O192" s="52" t="str" cm="1">
        <f t="array" ref="O192">IFERROR("(" &amp;d.type &amp; ")" &amp; IF(LEN(d.name)&gt;7, LEFT(d.name,7) &amp; "...",d.name),"")</f>
        <v>(T)Documen...</v>
      </c>
      <c r="P192" s="54" t="s">
        <v>60</v>
      </c>
      <c r="Q192" s="41"/>
      <c r="R192" s="48">
        <v>5</v>
      </c>
      <c r="S192" s="47" cm="1">
        <f t="array" ref="S192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45506</v>
      </c>
      <c r="T192" s="47" cm="1">
        <f t="array" ref="T192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45512</v>
      </c>
      <c r="U192" s="58">
        <v>45506</v>
      </c>
      <c r="V192" s="59">
        <v>45512</v>
      </c>
      <c r="W192" s="60">
        <v>0.2</v>
      </c>
      <c r="X192" s="62">
        <v>0</v>
      </c>
      <c r="Y192" s="62">
        <v>0</v>
      </c>
      <c r="Z192" s="62">
        <v>0</v>
      </c>
      <c r="AA192" s="62">
        <v>0</v>
      </c>
      <c r="AB192" s="62">
        <v>0</v>
      </c>
      <c r="AC192" s="62">
        <v>0</v>
      </c>
      <c r="AD192" s="62">
        <v>0</v>
      </c>
      <c r="AE192" s="62">
        <v>0</v>
      </c>
      <c r="AF192" s="62">
        <v>0</v>
      </c>
      <c r="AG192" s="62">
        <v>0</v>
      </c>
      <c r="AH192" s="62">
        <v>0</v>
      </c>
      <c r="AI192" s="62">
        <v>0</v>
      </c>
      <c r="AJ192" s="62">
        <v>0</v>
      </c>
      <c r="AK192" s="62">
        <v>0</v>
      </c>
      <c r="AL192" s="62">
        <v>0</v>
      </c>
      <c r="AM192" s="62">
        <v>0</v>
      </c>
      <c r="AN192" s="62">
        <v>0</v>
      </c>
      <c r="AO192" s="62">
        <v>0</v>
      </c>
      <c r="AP192" s="62">
        <v>0</v>
      </c>
      <c r="AQ192" s="62">
        <v>0</v>
      </c>
      <c r="AR192" s="62">
        <v>0</v>
      </c>
      <c r="AS192" s="62">
        <v>0</v>
      </c>
      <c r="AT192" s="62">
        <v>0</v>
      </c>
      <c r="AU192" s="62">
        <v>0</v>
      </c>
      <c r="AV192" s="62">
        <v>0</v>
      </c>
      <c r="AW192" s="62">
        <v>0</v>
      </c>
      <c r="AX192" s="62">
        <v>0</v>
      </c>
      <c r="AY192" s="62">
        <v>0</v>
      </c>
      <c r="AZ192" s="62">
        <v>0</v>
      </c>
      <c r="BA192" s="62">
        <v>0</v>
      </c>
      <c r="BB192" s="62">
        <v>0</v>
      </c>
      <c r="BC192" s="62">
        <v>0</v>
      </c>
      <c r="BD192" s="62">
        <v>0</v>
      </c>
      <c r="BE192" s="62">
        <v>0</v>
      </c>
      <c r="BF192" s="62">
        <v>0</v>
      </c>
      <c r="BG192" s="62">
        <v>0</v>
      </c>
      <c r="BH192" s="62">
        <v>0</v>
      </c>
      <c r="BI192" s="62">
        <v>0</v>
      </c>
      <c r="BJ192" s="62">
        <v>0</v>
      </c>
      <c r="BK192" s="62">
        <v>0</v>
      </c>
      <c r="BL192" s="62">
        <v>0</v>
      </c>
      <c r="BM192" s="62">
        <v>0</v>
      </c>
      <c r="BN192" s="62">
        <v>0</v>
      </c>
      <c r="BO192" s="62">
        <v>0</v>
      </c>
      <c r="BP192" s="62">
        <v>0</v>
      </c>
      <c r="BQ192" s="62">
        <v>0</v>
      </c>
      <c r="BR192" s="62">
        <v>0</v>
      </c>
      <c r="BS192" s="62">
        <v>0</v>
      </c>
    </row>
    <row r="193" spans="1:71">
      <c r="A193" s="57"/>
      <c r="B193" s="37">
        <f t="shared" si="1"/>
        <v>179</v>
      </c>
      <c r="C193" s="38">
        <v>1</v>
      </c>
      <c r="D193" s="39">
        <f>_xlfn.IFNA(IF(OR(type="T",type="M"),MATCH(role,Settings!$I$9:$I$16,0),-1),-1)</f>
        <v>-1</v>
      </c>
      <c r="E193" s="40" t="s">
        <v>34</v>
      </c>
      <c r="F193" s="38" t="s">
        <v>196</v>
      </c>
      <c r="H193" s="46" t="str">
        <f>_xlfn.IFNA(INDEX(Settings!$P$9:$P$36,MATCH(team_member,Settings!$N$9:$N$36,0)),"")</f>
        <v/>
      </c>
      <c r="I193" s="45"/>
      <c r="J193" s="41"/>
      <c r="K193" s="49">
        <v>45513</v>
      </c>
      <c r="L193" s="50"/>
      <c r="M193" s="51"/>
      <c r="N193" s="53" t="str">
        <f t="shared" si="2"/>
        <v/>
      </c>
      <c r="O193" s="52" t="str" cm="1">
        <f t="array" ref="O193">IFERROR("(" &amp;d.type &amp; ")" &amp; IF(LEN(d.name)&gt;7, LEFT(d.name,7) &amp; "...",d.name),"")</f>
        <v/>
      </c>
      <c r="P193" s="54" t="s">
        <v>60</v>
      </c>
      <c r="Q193" s="41"/>
      <c r="R193" s="48">
        <v>1</v>
      </c>
      <c r="S193" s="47" cm="1">
        <f t="array" ref="S193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45513</v>
      </c>
      <c r="T193" s="47" cm="1">
        <f t="array" ref="T193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45513</v>
      </c>
      <c r="U193" s="58">
        <v>45513</v>
      </c>
      <c r="V193" s="59">
        <v>45513</v>
      </c>
      <c r="W193" s="60"/>
      <c r="X193" s="62">
        <v>0</v>
      </c>
      <c r="Y193" s="62">
        <v>0</v>
      </c>
      <c r="Z193" s="62">
        <v>0</v>
      </c>
      <c r="AA193" s="62">
        <v>0</v>
      </c>
      <c r="AB193" s="62">
        <v>0</v>
      </c>
      <c r="AC193" s="62">
        <v>0</v>
      </c>
      <c r="AD193" s="62">
        <v>0</v>
      </c>
      <c r="AE193" s="62">
        <v>0</v>
      </c>
      <c r="AF193" s="62">
        <v>0</v>
      </c>
      <c r="AG193" s="62">
        <v>0</v>
      </c>
      <c r="AH193" s="62">
        <v>0</v>
      </c>
      <c r="AI193" s="62">
        <v>0</v>
      </c>
      <c r="AJ193" s="62">
        <v>0</v>
      </c>
      <c r="AK193" s="62">
        <v>0</v>
      </c>
      <c r="AL193" s="62">
        <v>0</v>
      </c>
      <c r="AM193" s="62">
        <v>0</v>
      </c>
      <c r="AN193" s="62">
        <v>0</v>
      </c>
      <c r="AO193" s="62">
        <v>0</v>
      </c>
      <c r="AP193" s="62">
        <v>0</v>
      </c>
      <c r="AQ193" s="62">
        <v>0</v>
      </c>
      <c r="AR193" s="62">
        <v>0</v>
      </c>
      <c r="AS193" s="62">
        <v>0</v>
      </c>
      <c r="AT193" s="62">
        <v>0</v>
      </c>
      <c r="AU193" s="62">
        <v>0</v>
      </c>
      <c r="AV193" s="62">
        <v>0</v>
      </c>
      <c r="AW193" s="62">
        <v>0</v>
      </c>
      <c r="AX193" s="62">
        <v>0</v>
      </c>
      <c r="AY193" s="62">
        <v>0</v>
      </c>
      <c r="AZ193" s="62">
        <v>0</v>
      </c>
      <c r="BA193" s="62">
        <v>0</v>
      </c>
      <c r="BB193" s="62">
        <v>0</v>
      </c>
      <c r="BC193" s="62">
        <v>0</v>
      </c>
      <c r="BD193" s="62">
        <v>0</v>
      </c>
      <c r="BE193" s="62">
        <v>0</v>
      </c>
      <c r="BF193" s="62">
        <v>0</v>
      </c>
      <c r="BG193" s="62">
        <v>0</v>
      </c>
      <c r="BH193" s="62">
        <v>0</v>
      </c>
      <c r="BI193" s="62">
        <v>0</v>
      </c>
      <c r="BJ193" s="62">
        <v>0</v>
      </c>
      <c r="BK193" s="62">
        <v>0</v>
      </c>
      <c r="BL193" s="62">
        <v>0</v>
      </c>
      <c r="BM193" s="62">
        <v>0</v>
      </c>
      <c r="BN193" s="62">
        <v>0</v>
      </c>
      <c r="BO193" s="62">
        <v>0</v>
      </c>
      <c r="BP193" s="62">
        <v>0</v>
      </c>
      <c r="BQ193" s="62">
        <v>0</v>
      </c>
      <c r="BR193" s="62">
        <v>0</v>
      </c>
      <c r="BS193" s="62">
        <v>0</v>
      </c>
    </row>
    <row r="194" spans="1:71">
      <c r="A194" s="57"/>
      <c r="B194" s="37">
        <f t="shared" si="1"/>
        <v>180</v>
      </c>
      <c r="C194" s="38">
        <v>1</v>
      </c>
      <c r="D194" s="39">
        <f>_xlfn.IFNA(IF(OR(type="T",type="M"),MATCH(role,Settings!$I$9:$I$16,0),-1),-1)</f>
        <v>-1</v>
      </c>
      <c r="E194" s="40" t="s">
        <v>34</v>
      </c>
      <c r="F194" s="38" t="s">
        <v>197</v>
      </c>
      <c r="H194" s="46" t="str">
        <f>_xlfn.IFNA(INDEX(Settings!$P$9:$P$36,MATCH(team_member,Settings!$N$9:$N$36,0)),"")</f>
        <v/>
      </c>
      <c r="I194" s="45"/>
      <c r="J194" s="41"/>
      <c r="K194" s="49">
        <v>45513</v>
      </c>
      <c r="L194" s="50"/>
      <c r="M194" s="51"/>
      <c r="N194" s="53" t="str">
        <f t="shared" si="2"/>
        <v/>
      </c>
      <c r="O194" s="52" t="str" cm="1">
        <f t="array" ref="O194">IFERROR("(" &amp;d.type &amp; ")" &amp; IF(LEN(d.name)&gt;7, LEFT(d.name,7) &amp; "...",d.name),"")</f>
        <v/>
      </c>
      <c r="P194" s="54" t="s">
        <v>60</v>
      </c>
      <c r="Q194" s="41"/>
      <c r="R194" s="48">
        <v>1</v>
      </c>
      <c r="S194" s="47" cm="1">
        <f t="array" ref="S194">IFERROR(IF(ind.start&gt;0,ind.start,
                              IF(ind.end&lt;&gt;"",plan_start_calculation,
                                                        IF(d.id&lt;&gt;"",
                                                                           IF(OR(d.conn="FS",d.conn=""),fs_calc,
                                                                           IF(d.conn ="SS",ss_calc,
                                                                           plan_start_calculation)),""))),"")</f>
        <v>45513</v>
      </c>
      <c r="T194" s="47" cm="1">
        <f t="array" ref="T194">IFERROR(IF(ind.start&lt;&gt;"",plan_end_calculation,
                             IF(ind.end&lt;&gt;"",ind.end,
                                                        IF(d.id&lt;&gt;"",
                                                                           IF(d.conn="SF",sf_calculation,
                                                                           IF(d.conn="FF",ff_calculation,
                                                                           plan_end_calculation)),""))),"")</f>
        <v>45513</v>
      </c>
      <c r="U194" s="58">
        <v>45513</v>
      </c>
      <c r="V194" s="59">
        <v>45513</v>
      </c>
      <c r="W194" s="60"/>
      <c r="X194" s="62">
        <v>0</v>
      </c>
      <c r="Y194" s="62">
        <v>0</v>
      </c>
      <c r="Z194" s="62">
        <v>0</v>
      </c>
      <c r="AA194" s="62">
        <v>0</v>
      </c>
      <c r="AB194" s="62">
        <v>0</v>
      </c>
      <c r="AC194" s="62">
        <v>0</v>
      </c>
      <c r="AD194" s="62">
        <v>0</v>
      </c>
      <c r="AE194" s="62">
        <v>0</v>
      </c>
      <c r="AF194" s="62">
        <v>0</v>
      </c>
      <c r="AG194" s="62">
        <v>0</v>
      </c>
      <c r="AH194" s="62">
        <v>0</v>
      </c>
      <c r="AI194" s="62">
        <v>0</v>
      </c>
      <c r="AJ194" s="62">
        <v>0</v>
      </c>
      <c r="AK194" s="62">
        <v>0</v>
      </c>
      <c r="AL194" s="62">
        <v>0</v>
      </c>
      <c r="AM194" s="62">
        <v>0</v>
      </c>
      <c r="AN194" s="62">
        <v>0</v>
      </c>
      <c r="AO194" s="62">
        <v>0</v>
      </c>
      <c r="AP194" s="62">
        <v>0</v>
      </c>
      <c r="AQ194" s="62">
        <v>0</v>
      </c>
      <c r="AR194" s="62">
        <v>0</v>
      </c>
      <c r="AS194" s="62">
        <v>0</v>
      </c>
      <c r="AT194" s="62">
        <v>0</v>
      </c>
      <c r="AU194" s="62">
        <v>0</v>
      </c>
      <c r="AV194" s="62">
        <v>0</v>
      </c>
      <c r="AW194" s="62">
        <v>0</v>
      </c>
      <c r="AX194" s="62">
        <v>0</v>
      </c>
      <c r="AY194" s="62">
        <v>0</v>
      </c>
      <c r="AZ194" s="62">
        <v>0</v>
      </c>
      <c r="BA194" s="62">
        <v>0</v>
      </c>
      <c r="BB194" s="62">
        <v>0</v>
      </c>
      <c r="BC194" s="62">
        <v>0</v>
      </c>
      <c r="BD194" s="62">
        <v>0</v>
      </c>
      <c r="BE194" s="62">
        <v>0</v>
      </c>
      <c r="BF194" s="62">
        <v>0</v>
      </c>
      <c r="BG194" s="62">
        <v>0</v>
      </c>
      <c r="BH194" s="62">
        <v>0</v>
      </c>
      <c r="BI194" s="62">
        <v>0</v>
      </c>
      <c r="BJ194" s="62">
        <v>0</v>
      </c>
      <c r="BK194" s="62">
        <v>0</v>
      </c>
      <c r="BL194" s="62">
        <v>0</v>
      </c>
      <c r="BM194" s="62">
        <v>0</v>
      </c>
      <c r="BN194" s="62">
        <v>0</v>
      </c>
      <c r="BO194" s="62">
        <v>0</v>
      </c>
      <c r="BP194" s="62">
        <v>0</v>
      </c>
      <c r="BQ194" s="62">
        <v>0</v>
      </c>
      <c r="BR194" s="62">
        <v>0</v>
      </c>
      <c r="BS194" s="62">
        <v>0</v>
      </c>
    </row>
  </sheetData>
  <mergeCells count="69">
    <mergeCell ref="BM5:BR5"/>
    <mergeCell ref="BM6:BR6"/>
    <mergeCell ref="AD2:AI2"/>
    <mergeCell ref="AK2:AP2"/>
    <mergeCell ref="X5:AC5"/>
    <mergeCell ref="X6:AC6"/>
    <mergeCell ref="AF5:AK5"/>
    <mergeCell ref="AF6:AK6"/>
    <mergeCell ref="AM5:AR5"/>
    <mergeCell ref="AM6:AR6"/>
    <mergeCell ref="BS10:BS12"/>
    <mergeCell ref="BL2:BS2"/>
    <mergeCell ref="AT2:AZ2"/>
    <mergeCell ref="BM10:BM12"/>
    <mergeCell ref="BN10:BN12"/>
    <mergeCell ref="BO10:BO12"/>
    <mergeCell ref="BP10:BP12"/>
    <mergeCell ref="BQ10:BQ12"/>
    <mergeCell ref="BR10:BR12"/>
    <mergeCell ref="BG10:BG12"/>
    <mergeCell ref="BH10:BH12"/>
    <mergeCell ref="BI10:BI12"/>
    <mergeCell ref="BJ10:BJ12"/>
    <mergeCell ref="BK10:BK12"/>
    <mergeCell ref="BL10:BL12"/>
    <mergeCell ref="BF10:BF12"/>
    <mergeCell ref="AU10:AU12"/>
    <mergeCell ref="AV10:AV12"/>
    <mergeCell ref="AW10:AW12"/>
    <mergeCell ref="AX10:AX12"/>
    <mergeCell ref="AY10:AY12"/>
    <mergeCell ref="AZ10:AZ12"/>
    <mergeCell ref="BA10:BA12"/>
    <mergeCell ref="BB10:BB12"/>
    <mergeCell ref="BC10:BC12"/>
    <mergeCell ref="BD10:BD12"/>
    <mergeCell ref="BE10:BE12"/>
    <mergeCell ref="AD10:AD12"/>
    <mergeCell ref="AE10:AE12"/>
    <mergeCell ref="AF10:AF12"/>
    <mergeCell ref="AG10:AG12"/>
    <mergeCell ref="AT10:AT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B12:D12"/>
    <mergeCell ref="E12:J12"/>
    <mergeCell ref="K10:T10"/>
    <mergeCell ref="AH10:AH12"/>
    <mergeCell ref="AB10:AB12"/>
    <mergeCell ref="AC10:AC12"/>
    <mergeCell ref="N13:O13"/>
    <mergeCell ref="X10:X12"/>
    <mergeCell ref="Y10:Y12"/>
    <mergeCell ref="Z10:Z12"/>
    <mergeCell ref="AA10:AA12"/>
    <mergeCell ref="U10:V10"/>
    <mergeCell ref="K11:T11"/>
    <mergeCell ref="U11:V11"/>
    <mergeCell ref="U12:V12"/>
    <mergeCell ref="K12:T12"/>
  </mergeCells>
  <phoneticPr fontId="16" type="noConversion"/>
  <conditionalFormatting sqref="B15:BS194">
    <cfRule type="expression" dxfId="0" priority="3">
      <formula>type="S"</formula>
    </cfRule>
  </conditionalFormatting>
  <conditionalFormatting sqref="F15:F194">
    <cfRule type="expression" dxfId="63" priority="67">
      <formula>OR(type="T",type="M")</formula>
    </cfRule>
  </conditionalFormatting>
  <conditionalFormatting sqref="G15:G194">
    <cfRule type="expression" dxfId="62" priority="40" stopIfTrue="1">
      <formula>OR(color_code=402,color_code=403)</formula>
    </cfRule>
    <cfRule type="expression" dxfId="61" priority="41" stopIfTrue="1">
      <formula>OR(color_code=501, color_code=504)</formula>
    </cfRule>
    <cfRule type="expression" dxfId="60" priority="43" stopIfTrue="1">
      <formula>OR(color_code=601, color_code=604)</formula>
    </cfRule>
    <cfRule type="expression" dxfId="59" priority="44" stopIfTrue="1">
      <formula>OR(color_code=602,color_code=603)</formula>
    </cfRule>
    <cfRule type="expression" dxfId="58" priority="34" stopIfTrue="1">
      <formula>OR(color_code=102,color_code=103)</formula>
    </cfRule>
    <cfRule type="expression" dxfId="57" priority="45" stopIfTrue="1">
      <formula>OR(color_code=701, color_code=704)</formula>
    </cfRule>
    <cfRule type="expression" dxfId="56" priority="46" stopIfTrue="1">
      <formula>OR(color_code=702,color_code=703)</formula>
    </cfRule>
    <cfRule type="expression" dxfId="55" priority="42" stopIfTrue="1">
      <formula>OR(color_code=502,color_code=503)</formula>
    </cfRule>
    <cfRule type="expression" dxfId="54" priority="11" stopIfTrue="1">
      <formula>OR(color_code=901, color_code=902)</formula>
    </cfRule>
    <cfRule type="expression" dxfId="53" priority="51" stopIfTrue="1">
      <formula>OR(color_code=801, color_code=804)</formula>
    </cfRule>
    <cfRule type="expression" dxfId="52" priority="65" stopIfTrue="1">
      <formula>color_code=1</formula>
    </cfRule>
    <cfRule type="expression" dxfId="51" priority="66">
      <formula>OR(color_code=2,color_code=3)</formula>
    </cfRule>
    <cfRule type="expression" dxfId="50" priority="33" stopIfTrue="1">
      <formula>OR(color_code=101, color_code=104)</formula>
    </cfRule>
    <cfRule type="expression" dxfId="49" priority="59" stopIfTrue="1">
      <formula>OR(color_code=802,color_code=803)</formula>
    </cfRule>
    <cfRule type="expression" dxfId="48" priority="35" stopIfTrue="1">
      <formula>OR(color_code=201, color_code=204)</formula>
    </cfRule>
    <cfRule type="expression" dxfId="47" priority="36" stopIfTrue="1">
      <formula>OR(color_code=202,color_code=203)</formula>
    </cfRule>
    <cfRule type="expression" dxfId="46" priority="37" stopIfTrue="1">
      <formula>OR(color_code=301, color_code=304)</formula>
    </cfRule>
    <cfRule type="expression" dxfId="45" priority="38" stopIfTrue="1">
      <formula>OR(color_code=302,color_code=303)</formula>
    </cfRule>
    <cfRule type="expression" dxfId="44" priority="39" stopIfTrue="1">
      <formula>OR(color_code=401, color_code=404)</formula>
    </cfRule>
  </conditionalFormatting>
  <conditionalFormatting sqref="K15:K194">
    <cfRule type="expression" dxfId="43" priority="56">
      <formula>AND(type="S",_xlfn.ISFORMULA(ind.start))</formula>
    </cfRule>
  </conditionalFormatting>
  <conditionalFormatting sqref="L15:L194">
    <cfRule type="expression" dxfId="42" priority="58">
      <formula>ind.start&lt;&gt;""</formula>
    </cfRule>
  </conditionalFormatting>
  <conditionalFormatting sqref="M15:M194 K15:K194 R15:R194 W15:W194">
    <cfRule type="expression" dxfId="41" priority="57">
      <formula>_xlfn.ISFORMULA(K15)</formula>
    </cfRule>
  </conditionalFormatting>
  <conditionalFormatting sqref="M15:Q194">
    <cfRule type="expression" dxfId="40" priority="55">
      <formula>OR(ind.start&lt;&gt;"", ind.end&lt;&gt;"")</formula>
    </cfRule>
  </conditionalFormatting>
  <conditionalFormatting sqref="N15:P194">
    <cfRule type="expression" dxfId="39" priority="54">
      <formula>d.id=""</formula>
    </cfRule>
  </conditionalFormatting>
  <conditionalFormatting sqref="X9:BS9">
    <cfRule type="expression" dxfId="38" priority="53">
      <formula>AND(date&gt;=project_start, date&lt;=project_end)</formula>
    </cfRule>
  </conditionalFormatting>
  <conditionalFormatting sqref="X10:BS10 X11:BJ12 BL11:BS12 X13:BS13">
    <cfRule type="expression" dxfId="37" priority="1">
      <formula>IF(highlight="Today",date=WORKDAY(TODAY0-1,1), date=highlight)</formula>
    </cfRule>
  </conditionalFormatting>
  <conditionalFormatting sqref="X10:BS10 X11:BJ12 BL11:BS12 X13:BS194">
    <cfRule type="expression" dxfId="36" priority="2">
      <formula>IF(highlight="Today",date=WORKDAY(TODAY0-1,1), date=highlight)</formula>
    </cfRule>
  </conditionalFormatting>
  <conditionalFormatting sqref="X10:BS10 X11:BJ12 BL11:BS12">
    <cfRule type="expression" dxfId="35" priority="52">
      <formula>AND(date&gt;=project_start, date&lt;=project_end)</formula>
    </cfRule>
  </conditionalFormatting>
  <conditionalFormatting sqref="X13:BS194 X10:BS10 X11:BJ12 BL11:BS12">
    <cfRule type="expression" dxfId="34" priority="4">
      <formula>WEEKDAY(date,2)&gt;WEEKDAY(next_date,2)</formula>
    </cfRule>
  </conditionalFormatting>
  <conditionalFormatting sqref="X15:BS194">
    <cfRule type="expression" dxfId="33" priority="15" stopIfTrue="1">
      <formula>color_code=102</formula>
    </cfRule>
    <cfRule type="expression" dxfId="32" priority="16" stopIfTrue="1">
      <formula>OR(color_code=103, color_code = 104)</formula>
    </cfRule>
    <cfRule type="expression" dxfId="31" priority="17" stopIfTrue="1">
      <formula>color_code=201</formula>
    </cfRule>
    <cfRule type="expression" dxfId="30" priority="18" stopIfTrue="1">
      <formula>color_code=202</formula>
    </cfRule>
    <cfRule type="expression" dxfId="29" priority="19" stopIfTrue="1">
      <formula>OR(color_code=203, color_code = 204)</formula>
    </cfRule>
    <cfRule type="expression" dxfId="28" priority="20" stopIfTrue="1">
      <formula>color_code=301</formula>
    </cfRule>
    <cfRule type="expression" dxfId="27" priority="21" stopIfTrue="1">
      <formula>color_code=302</formula>
    </cfRule>
    <cfRule type="expression" dxfId="26" priority="22" stopIfTrue="1">
      <formula>OR(color_code=303, color_code = 304)</formula>
    </cfRule>
    <cfRule type="expression" dxfId="25" priority="23" stopIfTrue="1">
      <formula>color_code=401</formula>
    </cfRule>
    <cfRule type="expression" dxfId="24" priority="24" stopIfTrue="1">
      <formula>color_code=402</formula>
    </cfRule>
    <cfRule type="expression" dxfId="23" priority="25" stopIfTrue="1">
      <formula>OR(color_code=403, color_code = 404)</formula>
    </cfRule>
    <cfRule type="expression" dxfId="22" priority="27" stopIfTrue="1">
      <formula>color_code=502</formula>
    </cfRule>
    <cfRule type="expression" dxfId="21" priority="28" stopIfTrue="1">
      <formula>OR(color_code=503, color_code = 504)</formula>
    </cfRule>
    <cfRule type="expression" dxfId="20" priority="29" stopIfTrue="1">
      <formula>color_code=601</formula>
    </cfRule>
    <cfRule type="expression" dxfId="19" priority="30" stopIfTrue="1">
      <formula>color_code=602</formula>
    </cfRule>
    <cfRule type="expression" dxfId="18" priority="31" stopIfTrue="1">
      <formula>OR(color_code=603, color_code = 604)</formula>
    </cfRule>
    <cfRule type="expression" dxfId="17" priority="49" stopIfTrue="1">
      <formula>color_code=801</formula>
    </cfRule>
    <cfRule type="expression" dxfId="16" priority="26" stopIfTrue="1">
      <formula>color_code=501</formula>
    </cfRule>
    <cfRule type="expression" dxfId="15" priority="5">
      <formula>AND(display="Plan vs Base",item_in_base, OR(type="S", type="T"))</formula>
    </cfRule>
    <cfRule type="expression" dxfId="14" priority="6">
      <formula>AND(display="Plan vs Base",item_in_base, NOT(item_in_plan), type="M")</formula>
    </cfRule>
    <cfRule type="expression" priority="8" stopIfTrue="1">
      <formula>NOT(item_in_plan)</formula>
    </cfRule>
    <cfRule type="expression" dxfId="13" priority="9" stopIfTrue="1">
      <formula>AND(show_progress="Yes", item_in_complete,OR(type="S", type="T"))</formula>
    </cfRule>
    <cfRule type="expression" dxfId="12" priority="12" stopIfTrue="1">
      <formula>color_code=901</formula>
    </cfRule>
    <cfRule type="expression" dxfId="11" priority="13" stopIfTrue="1">
      <formula>color_code=902</formula>
    </cfRule>
    <cfRule type="expression" dxfId="10" priority="14" stopIfTrue="1">
      <formula>color_code=101</formula>
    </cfRule>
    <cfRule type="expression" dxfId="9" priority="10" stopIfTrue="1">
      <formula>AND(show_progress="Yes", item_in_complete,type="M")</formula>
    </cfRule>
    <cfRule type="expression" dxfId="8" priority="60" stopIfTrue="1">
      <formula>color_code=802</formula>
    </cfRule>
    <cfRule type="expression" dxfId="7" priority="61" stopIfTrue="1">
      <formula>OR(color_code=803, color_code = 804)</formula>
    </cfRule>
    <cfRule type="expression" dxfId="6" priority="62" stopIfTrue="1">
      <formula>color_code=1</formula>
    </cfRule>
    <cfRule type="expression" dxfId="5" priority="47" stopIfTrue="1">
      <formula>color_code=702</formula>
    </cfRule>
    <cfRule type="expression" dxfId="4" priority="48" stopIfTrue="1">
      <formula>OR(color_code=703, color_code = 704)</formula>
    </cfRule>
    <cfRule type="expression" dxfId="3" priority="32" stopIfTrue="1">
      <formula>color_code=701</formula>
    </cfRule>
    <cfRule type="expression" dxfId="2" priority="68" stopIfTrue="1">
      <formula>color_code=2</formula>
    </cfRule>
    <cfRule type="expression" dxfId="1" priority="69" stopIfTrue="1">
      <formula>color_code=3</formula>
    </cfRule>
  </conditionalFormatting>
  <dataValidations count="8">
    <dataValidation allowBlank="1" showInputMessage="1" showErrorMessage="1" promptTitle="Drop down selection information" prompt="Available dependency connection types:_x000a__x000a_FS = Finish-to-start (foward)_x000a_SS = Start-to-start (forward)_x000a_SF = Start-to-finish (Backward)_x000a_FF = Finish-to-finish" sqref="P13" xr:uid="{85A15C1C-C9C2-476C-9E99-56B15FF4490C}"/>
    <dataValidation type="list" allowBlank="1" showInputMessage="1" showErrorMessage="1" sqref="X6:AC6" xr:uid="{0A947E59-E1AC-4321-8BD2-528FB537E950}">
      <formula1>"Default, Project Structure, Team Roles, Issues"</formula1>
    </dataValidation>
    <dataValidation type="list" allowBlank="1" showInputMessage="1" showErrorMessage="1" sqref="AF6:AK6" xr:uid="{62B7B6C7-6361-4056-BA4E-E51A94326186}">
      <formula1>"Plan, Plan vs Base"</formula1>
    </dataValidation>
    <dataValidation type="list" allowBlank="1" showInputMessage="1" showErrorMessage="1" sqref="AM6:AR6" xr:uid="{8D873DFD-8BAF-4F07-B9DA-E0AE43C2E83B}">
      <formula1>"Yes, No"</formula1>
    </dataValidation>
    <dataValidation type="list" allowBlank="1" showInputMessage="1" showErrorMessage="1" sqref="BM6:BR6" xr:uid="{7334CDCC-0D6A-4DA6-9A9F-001C12897335}">
      <formula1>$W$10:$BS$10</formula1>
    </dataValidation>
    <dataValidation type="list" allowBlank="1" showInputMessage="1" showErrorMessage="1" sqref="E15:E194" xr:uid="{430537F7-BC3E-4F2B-82B2-961EE4187E39}">
      <formula1>"S, T, M"</formula1>
    </dataValidation>
    <dataValidation type="list" allowBlank="1" showInputMessage="1" showErrorMessage="1" sqref="J15:J194" xr:uid="{8D3F2C77-B69F-4347-BC01-A6E79A18DC02}">
      <formula1>"⚠"</formula1>
    </dataValidation>
    <dataValidation type="list" allowBlank="1" showInputMessage="1" showErrorMessage="1" sqref="P15:P194" xr:uid="{D6A9C470-482F-427B-8757-2DD3E736F69D}">
      <formula1>"FS,FF,SS,SF"</formula1>
    </dataValidation>
  </dataValidations>
  <hyperlinks>
    <hyperlink ref="BL2:BS2" location="Settings!X2" tooltip="Go to settings" display="Settings" xr:uid="{C6ECDF75-3FCD-4528-ADFE-99C6FF478D49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517" r:id="rId3" name="Scroll Bar 3373">
              <controlPr defaultSize="0" autoPict="0">
                <anchor moveWithCells="1">
                  <from>
                    <xdr:col>64</xdr:col>
                    <xdr:colOff>57150</xdr:colOff>
                    <xdr:row>6</xdr:row>
                    <xdr:rowOff>95250</xdr:rowOff>
                  </from>
                  <to>
                    <xdr:col>69</xdr:col>
                    <xdr:colOff>152400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75FB3F-1F81-45DF-9EB1-8C225549169D}">
          <x14:formula1>
            <xm:f>OFFSET(Settings!$N$9,,,COUNTA(Settings!$N$9:$N$35))</xm:f>
          </x14:formula1>
          <xm:sqref>I15:I194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D521-BAF1-4966-89A8-50E702982A83}">
  <dimension ref="A1:R54"/>
  <sheetViews>
    <sheetView topLeftCell="C1" workbookViewId="0">
      <selection activeCell="K28" sqref="K28"/>
    </sheetView>
  </sheetViews>
  <sheetFormatPr defaultRowHeight="12" outlineLevelRow="2" outlineLevelCol="1"/>
  <cols>
    <col min="1" max="1" width="12" customWidth="1"/>
    <col min="2" max="6" width="6.140625" customWidth="1" outlineLevel="1"/>
    <col min="7" max="7" width="11" customWidth="1" outlineLevel="1"/>
    <col min="8" max="8" width="5.7109375" customWidth="1" outlineLevel="1"/>
    <col min="9" max="12" width="7.85546875" customWidth="1" outlineLevel="1"/>
    <col min="13" max="13" width="10.140625" bestFit="1" customWidth="1"/>
    <col min="14" max="14" width="31" bestFit="1" customWidth="1"/>
    <col min="15" max="15" width="36.140625" bestFit="1" customWidth="1"/>
    <col min="16" max="16" width="15.140625" customWidth="1" outlineLevel="1"/>
    <col min="17" max="17" width="9.140625" customWidth="1" outlineLevel="1"/>
    <col min="18" max="18" width="157.28515625" customWidth="1" outlineLevel="1"/>
  </cols>
  <sheetData>
    <row r="1" spans="1:18">
      <c r="A1" s="66" t="s">
        <v>39</v>
      </c>
      <c r="B1" s="67" t="s">
        <v>129</v>
      </c>
      <c r="C1" s="67" t="s">
        <v>128</v>
      </c>
      <c r="D1" s="67" t="s">
        <v>130</v>
      </c>
      <c r="E1" s="67" t="s">
        <v>131</v>
      </c>
      <c r="F1" s="67" t="s">
        <v>132</v>
      </c>
      <c r="G1" s="67" t="s">
        <v>133</v>
      </c>
      <c r="H1" s="67" t="s">
        <v>134</v>
      </c>
      <c r="I1" s="67" t="s">
        <v>135</v>
      </c>
      <c r="J1" s="67" t="s">
        <v>136</v>
      </c>
      <c r="K1" s="67" t="s">
        <v>39</v>
      </c>
      <c r="L1" s="67" t="s">
        <v>137</v>
      </c>
      <c r="M1" s="68" t="s">
        <v>141</v>
      </c>
      <c r="N1" s="68" t="s">
        <v>64</v>
      </c>
      <c r="O1" s="76" t="s">
        <v>142</v>
      </c>
      <c r="P1" s="83" t="s">
        <v>143</v>
      </c>
      <c r="R1" s="84" t="s">
        <v>144</v>
      </c>
    </row>
    <row r="2" spans="1:18">
      <c r="A2" s="69" t="str">
        <f>CONCATENATE("Sprint",L2)</f>
        <v>Sprint1.0</v>
      </c>
      <c r="B2" s="64">
        <v>1</v>
      </c>
      <c r="C2" s="64">
        <v>0</v>
      </c>
      <c r="D2" s="64"/>
      <c r="E2" s="64"/>
      <c r="F2" s="64"/>
      <c r="G2" s="64" t="str">
        <f t="shared" ref="G2:G33" si="0">CONCATENATE(B2,".",C2,".",D2,".",E2,".",F2,".")</f>
        <v>1.0....</v>
      </c>
      <c r="H2" s="64">
        <f t="shared" ref="H2:H33" si="1">COUNT(B2:F2)</f>
        <v>2</v>
      </c>
      <c r="I2" s="64" t="str">
        <f t="shared" ref="I2:I33" si="2">SUBSTITUTE(G2,".","?",H2)</f>
        <v>1.0?...</v>
      </c>
      <c r="J2" s="64">
        <f t="shared" ref="J2:J33" si="3">FIND("?",I2)</f>
        <v>4</v>
      </c>
      <c r="K2" s="64" t="str">
        <f t="shared" ref="K2:K33" si="4">LEFT(I2,J2-1)</f>
        <v>1.0</v>
      </c>
      <c r="L2" s="64" t="str">
        <f t="shared" ref="L2:L33" si="5">IF(LEN(K2)=3,K2,LEFT(K2,LEN(K2)-2))</f>
        <v>1.0</v>
      </c>
      <c r="M2" s="65">
        <v>10</v>
      </c>
      <c r="N2" s="70"/>
      <c r="O2" s="77" t="s">
        <v>61</v>
      </c>
      <c r="P2" s="11" t="s">
        <v>194</v>
      </c>
      <c r="R2" t="s">
        <v>146</v>
      </c>
    </row>
    <row r="3" spans="1:18" outlineLevel="1">
      <c r="A3" s="69" t="str">
        <f t="shared" ref="A3:A53" si="6">CONCATENATE("Sprint",L3)</f>
        <v>Sprint1.1</v>
      </c>
      <c r="B3" s="64">
        <v>1</v>
      </c>
      <c r="C3" s="64">
        <v>1</v>
      </c>
      <c r="D3" s="64">
        <v>0</v>
      </c>
      <c r="E3" s="64"/>
      <c r="F3" s="64"/>
      <c r="G3" s="64" t="str">
        <f t="shared" si="0"/>
        <v>1.1.0...</v>
      </c>
      <c r="H3" s="64">
        <f t="shared" si="1"/>
        <v>3</v>
      </c>
      <c r="I3" s="64" t="str">
        <f t="shared" si="2"/>
        <v>1.1.0?..</v>
      </c>
      <c r="J3" s="64">
        <f t="shared" si="3"/>
        <v>6</v>
      </c>
      <c r="K3" s="64" t="str">
        <f t="shared" si="4"/>
        <v>1.1.0</v>
      </c>
      <c r="L3" s="64" t="str">
        <f t="shared" si="5"/>
        <v>1.1</v>
      </c>
      <c r="M3" s="65"/>
      <c r="N3" s="70"/>
      <c r="O3" s="87" t="s">
        <v>65</v>
      </c>
      <c r="P3" s="11"/>
      <c r="R3" t="s">
        <v>145</v>
      </c>
    </row>
    <row r="4" spans="1:18" outlineLevel="1">
      <c r="A4" s="69" t="str">
        <f t="shared" si="6"/>
        <v>Sprint1.1.1</v>
      </c>
      <c r="B4" s="64">
        <v>1</v>
      </c>
      <c r="C4" s="64">
        <v>1</v>
      </c>
      <c r="D4" s="64">
        <v>1</v>
      </c>
      <c r="E4" s="64">
        <v>0</v>
      </c>
      <c r="F4" s="64"/>
      <c r="G4" s="64" t="str">
        <f t="shared" si="0"/>
        <v>1.1.1.0..</v>
      </c>
      <c r="H4" s="64">
        <f t="shared" si="1"/>
        <v>4</v>
      </c>
      <c r="I4" s="64" t="str">
        <f t="shared" si="2"/>
        <v>1.1.1.0?.</v>
      </c>
      <c r="J4" s="64">
        <f t="shared" si="3"/>
        <v>8</v>
      </c>
      <c r="K4" s="64" t="str">
        <f t="shared" si="4"/>
        <v>1.1.1.0</v>
      </c>
      <c r="L4" s="64" t="str">
        <f t="shared" si="5"/>
        <v>1.1.1</v>
      </c>
      <c r="M4" s="73">
        <v>4</v>
      </c>
      <c r="N4" s="64" t="s">
        <v>140</v>
      </c>
      <c r="O4" s="88" t="s">
        <v>138</v>
      </c>
      <c r="P4" s="11"/>
      <c r="R4" t="s">
        <v>147</v>
      </c>
    </row>
    <row r="5" spans="1:18" outlineLevel="1">
      <c r="A5" s="69" t="str">
        <f t="shared" si="6"/>
        <v>Sprint1.2</v>
      </c>
      <c r="B5" s="64">
        <v>1</v>
      </c>
      <c r="C5" s="64">
        <v>2</v>
      </c>
      <c r="D5" s="64">
        <v>0</v>
      </c>
      <c r="E5" s="64"/>
      <c r="F5" s="64"/>
      <c r="G5" s="64" t="str">
        <f t="shared" si="0"/>
        <v>1.2.0...</v>
      </c>
      <c r="H5" s="64">
        <f t="shared" si="1"/>
        <v>3</v>
      </c>
      <c r="I5" s="64" t="str">
        <f t="shared" si="2"/>
        <v>1.2.0?..</v>
      </c>
      <c r="J5" s="64">
        <f t="shared" si="3"/>
        <v>6</v>
      </c>
      <c r="K5" s="64" t="str">
        <f t="shared" si="4"/>
        <v>1.2.0</v>
      </c>
      <c r="L5" s="64" t="str">
        <f t="shared" si="5"/>
        <v>1.2</v>
      </c>
      <c r="M5" s="65">
        <v>5</v>
      </c>
      <c r="N5" s="70" t="s">
        <v>66</v>
      </c>
      <c r="O5" s="87" t="s">
        <v>67</v>
      </c>
      <c r="P5" s="11"/>
      <c r="R5" t="s">
        <v>148</v>
      </c>
    </row>
    <row r="6" spans="1:18" outlineLevel="1">
      <c r="A6" s="69" t="str">
        <f t="shared" si="6"/>
        <v>Sprint1.3</v>
      </c>
      <c r="B6" s="64">
        <v>1</v>
      </c>
      <c r="C6" s="64">
        <v>3</v>
      </c>
      <c r="D6" s="64">
        <v>0</v>
      </c>
      <c r="E6" s="64"/>
      <c r="F6" s="64"/>
      <c r="G6" s="64" t="str">
        <f t="shared" si="0"/>
        <v>1.3.0...</v>
      </c>
      <c r="H6" s="64">
        <f t="shared" si="1"/>
        <v>3</v>
      </c>
      <c r="I6" s="64" t="str">
        <f t="shared" si="2"/>
        <v>1.3.0?..</v>
      </c>
      <c r="J6" s="64">
        <f t="shared" si="3"/>
        <v>6</v>
      </c>
      <c r="K6" s="64" t="str">
        <f t="shared" si="4"/>
        <v>1.3.0</v>
      </c>
      <c r="L6" s="64" t="str">
        <f t="shared" si="5"/>
        <v>1.3</v>
      </c>
      <c r="M6" s="65">
        <v>2</v>
      </c>
      <c r="N6" s="70" t="s">
        <v>68</v>
      </c>
      <c r="O6" s="86" t="s">
        <v>189</v>
      </c>
      <c r="P6" s="11"/>
      <c r="R6" t="s">
        <v>149</v>
      </c>
    </row>
    <row r="7" spans="1:18" outlineLevel="1">
      <c r="A7" s="69" t="str">
        <f t="shared" si="6"/>
        <v>Sprint1.4</v>
      </c>
      <c r="B7" s="64">
        <v>1</v>
      </c>
      <c r="C7" s="64">
        <v>4</v>
      </c>
      <c r="D7" s="64">
        <v>0</v>
      </c>
      <c r="E7" s="64"/>
      <c r="F7" s="64"/>
      <c r="G7" s="64" t="str">
        <f t="shared" si="0"/>
        <v>1.4.0...</v>
      </c>
      <c r="H7" s="64">
        <f t="shared" si="1"/>
        <v>3</v>
      </c>
      <c r="I7" s="64" t="str">
        <f t="shared" si="2"/>
        <v>1.4.0?..</v>
      </c>
      <c r="J7" s="64">
        <f t="shared" si="3"/>
        <v>6</v>
      </c>
      <c r="K7" s="64" t="str">
        <f t="shared" si="4"/>
        <v>1.4.0</v>
      </c>
      <c r="L7" s="64" t="str">
        <f t="shared" si="5"/>
        <v>1.4</v>
      </c>
      <c r="M7" s="65">
        <v>3</v>
      </c>
      <c r="N7" s="70" t="s">
        <v>69</v>
      </c>
      <c r="O7" s="86" t="s">
        <v>70</v>
      </c>
      <c r="P7" s="11"/>
      <c r="R7" t="s">
        <v>150</v>
      </c>
    </row>
    <row r="8" spans="1:18" outlineLevel="1">
      <c r="A8" s="69" t="str">
        <f t="shared" si="6"/>
        <v>Sprint1.5</v>
      </c>
      <c r="B8" s="64">
        <v>1</v>
      </c>
      <c r="C8" s="64">
        <v>5</v>
      </c>
      <c r="D8" s="64">
        <v>0</v>
      </c>
      <c r="E8" s="64"/>
      <c r="F8" s="64"/>
      <c r="G8" s="64" t="str">
        <f t="shared" si="0"/>
        <v>1.5.0...</v>
      </c>
      <c r="H8" s="64">
        <f t="shared" si="1"/>
        <v>3</v>
      </c>
      <c r="I8" s="64" t="str">
        <f t="shared" si="2"/>
        <v>1.5.0?..</v>
      </c>
      <c r="J8" s="64">
        <f t="shared" si="3"/>
        <v>6</v>
      </c>
      <c r="K8" s="64" t="str">
        <f t="shared" si="4"/>
        <v>1.5.0</v>
      </c>
      <c r="L8" s="64" t="str">
        <f t="shared" si="5"/>
        <v>1.5</v>
      </c>
      <c r="M8" s="65"/>
      <c r="N8" s="70"/>
      <c r="O8" s="78" t="s">
        <v>191</v>
      </c>
      <c r="P8" s="11"/>
      <c r="R8" t="s">
        <v>151</v>
      </c>
    </row>
    <row r="9" spans="1:18" outlineLevel="1">
      <c r="A9" s="69" t="str">
        <f t="shared" si="6"/>
        <v>Sprint1.5.1</v>
      </c>
      <c r="B9" s="64">
        <v>1</v>
      </c>
      <c r="C9" s="64">
        <v>5</v>
      </c>
      <c r="D9" s="64">
        <v>1</v>
      </c>
      <c r="E9" s="64">
        <v>0</v>
      </c>
      <c r="F9" s="64"/>
      <c r="G9" s="64" t="str">
        <f t="shared" si="0"/>
        <v>1.5.1.0..</v>
      </c>
      <c r="H9" s="64">
        <f t="shared" si="1"/>
        <v>4</v>
      </c>
      <c r="I9" s="64" t="str">
        <f t="shared" si="2"/>
        <v>1.5.1.0?.</v>
      </c>
      <c r="J9" s="64">
        <f t="shared" si="3"/>
        <v>8</v>
      </c>
      <c r="K9" s="64" t="str">
        <f t="shared" si="4"/>
        <v>1.5.1.0</v>
      </c>
      <c r="L9" s="64" t="str">
        <f t="shared" si="5"/>
        <v>1.5.1</v>
      </c>
      <c r="M9" s="73">
        <v>4</v>
      </c>
      <c r="N9" s="64" t="s">
        <v>139</v>
      </c>
      <c r="O9" s="87" t="s">
        <v>188</v>
      </c>
      <c r="P9" s="11"/>
      <c r="R9" t="s">
        <v>152</v>
      </c>
    </row>
    <row r="10" spans="1:18">
      <c r="A10" s="69" t="str">
        <f t="shared" si="6"/>
        <v>Sprint2.0</v>
      </c>
      <c r="B10" s="64">
        <v>2</v>
      </c>
      <c r="C10" s="64">
        <v>0</v>
      </c>
      <c r="D10" s="64"/>
      <c r="E10" s="64"/>
      <c r="F10" s="64"/>
      <c r="G10" s="64" t="str">
        <f t="shared" si="0"/>
        <v>2.0....</v>
      </c>
      <c r="H10" s="64">
        <f t="shared" si="1"/>
        <v>2</v>
      </c>
      <c r="I10" s="64" t="str">
        <f t="shared" si="2"/>
        <v>2.0?...</v>
      </c>
      <c r="J10" s="64">
        <f t="shared" si="3"/>
        <v>4</v>
      </c>
      <c r="K10" s="64" t="str">
        <f t="shared" si="4"/>
        <v>2.0</v>
      </c>
      <c r="L10" s="64" t="str">
        <f t="shared" si="5"/>
        <v>2.0</v>
      </c>
      <c r="M10" s="65"/>
      <c r="N10" s="70"/>
      <c r="O10" s="77" t="s">
        <v>62</v>
      </c>
      <c r="P10" s="11"/>
      <c r="R10" t="s">
        <v>153</v>
      </c>
    </row>
    <row r="11" spans="1:18" outlineLevel="2">
      <c r="A11" s="69" t="str">
        <f t="shared" si="6"/>
        <v>Sprint2.1</v>
      </c>
      <c r="B11" s="64">
        <v>2</v>
      </c>
      <c r="C11" s="64">
        <v>1</v>
      </c>
      <c r="D11" s="64">
        <v>0</v>
      </c>
      <c r="E11" s="64"/>
      <c r="F11" s="64"/>
      <c r="G11" s="64" t="str">
        <f t="shared" si="0"/>
        <v>2.1.0...</v>
      </c>
      <c r="H11" s="64">
        <f t="shared" si="1"/>
        <v>3</v>
      </c>
      <c r="I11" s="64" t="str">
        <f t="shared" si="2"/>
        <v>2.1.0?..</v>
      </c>
      <c r="J11" s="64">
        <f t="shared" si="3"/>
        <v>6</v>
      </c>
      <c r="K11" s="64" t="str">
        <f t="shared" si="4"/>
        <v>2.1.0</v>
      </c>
      <c r="L11" s="64" t="str">
        <f t="shared" si="5"/>
        <v>2.1</v>
      </c>
      <c r="M11" s="65">
        <v>45</v>
      </c>
      <c r="N11" s="70" t="s">
        <v>72</v>
      </c>
      <c r="O11" s="78" t="s">
        <v>71</v>
      </c>
      <c r="P11" s="11"/>
      <c r="R11" s="85" t="s">
        <v>186</v>
      </c>
    </row>
    <row r="12" spans="1:18" outlineLevel="2">
      <c r="A12" s="69" t="str">
        <f t="shared" si="6"/>
        <v>Sprint2.2</v>
      </c>
      <c r="B12" s="64">
        <v>2</v>
      </c>
      <c r="C12" s="64">
        <v>2</v>
      </c>
      <c r="D12" s="64">
        <v>0</v>
      </c>
      <c r="E12" s="64"/>
      <c r="F12" s="64"/>
      <c r="G12" s="64" t="str">
        <f t="shared" si="0"/>
        <v>2.2.0...</v>
      </c>
      <c r="H12" s="64">
        <f t="shared" si="1"/>
        <v>3</v>
      </c>
      <c r="I12" s="64" t="str">
        <f t="shared" si="2"/>
        <v>2.2.0?..</v>
      </c>
      <c r="J12" s="64">
        <f t="shared" si="3"/>
        <v>6</v>
      </c>
      <c r="K12" s="64" t="str">
        <f t="shared" si="4"/>
        <v>2.2.0</v>
      </c>
      <c r="L12" s="64" t="str">
        <f t="shared" si="5"/>
        <v>2.2</v>
      </c>
      <c r="M12" s="65">
        <v>2</v>
      </c>
      <c r="N12" s="70" t="s">
        <v>74</v>
      </c>
      <c r="O12" s="78" t="s">
        <v>73</v>
      </c>
      <c r="P12" s="11"/>
      <c r="R12" t="s">
        <v>154</v>
      </c>
    </row>
    <row r="13" spans="1:18" outlineLevel="2">
      <c r="A13" s="69" t="str">
        <f t="shared" si="6"/>
        <v>Sprint2.3</v>
      </c>
      <c r="B13" s="64">
        <v>2</v>
      </c>
      <c r="C13" s="64">
        <v>3</v>
      </c>
      <c r="D13" s="64">
        <v>0</v>
      </c>
      <c r="E13" s="64"/>
      <c r="F13" s="64"/>
      <c r="G13" s="64" t="str">
        <f t="shared" si="0"/>
        <v>2.3.0...</v>
      </c>
      <c r="H13" s="64">
        <f t="shared" si="1"/>
        <v>3</v>
      </c>
      <c r="I13" s="64" t="str">
        <f t="shared" si="2"/>
        <v>2.3.0?..</v>
      </c>
      <c r="J13" s="64">
        <f t="shared" si="3"/>
        <v>6</v>
      </c>
      <c r="K13" s="64" t="str">
        <f t="shared" si="4"/>
        <v>2.3.0</v>
      </c>
      <c r="L13" s="64" t="str">
        <f t="shared" si="5"/>
        <v>2.3</v>
      </c>
      <c r="M13" s="65">
        <v>10</v>
      </c>
      <c r="N13" s="70" t="s">
        <v>72</v>
      </c>
      <c r="O13" s="78" t="s">
        <v>187</v>
      </c>
      <c r="P13" s="11"/>
      <c r="R13" t="s">
        <v>155</v>
      </c>
    </row>
    <row r="14" spans="1:18" outlineLevel="2">
      <c r="A14" s="69" t="str">
        <f t="shared" si="6"/>
        <v>Sprint2.4</v>
      </c>
      <c r="B14" s="64">
        <v>2</v>
      </c>
      <c r="C14" s="64">
        <v>4</v>
      </c>
      <c r="D14" s="64">
        <v>0</v>
      </c>
      <c r="E14" s="64"/>
      <c r="F14" s="64"/>
      <c r="G14" s="64" t="str">
        <f t="shared" si="0"/>
        <v>2.4.0...</v>
      </c>
      <c r="H14" s="64">
        <f t="shared" si="1"/>
        <v>3</v>
      </c>
      <c r="I14" s="64" t="str">
        <f t="shared" si="2"/>
        <v>2.4.0?..</v>
      </c>
      <c r="J14" s="64">
        <f t="shared" si="3"/>
        <v>6</v>
      </c>
      <c r="K14" s="64" t="str">
        <f t="shared" si="4"/>
        <v>2.4.0</v>
      </c>
      <c r="L14" s="64" t="str">
        <f t="shared" si="5"/>
        <v>2.4</v>
      </c>
      <c r="M14" s="65">
        <v>10</v>
      </c>
      <c r="N14" s="70" t="s">
        <v>76</v>
      </c>
      <c r="O14" s="78" t="s">
        <v>75</v>
      </c>
      <c r="P14" s="11"/>
      <c r="R14" t="s">
        <v>156</v>
      </c>
    </row>
    <row r="15" spans="1:18" outlineLevel="2">
      <c r="A15" s="69" t="str">
        <f t="shared" si="6"/>
        <v>Sprint2.5</v>
      </c>
      <c r="B15" s="64">
        <v>2</v>
      </c>
      <c r="C15" s="64">
        <v>5</v>
      </c>
      <c r="D15" s="64">
        <v>0</v>
      </c>
      <c r="E15" s="64"/>
      <c r="F15" s="64"/>
      <c r="G15" s="64" t="str">
        <f t="shared" si="0"/>
        <v>2.5.0...</v>
      </c>
      <c r="H15" s="64">
        <f t="shared" si="1"/>
        <v>3</v>
      </c>
      <c r="I15" s="64" t="str">
        <f t="shared" si="2"/>
        <v>2.5.0?..</v>
      </c>
      <c r="J15" s="64">
        <f t="shared" si="3"/>
        <v>6</v>
      </c>
      <c r="K15" s="64" t="str">
        <f t="shared" si="4"/>
        <v>2.5.0</v>
      </c>
      <c r="L15" s="64" t="str">
        <f t="shared" si="5"/>
        <v>2.5</v>
      </c>
      <c r="M15" s="65">
        <v>10</v>
      </c>
      <c r="N15" s="70" t="s">
        <v>78</v>
      </c>
      <c r="O15" s="78" t="s">
        <v>77</v>
      </c>
      <c r="P15" s="11"/>
      <c r="R15" t="s">
        <v>157</v>
      </c>
    </row>
    <row r="16" spans="1:18" outlineLevel="2">
      <c r="A16" s="69" t="str">
        <f t="shared" si="6"/>
        <v>Sprint2.6</v>
      </c>
      <c r="B16" s="64">
        <v>2</v>
      </c>
      <c r="C16" s="64">
        <v>6</v>
      </c>
      <c r="D16" s="64">
        <v>0</v>
      </c>
      <c r="E16" s="64"/>
      <c r="F16" s="64"/>
      <c r="G16" s="64" t="str">
        <f t="shared" si="0"/>
        <v>2.6.0...</v>
      </c>
      <c r="H16" s="64">
        <f t="shared" si="1"/>
        <v>3</v>
      </c>
      <c r="I16" s="64" t="str">
        <f t="shared" si="2"/>
        <v>2.6.0?..</v>
      </c>
      <c r="J16" s="64">
        <f t="shared" si="3"/>
        <v>6</v>
      </c>
      <c r="K16" s="64" t="str">
        <f t="shared" si="4"/>
        <v>2.6.0</v>
      </c>
      <c r="L16" s="64" t="str">
        <f t="shared" si="5"/>
        <v>2.6</v>
      </c>
      <c r="M16" s="65">
        <v>10</v>
      </c>
      <c r="N16" s="70" t="s">
        <v>80</v>
      </c>
      <c r="O16" s="78" t="s">
        <v>79</v>
      </c>
      <c r="P16" s="11"/>
      <c r="R16" t="s">
        <v>158</v>
      </c>
    </row>
    <row r="17" spans="1:18" outlineLevel="2">
      <c r="A17" s="69" t="str">
        <f t="shared" si="6"/>
        <v>Sprint2.7</v>
      </c>
      <c r="B17" s="64">
        <v>2</v>
      </c>
      <c r="C17" s="64">
        <v>7</v>
      </c>
      <c r="D17" s="64">
        <v>0</v>
      </c>
      <c r="E17" s="64"/>
      <c r="F17" s="64"/>
      <c r="G17" s="64" t="str">
        <f t="shared" si="0"/>
        <v>2.7.0...</v>
      </c>
      <c r="H17" s="64">
        <f t="shared" si="1"/>
        <v>3</v>
      </c>
      <c r="I17" s="64" t="str">
        <f t="shared" si="2"/>
        <v>2.7.0?..</v>
      </c>
      <c r="J17" s="64">
        <f t="shared" si="3"/>
        <v>6</v>
      </c>
      <c r="K17" s="64" t="str">
        <f t="shared" si="4"/>
        <v>2.7.0</v>
      </c>
      <c r="L17" s="64" t="str">
        <f t="shared" si="5"/>
        <v>2.7</v>
      </c>
      <c r="M17" s="65">
        <v>3</v>
      </c>
      <c r="N17" s="70" t="s">
        <v>82</v>
      </c>
      <c r="O17" s="78" t="s">
        <v>81</v>
      </c>
      <c r="P17" s="11"/>
      <c r="R17" t="s">
        <v>159</v>
      </c>
    </row>
    <row r="18" spans="1:18" outlineLevel="2">
      <c r="A18" s="69" t="str">
        <f t="shared" si="6"/>
        <v>Sprint2.8</v>
      </c>
      <c r="B18" s="64">
        <v>2</v>
      </c>
      <c r="C18" s="64">
        <v>8</v>
      </c>
      <c r="D18" s="64">
        <v>0</v>
      </c>
      <c r="E18" s="64"/>
      <c r="F18" s="64"/>
      <c r="G18" s="64" t="str">
        <f t="shared" si="0"/>
        <v>2.8.0...</v>
      </c>
      <c r="H18" s="64">
        <f t="shared" si="1"/>
        <v>3</v>
      </c>
      <c r="I18" s="64" t="str">
        <f t="shared" si="2"/>
        <v>2.8.0?..</v>
      </c>
      <c r="J18" s="64">
        <f t="shared" si="3"/>
        <v>6</v>
      </c>
      <c r="K18" s="64" t="str">
        <f t="shared" si="4"/>
        <v>2.8.0</v>
      </c>
      <c r="L18" s="64" t="str">
        <f t="shared" si="5"/>
        <v>2.8</v>
      </c>
      <c r="M18" s="65"/>
      <c r="N18" s="70"/>
      <c r="O18" s="78" t="s">
        <v>83</v>
      </c>
      <c r="P18" s="11"/>
      <c r="R18" t="s">
        <v>160</v>
      </c>
    </row>
    <row r="19" spans="1:18" outlineLevel="2">
      <c r="A19" s="69" t="str">
        <f t="shared" si="6"/>
        <v>Sprint2.9</v>
      </c>
      <c r="B19" s="64">
        <v>2</v>
      </c>
      <c r="C19" s="64">
        <v>9</v>
      </c>
      <c r="D19" s="64">
        <v>0</v>
      </c>
      <c r="E19" s="64"/>
      <c r="F19" s="64"/>
      <c r="G19" s="64" t="str">
        <f t="shared" si="0"/>
        <v>2.9.0...</v>
      </c>
      <c r="H19" s="64">
        <f t="shared" si="1"/>
        <v>3</v>
      </c>
      <c r="I19" s="64" t="str">
        <f t="shared" si="2"/>
        <v>2.9.0?..</v>
      </c>
      <c r="J19" s="64">
        <f t="shared" si="3"/>
        <v>6</v>
      </c>
      <c r="K19" s="64" t="str">
        <f t="shared" si="4"/>
        <v>2.9.0</v>
      </c>
      <c r="L19" s="64" t="str">
        <f t="shared" si="5"/>
        <v>2.9</v>
      </c>
      <c r="M19" s="65"/>
      <c r="N19" s="70"/>
      <c r="O19" s="78" t="s">
        <v>84</v>
      </c>
      <c r="P19" s="11"/>
      <c r="R19" t="s">
        <v>161</v>
      </c>
    </row>
    <row r="20" spans="1:18">
      <c r="A20" s="69" t="str">
        <f t="shared" si="6"/>
        <v>Sprint3.0</v>
      </c>
      <c r="B20" s="64">
        <v>3</v>
      </c>
      <c r="C20" s="64">
        <v>0</v>
      </c>
      <c r="D20" s="64"/>
      <c r="E20" s="64"/>
      <c r="F20" s="64"/>
      <c r="G20" s="64" t="str">
        <f t="shared" si="0"/>
        <v>3.0....</v>
      </c>
      <c r="H20" s="64">
        <f t="shared" si="1"/>
        <v>2</v>
      </c>
      <c r="I20" s="64" t="str">
        <f t="shared" si="2"/>
        <v>3.0?...</v>
      </c>
      <c r="J20" s="64">
        <f t="shared" si="3"/>
        <v>4</v>
      </c>
      <c r="K20" s="64" t="str">
        <f t="shared" si="4"/>
        <v>3.0</v>
      </c>
      <c r="L20" s="64" t="str">
        <f t="shared" si="5"/>
        <v>3.0</v>
      </c>
      <c r="M20" s="65">
        <v>123</v>
      </c>
      <c r="N20" s="70"/>
      <c r="O20" s="77" t="s">
        <v>63</v>
      </c>
      <c r="P20" s="11"/>
      <c r="R20" t="s">
        <v>162</v>
      </c>
    </row>
    <row r="21" spans="1:18" outlineLevel="1">
      <c r="A21" s="69" t="str">
        <f t="shared" si="6"/>
        <v>Sprint3.1</v>
      </c>
      <c r="B21" s="64">
        <v>3</v>
      </c>
      <c r="C21" s="64">
        <v>1</v>
      </c>
      <c r="D21" s="64">
        <v>0</v>
      </c>
      <c r="E21" s="64"/>
      <c r="F21" s="64"/>
      <c r="G21" s="64" t="str">
        <f t="shared" si="0"/>
        <v>3.1.0...</v>
      </c>
      <c r="H21" s="64">
        <f t="shared" si="1"/>
        <v>3</v>
      </c>
      <c r="I21" s="64" t="str">
        <f t="shared" si="2"/>
        <v>3.1.0?..</v>
      </c>
      <c r="J21" s="64">
        <f t="shared" si="3"/>
        <v>6</v>
      </c>
      <c r="K21" s="64" t="str">
        <f t="shared" si="4"/>
        <v>3.1.0</v>
      </c>
      <c r="L21" s="64" t="str">
        <f t="shared" si="5"/>
        <v>3.1</v>
      </c>
      <c r="M21" s="65">
        <v>3</v>
      </c>
      <c r="N21" s="70" t="s">
        <v>86</v>
      </c>
      <c r="O21" s="78" t="s">
        <v>85</v>
      </c>
      <c r="P21" s="11"/>
      <c r="R21" t="s">
        <v>163</v>
      </c>
    </row>
    <row r="22" spans="1:18" outlineLevel="1">
      <c r="A22" s="69" t="str">
        <f t="shared" si="6"/>
        <v>Sprint3.2</v>
      </c>
      <c r="B22" s="64">
        <v>3</v>
      </c>
      <c r="C22" s="64">
        <v>2</v>
      </c>
      <c r="D22" s="64">
        <v>0</v>
      </c>
      <c r="E22" s="64"/>
      <c r="F22" s="64"/>
      <c r="G22" s="64" t="str">
        <f t="shared" si="0"/>
        <v>3.2.0...</v>
      </c>
      <c r="H22" s="64">
        <f t="shared" si="1"/>
        <v>3</v>
      </c>
      <c r="I22" s="64" t="str">
        <f t="shared" si="2"/>
        <v>3.2.0?..</v>
      </c>
      <c r="J22" s="64">
        <f t="shared" si="3"/>
        <v>6</v>
      </c>
      <c r="K22" s="64" t="str">
        <f t="shared" si="4"/>
        <v>3.2.0</v>
      </c>
      <c r="L22" s="64" t="str">
        <f t="shared" si="5"/>
        <v>3.2</v>
      </c>
      <c r="M22" s="65">
        <v>2</v>
      </c>
      <c r="N22" s="70" t="s">
        <v>88</v>
      </c>
      <c r="O22" s="78" t="s">
        <v>87</v>
      </c>
      <c r="P22" s="11"/>
      <c r="R22" t="s">
        <v>164</v>
      </c>
    </row>
    <row r="23" spans="1:18" outlineLevel="1">
      <c r="A23" s="69" t="str">
        <f t="shared" si="6"/>
        <v>Sprint3.3</v>
      </c>
      <c r="B23" s="64">
        <v>3</v>
      </c>
      <c r="C23" s="64">
        <v>3</v>
      </c>
      <c r="D23" s="64">
        <v>0</v>
      </c>
      <c r="E23" s="64"/>
      <c r="F23" s="64"/>
      <c r="G23" s="64" t="str">
        <f t="shared" si="0"/>
        <v>3.3.0...</v>
      </c>
      <c r="H23" s="64">
        <f t="shared" si="1"/>
        <v>3</v>
      </c>
      <c r="I23" s="64" t="str">
        <f t="shared" si="2"/>
        <v>3.3.0?..</v>
      </c>
      <c r="J23" s="64">
        <f t="shared" si="3"/>
        <v>6</v>
      </c>
      <c r="K23" s="64" t="str">
        <f t="shared" si="4"/>
        <v>3.3.0</v>
      </c>
      <c r="L23" s="64" t="str">
        <f t="shared" si="5"/>
        <v>3.3</v>
      </c>
      <c r="M23" s="65">
        <v>3</v>
      </c>
      <c r="N23" s="70" t="s">
        <v>90</v>
      </c>
      <c r="O23" s="78" t="s">
        <v>89</v>
      </c>
      <c r="P23" s="11"/>
      <c r="R23" t="s">
        <v>165</v>
      </c>
    </row>
    <row r="24" spans="1:18" outlineLevel="1">
      <c r="A24" s="69" t="str">
        <f t="shared" si="6"/>
        <v>Sprint3.4</v>
      </c>
      <c r="B24" s="64">
        <v>3</v>
      </c>
      <c r="C24" s="64">
        <v>4</v>
      </c>
      <c r="D24" s="64">
        <v>0</v>
      </c>
      <c r="E24" s="64"/>
      <c r="F24" s="64"/>
      <c r="G24" s="64" t="str">
        <f t="shared" si="0"/>
        <v>3.4.0...</v>
      </c>
      <c r="H24" s="64">
        <f t="shared" si="1"/>
        <v>3</v>
      </c>
      <c r="I24" s="64" t="str">
        <f t="shared" si="2"/>
        <v>3.4.0?..</v>
      </c>
      <c r="J24" s="64">
        <f t="shared" si="3"/>
        <v>6</v>
      </c>
      <c r="K24" s="64" t="str">
        <f t="shared" si="4"/>
        <v>3.4.0</v>
      </c>
      <c r="L24" s="64" t="str">
        <f t="shared" si="5"/>
        <v>3.4</v>
      </c>
      <c r="M24" s="65">
        <v>3</v>
      </c>
      <c r="N24" s="70" t="s">
        <v>92</v>
      </c>
      <c r="O24" s="78" t="s">
        <v>91</v>
      </c>
      <c r="P24" s="11"/>
      <c r="R24" t="s">
        <v>166</v>
      </c>
    </row>
    <row r="25" spans="1:18" outlineLevel="1">
      <c r="A25" s="69" t="str">
        <f t="shared" si="6"/>
        <v>Sprint3.5</v>
      </c>
      <c r="B25" s="64">
        <v>3</v>
      </c>
      <c r="C25" s="64">
        <v>5</v>
      </c>
      <c r="D25" s="64">
        <v>0</v>
      </c>
      <c r="E25" s="64"/>
      <c r="F25" s="64"/>
      <c r="G25" s="64" t="str">
        <f t="shared" si="0"/>
        <v>3.5.0...</v>
      </c>
      <c r="H25" s="64">
        <f t="shared" si="1"/>
        <v>3</v>
      </c>
      <c r="I25" s="64" t="str">
        <f t="shared" si="2"/>
        <v>3.5.0?..</v>
      </c>
      <c r="J25" s="64">
        <f t="shared" si="3"/>
        <v>6</v>
      </c>
      <c r="K25" s="64" t="str">
        <f t="shared" si="4"/>
        <v>3.5.0</v>
      </c>
      <c r="L25" s="64" t="str">
        <f t="shared" si="5"/>
        <v>3.5</v>
      </c>
      <c r="M25" s="65">
        <v>15</v>
      </c>
      <c r="N25" s="70" t="s">
        <v>94</v>
      </c>
      <c r="O25" s="78" t="s">
        <v>93</v>
      </c>
      <c r="P25" s="11"/>
      <c r="R25" t="s">
        <v>167</v>
      </c>
    </row>
    <row r="26" spans="1:18" outlineLevel="1">
      <c r="A26" s="69" t="str">
        <f t="shared" si="6"/>
        <v>Sprint3.6</v>
      </c>
      <c r="B26" s="64">
        <v>3</v>
      </c>
      <c r="C26" s="64">
        <v>6</v>
      </c>
      <c r="D26" s="64">
        <v>0</v>
      </c>
      <c r="E26" s="64"/>
      <c r="F26" s="64"/>
      <c r="G26" s="64" t="str">
        <f t="shared" si="0"/>
        <v>3.6.0...</v>
      </c>
      <c r="H26" s="64">
        <f t="shared" si="1"/>
        <v>3</v>
      </c>
      <c r="I26" s="64" t="str">
        <f t="shared" si="2"/>
        <v>3.6.0?..</v>
      </c>
      <c r="J26" s="64">
        <f t="shared" si="3"/>
        <v>6</v>
      </c>
      <c r="K26" s="64" t="str">
        <f t="shared" si="4"/>
        <v>3.6.0</v>
      </c>
      <c r="L26" s="64" t="str">
        <f t="shared" si="5"/>
        <v>3.6</v>
      </c>
      <c r="M26" s="65">
        <v>15</v>
      </c>
      <c r="N26" s="70" t="s">
        <v>96</v>
      </c>
      <c r="O26" s="78" t="s">
        <v>95</v>
      </c>
      <c r="P26" s="11"/>
      <c r="R26" t="s">
        <v>168</v>
      </c>
    </row>
    <row r="27" spans="1:18" outlineLevel="1">
      <c r="A27" s="69" t="str">
        <f t="shared" si="6"/>
        <v>Sprint3.7</v>
      </c>
      <c r="B27" s="64">
        <v>3</v>
      </c>
      <c r="C27" s="64">
        <v>7</v>
      </c>
      <c r="D27" s="64">
        <v>0</v>
      </c>
      <c r="E27" s="64"/>
      <c r="F27" s="64"/>
      <c r="G27" s="64" t="str">
        <f t="shared" si="0"/>
        <v>3.7.0...</v>
      </c>
      <c r="H27" s="64">
        <f t="shared" si="1"/>
        <v>3</v>
      </c>
      <c r="I27" s="64" t="str">
        <f t="shared" si="2"/>
        <v>3.7.0?..</v>
      </c>
      <c r="J27" s="64">
        <f t="shared" si="3"/>
        <v>6</v>
      </c>
      <c r="K27" s="64" t="str">
        <f t="shared" si="4"/>
        <v>3.7.0</v>
      </c>
      <c r="L27" s="64" t="str">
        <f t="shared" si="5"/>
        <v>3.7</v>
      </c>
      <c r="M27" s="65">
        <v>3</v>
      </c>
      <c r="N27" s="70" t="s">
        <v>98</v>
      </c>
      <c r="O27" s="78" t="s">
        <v>97</v>
      </c>
      <c r="P27" s="11"/>
      <c r="R27" t="s">
        <v>169</v>
      </c>
    </row>
    <row r="28" spans="1:18" outlineLevel="1">
      <c r="A28" s="69" t="str">
        <f t="shared" si="6"/>
        <v>Sprint3.8</v>
      </c>
      <c r="B28" s="64">
        <v>3</v>
      </c>
      <c r="C28" s="64">
        <v>8</v>
      </c>
      <c r="D28" s="64">
        <v>0</v>
      </c>
      <c r="E28" s="64"/>
      <c r="F28" s="64"/>
      <c r="G28" s="64" t="str">
        <f t="shared" si="0"/>
        <v>3.8.0...</v>
      </c>
      <c r="H28" s="64">
        <f t="shared" si="1"/>
        <v>3</v>
      </c>
      <c r="I28" s="64" t="str">
        <f t="shared" si="2"/>
        <v>3.8.0?..</v>
      </c>
      <c r="J28" s="64">
        <f t="shared" si="3"/>
        <v>6</v>
      </c>
      <c r="K28" s="64" t="str">
        <f t="shared" si="4"/>
        <v>3.8.0</v>
      </c>
      <c r="L28" s="64" t="str">
        <f t="shared" si="5"/>
        <v>3.8</v>
      </c>
      <c r="M28" s="65">
        <v>3</v>
      </c>
      <c r="N28" s="70" t="s">
        <v>92</v>
      </c>
      <c r="O28" s="78" t="s">
        <v>99</v>
      </c>
      <c r="P28" s="11"/>
      <c r="R28" t="s">
        <v>170</v>
      </c>
    </row>
    <row r="29" spans="1:18" outlineLevel="1">
      <c r="A29" s="69" t="str">
        <f t="shared" si="6"/>
        <v>Sprint3.9</v>
      </c>
      <c r="B29" s="64">
        <v>3</v>
      </c>
      <c r="C29" s="64">
        <v>9</v>
      </c>
      <c r="D29" s="64">
        <v>0</v>
      </c>
      <c r="E29" s="64"/>
      <c r="F29" s="64"/>
      <c r="G29" s="64" t="str">
        <f t="shared" si="0"/>
        <v>3.9.0...</v>
      </c>
      <c r="H29" s="64">
        <f t="shared" si="1"/>
        <v>3</v>
      </c>
      <c r="I29" s="64" t="str">
        <f t="shared" si="2"/>
        <v>3.9.0?..</v>
      </c>
      <c r="J29" s="64">
        <f t="shared" si="3"/>
        <v>6</v>
      </c>
      <c r="K29" s="64" t="str">
        <f t="shared" si="4"/>
        <v>3.9.0</v>
      </c>
      <c r="L29" s="64" t="str">
        <f t="shared" si="5"/>
        <v>3.9</v>
      </c>
      <c r="M29" s="65">
        <v>15</v>
      </c>
      <c r="N29" s="70" t="s">
        <v>94</v>
      </c>
      <c r="O29" s="78" t="s">
        <v>100</v>
      </c>
      <c r="P29" s="11"/>
      <c r="R29" t="s">
        <v>171</v>
      </c>
    </row>
    <row r="30" spans="1:18" outlineLevel="1">
      <c r="A30" s="69" t="str">
        <f t="shared" si="6"/>
        <v>Sprint3.10</v>
      </c>
      <c r="B30" s="64">
        <v>3</v>
      </c>
      <c r="C30" s="64">
        <v>10</v>
      </c>
      <c r="D30" s="64">
        <v>0</v>
      </c>
      <c r="E30" s="64"/>
      <c r="F30" s="64"/>
      <c r="G30" s="64" t="str">
        <f t="shared" si="0"/>
        <v>3.10.0...</v>
      </c>
      <c r="H30" s="64">
        <f t="shared" si="1"/>
        <v>3</v>
      </c>
      <c r="I30" s="64" t="str">
        <f t="shared" si="2"/>
        <v>3.10.0?..</v>
      </c>
      <c r="J30" s="64">
        <f t="shared" si="3"/>
        <v>7</v>
      </c>
      <c r="K30" s="64" t="str">
        <f t="shared" si="4"/>
        <v>3.10.0</v>
      </c>
      <c r="L30" s="64" t="str">
        <f t="shared" si="5"/>
        <v>3.10</v>
      </c>
      <c r="M30" s="65">
        <v>15</v>
      </c>
      <c r="N30" s="70" t="s">
        <v>96</v>
      </c>
      <c r="O30" s="78" t="s">
        <v>101</v>
      </c>
      <c r="P30" s="11"/>
      <c r="R30" t="s">
        <v>172</v>
      </c>
    </row>
    <row r="31" spans="1:18" outlineLevel="1">
      <c r="A31" s="69" t="str">
        <f t="shared" si="6"/>
        <v>Sprint3.11</v>
      </c>
      <c r="B31" s="64">
        <v>3</v>
      </c>
      <c r="C31" s="64">
        <v>11</v>
      </c>
      <c r="D31" s="64">
        <v>0</v>
      </c>
      <c r="E31" s="64"/>
      <c r="F31" s="64"/>
      <c r="G31" s="64" t="str">
        <f t="shared" si="0"/>
        <v>3.11.0...</v>
      </c>
      <c r="H31" s="64">
        <f t="shared" si="1"/>
        <v>3</v>
      </c>
      <c r="I31" s="64" t="str">
        <f t="shared" si="2"/>
        <v>3.11.0?..</v>
      </c>
      <c r="J31" s="64">
        <f t="shared" si="3"/>
        <v>7</v>
      </c>
      <c r="K31" s="64" t="str">
        <f t="shared" si="4"/>
        <v>3.11.0</v>
      </c>
      <c r="L31" s="64" t="str">
        <f t="shared" si="5"/>
        <v>3.11</v>
      </c>
      <c r="M31" s="65">
        <v>3</v>
      </c>
      <c r="N31" s="70" t="s">
        <v>98</v>
      </c>
      <c r="O31" s="78" t="s">
        <v>102</v>
      </c>
      <c r="P31" s="11"/>
      <c r="R31" t="s">
        <v>173</v>
      </c>
    </row>
    <row r="32" spans="1:18" outlineLevel="1">
      <c r="A32" s="69" t="str">
        <f t="shared" si="6"/>
        <v>Sprint3.12</v>
      </c>
      <c r="B32" s="64">
        <v>3</v>
      </c>
      <c r="C32" s="64">
        <v>12</v>
      </c>
      <c r="D32" s="64">
        <v>0</v>
      </c>
      <c r="E32" s="64"/>
      <c r="F32" s="64"/>
      <c r="G32" s="64" t="str">
        <f t="shared" si="0"/>
        <v>3.12.0...</v>
      </c>
      <c r="H32" s="64">
        <f t="shared" si="1"/>
        <v>3</v>
      </c>
      <c r="I32" s="64" t="str">
        <f t="shared" si="2"/>
        <v>3.12.0?..</v>
      </c>
      <c r="J32" s="64">
        <f t="shared" si="3"/>
        <v>7</v>
      </c>
      <c r="K32" s="64" t="str">
        <f t="shared" si="4"/>
        <v>3.12.0</v>
      </c>
      <c r="L32" s="64" t="str">
        <f t="shared" si="5"/>
        <v>3.12</v>
      </c>
      <c r="M32" s="65">
        <v>3</v>
      </c>
      <c r="N32" s="70" t="s">
        <v>92</v>
      </c>
      <c r="O32" s="78" t="s">
        <v>103</v>
      </c>
      <c r="P32" s="11"/>
      <c r="R32" t="s">
        <v>174</v>
      </c>
    </row>
    <row r="33" spans="1:18" outlineLevel="1">
      <c r="A33" s="69" t="str">
        <f t="shared" si="6"/>
        <v>Sprint3.13</v>
      </c>
      <c r="B33" s="64">
        <v>3</v>
      </c>
      <c r="C33" s="64">
        <v>13</v>
      </c>
      <c r="D33" s="64">
        <v>0</v>
      </c>
      <c r="E33" s="64"/>
      <c r="F33" s="64"/>
      <c r="G33" s="64" t="str">
        <f t="shared" si="0"/>
        <v>3.13.0...</v>
      </c>
      <c r="H33" s="64">
        <f t="shared" si="1"/>
        <v>3</v>
      </c>
      <c r="I33" s="64" t="str">
        <f t="shared" si="2"/>
        <v>3.13.0?..</v>
      </c>
      <c r="J33" s="64">
        <f t="shared" si="3"/>
        <v>7</v>
      </c>
      <c r="K33" s="64" t="str">
        <f t="shared" si="4"/>
        <v>3.13.0</v>
      </c>
      <c r="L33" s="64" t="str">
        <f t="shared" si="5"/>
        <v>3.13</v>
      </c>
      <c r="M33" s="65">
        <v>20</v>
      </c>
      <c r="N33" s="70" t="s">
        <v>94</v>
      </c>
      <c r="O33" s="78" t="s">
        <v>104</v>
      </c>
      <c r="P33" s="11"/>
      <c r="R33" t="s">
        <v>175</v>
      </c>
    </row>
    <row r="34" spans="1:18" outlineLevel="1">
      <c r="A34" s="69" t="str">
        <f t="shared" si="6"/>
        <v>Sprint3.14</v>
      </c>
      <c r="B34" s="64">
        <v>3</v>
      </c>
      <c r="C34" s="64">
        <v>14</v>
      </c>
      <c r="D34" s="64">
        <v>0</v>
      </c>
      <c r="E34" s="64"/>
      <c r="F34" s="64"/>
      <c r="G34" s="64" t="str">
        <f t="shared" ref="G34:G53" si="7">CONCATENATE(B34,".",C34,".",D34,".",E34,".",F34,".")</f>
        <v>3.14.0...</v>
      </c>
      <c r="H34" s="64">
        <f t="shared" ref="H34:H53" si="8">COUNT(B34:F34)</f>
        <v>3</v>
      </c>
      <c r="I34" s="64" t="str">
        <f t="shared" ref="I34:I53" si="9">SUBSTITUTE(G34,".","?",H34)</f>
        <v>3.14.0?..</v>
      </c>
      <c r="J34" s="64">
        <f t="shared" ref="J34:J53" si="10">FIND("?",I34)</f>
        <v>7</v>
      </c>
      <c r="K34" s="64" t="str">
        <f t="shared" ref="K34:K53" si="11">LEFT(I34,J34-1)</f>
        <v>3.14.0</v>
      </c>
      <c r="L34" s="64" t="str">
        <f t="shared" ref="L34:L53" si="12">IF(LEN(K34)=3,K34,LEFT(K34,LEN(K34)-2))</f>
        <v>3.14</v>
      </c>
      <c r="M34" s="65">
        <v>20</v>
      </c>
      <c r="N34" s="70" t="s">
        <v>96</v>
      </c>
      <c r="O34" s="78" t="s">
        <v>105</v>
      </c>
      <c r="P34" s="11"/>
      <c r="R34" t="s">
        <v>176</v>
      </c>
    </row>
    <row r="35" spans="1:18" outlineLevel="1">
      <c r="A35" s="69" t="str">
        <f t="shared" si="6"/>
        <v>Sprint3.15</v>
      </c>
      <c r="B35" s="64">
        <v>3</v>
      </c>
      <c r="C35" s="64">
        <v>15</v>
      </c>
      <c r="D35" s="64">
        <v>0</v>
      </c>
      <c r="E35" s="64"/>
      <c r="F35" s="64"/>
      <c r="G35" s="64" t="str">
        <f t="shared" si="7"/>
        <v>3.15.0...</v>
      </c>
      <c r="H35" s="64">
        <f t="shared" si="8"/>
        <v>3</v>
      </c>
      <c r="I35" s="64" t="str">
        <f t="shared" si="9"/>
        <v>3.15.0?..</v>
      </c>
      <c r="J35" s="64">
        <f t="shared" si="10"/>
        <v>7</v>
      </c>
      <c r="K35" s="64" t="str">
        <f t="shared" si="11"/>
        <v>3.15.0</v>
      </c>
      <c r="L35" s="64" t="str">
        <f t="shared" si="12"/>
        <v>3.15</v>
      </c>
      <c r="M35" s="65">
        <v>3</v>
      </c>
      <c r="N35" s="70" t="s">
        <v>98</v>
      </c>
      <c r="O35" s="78" t="s">
        <v>106</v>
      </c>
      <c r="P35" s="11"/>
      <c r="R35" t="s">
        <v>177</v>
      </c>
    </row>
    <row r="36" spans="1:18" outlineLevel="1">
      <c r="A36" s="69" t="str">
        <f t="shared" si="6"/>
        <v>Sprint3.16</v>
      </c>
      <c r="B36" s="64">
        <v>3</v>
      </c>
      <c r="C36" s="64">
        <v>16</v>
      </c>
      <c r="D36" s="64">
        <v>0</v>
      </c>
      <c r="E36" s="64"/>
      <c r="F36" s="64"/>
      <c r="G36" s="64" t="str">
        <f t="shared" si="7"/>
        <v>3.16.0...</v>
      </c>
      <c r="H36" s="64">
        <f t="shared" si="8"/>
        <v>3</v>
      </c>
      <c r="I36" s="64" t="str">
        <f t="shared" si="9"/>
        <v>3.16.0?..</v>
      </c>
      <c r="J36" s="64">
        <f t="shared" si="10"/>
        <v>7</v>
      </c>
      <c r="K36" s="64" t="str">
        <f t="shared" si="11"/>
        <v>3.16.0</v>
      </c>
      <c r="L36" s="64" t="str">
        <f t="shared" si="12"/>
        <v>3.16</v>
      </c>
      <c r="M36" s="65"/>
      <c r="N36" s="70"/>
      <c r="O36" s="79"/>
      <c r="P36" s="11"/>
      <c r="R36" t="s">
        <v>178</v>
      </c>
    </row>
    <row r="37" spans="1:18">
      <c r="A37" s="69" t="str">
        <f t="shared" si="6"/>
        <v>Sprint4.0</v>
      </c>
      <c r="B37" s="64">
        <v>4</v>
      </c>
      <c r="C37" s="64">
        <v>0</v>
      </c>
      <c r="D37" s="64"/>
      <c r="E37" s="64"/>
      <c r="F37" s="64"/>
      <c r="G37" s="64" t="str">
        <f t="shared" si="7"/>
        <v>4.0....</v>
      </c>
      <c r="H37" s="64">
        <f t="shared" si="8"/>
        <v>2</v>
      </c>
      <c r="I37" s="64" t="str">
        <f t="shared" si="9"/>
        <v>4.0?...</v>
      </c>
      <c r="J37" s="64">
        <f t="shared" si="10"/>
        <v>4</v>
      </c>
      <c r="K37" s="64" t="str">
        <f t="shared" si="11"/>
        <v>4.0</v>
      </c>
      <c r="L37" s="64" t="str">
        <f t="shared" si="12"/>
        <v>4.0</v>
      </c>
      <c r="M37" s="65">
        <v>57</v>
      </c>
      <c r="N37" s="70"/>
      <c r="O37" s="77" t="s">
        <v>107</v>
      </c>
      <c r="P37" s="11"/>
      <c r="R37" t="s">
        <v>179</v>
      </c>
    </row>
    <row r="38" spans="1:18" outlineLevel="1">
      <c r="A38" s="69" t="str">
        <f t="shared" si="6"/>
        <v>Sprint4.1</v>
      </c>
      <c r="B38" s="64">
        <v>4</v>
      </c>
      <c r="C38" s="64">
        <v>1</v>
      </c>
      <c r="D38" s="64">
        <v>0</v>
      </c>
      <c r="E38" s="64"/>
      <c r="F38" s="64"/>
      <c r="G38" s="64" t="str">
        <f t="shared" si="7"/>
        <v>4.1.0...</v>
      </c>
      <c r="H38" s="64">
        <f t="shared" si="8"/>
        <v>3</v>
      </c>
      <c r="I38" s="64" t="str">
        <f t="shared" si="9"/>
        <v>4.1.0?..</v>
      </c>
      <c r="J38" s="64">
        <f t="shared" si="10"/>
        <v>6</v>
      </c>
      <c r="K38" s="64" t="str">
        <f t="shared" si="11"/>
        <v>4.1.0</v>
      </c>
      <c r="L38" s="64" t="str">
        <f t="shared" si="12"/>
        <v>4.1</v>
      </c>
      <c r="M38" s="65">
        <v>1</v>
      </c>
      <c r="N38" s="70" t="s">
        <v>109</v>
      </c>
      <c r="O38" s="78" t="s">
        <v>108</v>
      </c>
      <c r="P38" s="11" t="s">
        <v>185</v>
      </c>
      <c r="R38" t="s">
        <v>180</v>
      </c>
    </row>
    <row r="39" spans="1:18" outlineLevel="1">
      <c r="A39" s="69" t="str">
        <f t="shared" si="6"/>
        <v>Sprint4.2</v>
      </c>
      <c r="B39" s="64">
        <v>4</v>
      </c>
      <c r="C39" s="64">
        <v>2</v>
      </c>
      <c r="D39" s="64">
        <v>0</v>
      </c>
      <c r="E39" s="64"/>
      <c r="F39" s="64"/>
      <c r="G39" s="64" t="str">
        <f t="shared" si="7"/>
        <v>4.2.0...</v>
      </c>
      <c r="H39" s="64">
        <f t="shared" si="8"/>
        <v>3</v>
      </c>
      <c r="I39" s="64" t="str">
        <f t="shared" si="9"/>
        <v>4.2.0?..</v>
      </c>
      <c r="J39" s="64">
        <f t="shared" si="10"/>
        <v>6</v>
      </c>
      <c r="K39" s="64" t="str">
        <f t="shared" si="11"/>
        <v>4.2.0</v>
      </c>
      <c r="L39" s="64" t="str">
        <f t="shared" si="12"/>
        <v>4.2</v>
      </c>
      <c r="M39" s="65">
        <v>1</v>
      </c>
      <c r="N39" s="70" t="s">
        <v>109</v>
      </c>
      <c r="O39" s="78" t="s">
        <v>110</v>
      </c>
      <c r="P39" s="11"/>
      <c r="R39" t="s">
        <v>181</v>
      </c>
    </row>
    <row r="40" spans="1:18" outlineLevel="1">
      <c r="A40" s="69" t="str">
        <f t="shared" si="6"/>
        <v>Sprint4.3</v>
      </c>
      <c r="B40" s="64">
        <v>4</v>
      </c>
      <c r="C40" s="64">
        <v>3</v>
      </c>
      <c r="D40" s="64">
        <v>0</v>
      </c>
      <c r="E40" s="64"/>
      <c r="F40" s="64"/>
      <c r="G40" s="64" t="str">
        <f t="shared" si="7"/>
        <v>4.3.0...</v>
      </c>
      <c r="H40" s="64">
        <f t="shared" si="8"/>
        <v>3</v>
      </c>
      <c r="I40" s="64" t="str">
        <f t="shared" si="9"/>
        <v>4.3.0?..</v>
      </c>
      <c r="J40" s="64">
        <f t="shared" si="10"/>
        <v>6</v>
      </c>
      <c r="K40" s="64" t="str">
        <f t="shared" si="11"/>
        <v>4.3.0</v>
      </c>
      <c r="L40" s="64" t="str">
        <f t="shared" si="12"/>
        <v>4.3</v>
      </c>
      <c r="M40" s="65">
        <v>1</v>
      </c>
      <c r="N40" s="70" t="s">
        <v>112</v>
      </c>
      <c r="O40" s="78" t="s">
        <v>111</v>
      </c>
      <c r="P40" s="11"/>
      <c r="R40" t="s">
        <v>182</v>
      </c>
    </row>
    <row r="41" spans="1:18" outlineLevel="1">
      <c r="A41" s="69" t="str">
        <f t="shared" si="6"/>
        <v>Sprint4.4</v>
      </c>
      <c r="B41" s="64">
        <v>4</v>
      </c>
      <c r="C41" s="64">
        <v>4</v>
      </c>
      <c r="D41" s="64">
        <v>0</v>
      </c>
      <c r="E41" s="64"/>
      <c r="F41" s="64"/>
      <c r="G41" s="64" t="str">
        <f t="shared" si="7"/>
        <v>4.4.0...</v>
      </c>
      <c r="H41" s="64">
        <f t="shared" si="8"/>
        <v>3</v>
      </c>
      <c r="I41" s="64" t="str">
        <f t="shared" si="9"/>
        <v>4.4.0?..</v>
      </c>
      <c r="J41" s="64">
        <f t="shared" si="10"/>
        <v>6</v>
      </c>
      <c r="K41" s="64" t="str">
        <f t="shared" si="11"/>
        <v>4.4.0</v>
      </c>
      <c r="L41" s="64" t="str">
        <f t="shared" si="12"/>
        <v>4.4</v>
      </c>
      <c r="M41" s="65">
        <v>7</v>
      </c>
      <c r="N41" s="70" t="s">
        <v>114</v>
      </c>
      <c r="O41" s="80" t="s">
        <v>113</v>
      </c>
      <c r="P41" s="11"/>
      <c r="R41" t="s">
        <v>183</v>
      </c>
    </row>
    <row r="42" spans="1:18" outlineLevel="1">
      <c r="A42" s="69" t="str">
        <f t="shared" si="6"/>
        <v>Sprint4.5</v>
      </c>
      <c r="B42" s="64">
        <v>4</v>
      </c>
      <c r="C42" s="64">
        <v>5</v>
      </c>
      <c r="D42" s="64">
        <v>0</v>
      </c>
      <c r="E42" s="64"/>
      <c r="F42" s="64"/>
      <c r="G42" s="64" t="str">
        <f t="shared" si="7"/>
        <v>4.5.0...</v>
      </c>
      <c r="H42" s="64">
        <f t="shared" si="8"/>
        <v>3</v>
      </c>
      <c r="I42" s="64" t="str">
        <f t="shared" si="9"/>
        <v>4.5.0?..</v>
      </c>
      <c r="J42" s="64">
        <f t="shared" si="10"/>
        <v>6</v>
      </c>
      <c r="K42" s="64" t="str">
        <f t="shared" si="11"/>
        <v>4.5.0</v>
      </c>
      <c r="L42" s="64" t="str">
        <f t="shared" si="12"/>
        <v>4.5</v>
      </c>
      <c r="M42" s="65">
        <v>2</v>
      </c>
      <c r="N42" s="70" t="s">
        <v>109</v>
      </c>
      <c r="O42" s="78" t="s">
        <v>115</v>
      </c>
      <c r="P42" s="11"/>
      <c r="R42" t="s">
        <v>184</v>
      </c>
    </row>
    <row r="43" spans="1:18" outlineLevel="1">
      <c r="A43" s="69" t="str">
        <f t="shared" si="6"/>
        <v>Sprint4.6</v>
      </c>
      <c r="B43" s="64">
        <v>4</v>
      </c>
      <c r="C43" s="64">
        <v>6</v>
      </c>
      <c r="D43" s="64">
        <v>0</v>
      </c>
      <c r="E43" s="64"/>
      <c r="F43" s="64"/>
      <c r="G43" s="64" t="str">
        <f t="shared" si="7"/>
        <v>4.6.0...</v>
      </c>
      <c r="H43" s="64">
        <f t="shared" si="8"/>
        <v>3</v>
      </c>
      <c r="I43" s="64" t="str">
        <f t="shared" si="9"/>
        <v>4.6.0?..</v>
      </c>
      <c r="J43" s="64">
        <f t="shared" si="10"/>
        <v>6</v>
      </c>
      <c r="K43" s="64" t="str">
        <f t="shared" si="11"/>
        <v>4.6.0</v>
      </c>
      <c r="L43" s="64" t="str">
        <f t="shared" si="12"/>
        <v>4.6</v>
      </c>
      <c r="M43" s="65">
        <v>1</v>
      </c>
      <c r="N43" s="70" t="s">
        <v>112</v>
      </c>
      <c r="O43" s="78" t="s">
        <v>111</v>
      </c>
      <c r="P43" s="11"/>
    </row>
    <row r="44" spans="1:18" outlineLevel="1">
      <c r="A44" s="69" t="str">
        <f t="shared" si="6"/>
        <v>Sprint4.7</v>
      </c>
      <c r="B44" s="64">
        <v>4</v>
      </c>
      <c r="C44" s="64">
        <v>7</v>
      </c>
      <c r="D44" s="64">
        <v>0</v>
      </c>
      <c r="E44" s="64"/>
      <c r="F44" s="64"/>
      <c r="G44" s="64" t="str">
        <f t="shared" si="7"/>
        <v>4.7.0...</v>
      </c>
      <c r="H44" s="64">
        <f t="shared" si="8"/>
        <v>3</v>
      </c>
      <c r="I44" s="64" t="str">
        <f t="shared" si="9"/>
        <v>4.7.0?..</v>
      </c>
      <c r="J44" s="64">
        <f t="shared" si="10"/>
        <v>6</v>
      </c>
      <c r="K44" s="64" t="str">
        <f t="shared" si="11"/>
        <v>4.7.0</v>
      </c>
      <c r="L44" s="64" t="str">
        <f t="shared" si="12"/>
        <v>4.7</v>
      </c>
      <c r="M44" s="65">
        <v>7</v>
      </c>
      <c r="N44" s="70" t="s">
        <v>114</v>
      </c>
      <c r="O44" s="80" t="s">
        <v>113</v>
      </c>
      <c r="P44" s="11"/>
    </row>
    <row r="45" spans="1:18" outlineLevel="1">
      <c r="A45" s="69" t="str">
        <f t="shared" si="6"/>
        <v>Sprint4.8</v>
      </c>
      <c r="B45" s="64">
        <v>4</v>
      </c>
      <c r="C45" s="64">
        <v>8</v>
      </c>
      <c r="D45" s="64">
        <v>0</v>
      </c>
      <c r="E45" s="64"/>
      <c r="F45" s="64"/>
      <c r="G45" s="64" t="str">
        <f t="shared" si="7"/>
        <v>4.8.0...</v>
      </c>
      <c r="H45" s="64">
        <f t="shared" si="8"/>
        <v>3</v>
      </c>
      <c r="I45" s="64" t="str">
        <f t="shared" si="9"/>
        <v>4.8.0?..</v>
      </c>
      <c r="J45" s="64">
        <f t="shared" si="10"/>
        <v>6</v>
      </c>
      <c r="K45" s="64" t="str">
        <f t="shared" si="11"/>
        <v>4.8.0</v>
      </c>
      <c r="L45" s="64" t="str">
        <f t="shared" si="12"/>
        <v>4.8</v>
      </c>
      <c r="M45" s="65">
        <v>2</v>
      </c>
      <c r="N45" s="70" t="s">
        <v>109</v>
      </c>
      <c r="O45" s="78" t="s">
        <v>116</v>
      </c>
      <c r="P45" s="11"/>
    </row>
    <row r="46" spans="1:18" outlineLevel="1">
      <c r="A46" s="69" t="str">
        <f t="shared" si="6"/>
        <v>Sprint4.9</v>
      </c>
      <c r="B46" s="64">
        <v>4</v>
      </c>
      <c r="C46" s="64">
        <v>9</v>
      </c>
      <c r="D46" s="64">
        <v>0</v>
      </c>
      <c r="E46" s="64"/>
      <c r="F46" s="64"/>
      <c r="G46" s="64" t="str">
        <f t="shared" si="7"/>
        <v>4.9.0...</v>
      </c>
      <c r="H46" s="64">
        <f t="shared" si="8"/>
        <v>3</v>
      </c>
      <c r="I46" s="64" t="str">
        <f t="shared" si="9"/>
        <v>4.9.0?..</v>
      </c>
      <c r="J46" s="64">
        <f t="shared" si="10"/>
        <v>6</v>
      </c>
      <c r="K46" s="64" t="str">
        <f t="shared" si="11"/>
        <v>4.9.0</v>
      </c>
      <c r="L46" s="64" t="str">
        <f t="shared" si="12"/>
        <v>4.9</v>
      </c>
      <c r="M46" s="65">
        <v>1</v>
      </c>
      <c r="N46" s="70" t="s">
        <v>112</v>
      </c>
      <c r="O46" s="78" t="s">
        <v>111</v>
      </c>
      <c r="P46" s="11"/>
    </row>
    <row r="47" spans="1:18" outlineLevel="1">
      <c r="A47" s="69" t="str">
        <f t="shared" si="6"/>
        <v>Sprint4.10</v>
      </c>
      <c r="B47" s="64">
        <v>4</v>
      </c>
      <c r="C47" s="64">
        <v>10</v>
      </c>
      <c r="D47" s="64">
        <v>0</v>
      </c>
      <c r="E47" s="64"/>
      <c r="F47" s="64"/>
      <c r="G47" s="64" t="str">
        <f t="shared" si="7"/>
        <v>4.10.0...</v>
      </c>
      <c r="H47" s="64">
        <f t="shared" si="8"/>
        <v>3</v>
      </c>
      <c r="I47" s="64" t="str">
        <f t="shared" si="9"/>
        <v>4.10.0?..</v>
      </c>
      <c r="J47" s="64">
        <f t="shared" si="10"/>
        <v>7</v>
      </c>
      <c r="K47" s="64" t="str">
        <f t="shared" si="11"/>
        <v>4.10.0</v>
      </c>
      <c r="L47" s="64" t="str">
        <f t="shared" si="12"/>
        <v>4.10</v>
      </c>
      <c r="M47" s="65">
        <v>2</v>
      </c>
      <c r="N47" s="70" t="s">
        <v>118</v>
      </c>
      <c r="O47" s="78" t="s">
        <v>117</v>
      </c>
      <c r="P47" s="11"/>
    </row>
    <row r="48" spans="1:18" outlineLevel="1">
      <c r="A48" s="69" t="str">
        <f t="shared" si="6"/>
        <v>Sprint4.11</v>
      </c>
      <c r="B48" s="64">
        <v>4</v>
      </c>
      <c r="C48" s="64">
        <v>11</v>
      </c>
      <c r="D48" s="64">
        <v>0</v>
      </c>
      <c r="E48" s="64"/>
      <c r="F48" s="64"/>
      <c r="G48" s="64" t="str">
        <f t="shared" si="7"/>
        <v>4.11.0...</v>
      </c>
      <c r="H48" s="64">
        <f t="shared" si="8"/>
        <v>3</v>
      </c>
      <c r="I48" s="64" t="str">
        <f t="shared" si="9"/>
        <v>4.11.0?..</v>
      </c>
      <c r="J48" s="64">
        <f t="shared" si="10"/>
        <v>7</v>
      </c>
      <c r="K48" s="64" t="str">
        <f t="shared" si="11"/>
        <v>4.11.0</v>
      </c>
      <c r="L48" s="64" t="str">
        <f t="shared" si="12"/>
        <v>4.11</v>
      </c>
      <c r="M48" s="65">
        <v>1</v>
      </c>
      <c r="N48" s="70" t="s">
        <v>120</v>
      </c>
      <c r="O48" s="78" t="s">
        <v>119</v>
      </c>
      <c r="P48" s="11"/>
    </row>
    <row r="49" spans="1:16" outlineLevel="1">
      <c r="A49" s="69" t="str">
        <f t="shared" si="6"/>
        <v>Sprint4.12</v>
      </c>
      <c r="B49" s="64">
        <v>4</v>
      </c>
      <c r="C49" s="64">
        <v>12</v>
      </c>
      <c r="D49" s="64">
        <v>0</v>
      </c>
      <c r="E49" s="64"/>
      <c r="F49" s="64"/>
      <c r="G49" s="64" t="str">
        <f t="shared" si="7"/>
        <v>4.12.0...</v>
      </c>
      <c r="H49" s="64">
        <f t="shared" si="8"/>
        <v>3</v>
      </c>
      <c r="I49" s="64" t="str">
        <f t="shared" si="9"/>
        <v>4.12.0?..</v>
      </c>
      <c r="J49" s="64">
        <f t="shared" si="10"/>
        <v>7</v>
      </c>
      <c r="K49" s="64" t="str">
        <f t="shared" si="11"/>
        <v>4.12.0</v>
      </c>
      <c r="L49" s="64" t="str">
        <f t="shared" si="12"/>
        <v>4.12</v>
      </c>
      <c r="M49" s="65">
        <v>30</v>
      </c>
      <c r="N49" s="70" t="s">
        <v>122</v>
      </c>
      <c r="O49" s="78" t="s">
        <v>121</v>
      </c>
      <c r="P49" s="11"/>
    </row>
    <row r="50" spans="1:16" outlineLevel="1">
      <c r="A50" s="69" t="str">
        <f t="shared" si="6"/>
        <v>Sprint4.13</v>
      </c>
      <c r="B50" s="64">
        <v>4</v>
      </c>
      <c r="C50" s="64">
        <v>13</v>
      </c>
      <c r="D50" s="64">
        <v>0</v>
      </c>
      <c r="E50" s="64"/>
      <c r="F50" s="64"/>
      <c r="G50" s="64" t="str">
        <f t="shared" si="7"/>
        <v>4.13.0...</v>
      </c>
      <c r="H50" s="64">
        <f t="shared" si="8"/>
        <v>3</v>
      </c>
      <c r="I50" s="64" t="str">
        <f t="shared" si="9"/>
        <v>4.13.0?..</v>
      </c>
      <c r="J50" s="64">
        <f t="shared" si="10"/>
        <v>7</v>
      </c>
      <c r="K50" s="64" t="str">
        <f t="shared" si="11"/>
        <v>4.13.0</v>
      </c>
      <c r="L50" s="64" t="str">
        <f t="shared" si="12"/>
        <v>4.13</v>
      </c>
      <c r="M50" s="65">
        <v>1</v>
      </c>
      <c r="N50" s="70" t="s">
        <v>124</v>
      </c>
      <c r="O50" s="78" t="s">
        <v>123</v>
      </c>
      <c r="P50" s="11"/>
    </row>
    <row r="51" spans="1:16">
      <c r="A51" s="69" t="str">
        <f t="shared" si="6"/>
        <v>Sprint5.0</v>
      </c>
      <c r="B51" s="64">
        <v>5</v>
      </c>
      <c r="C51" s="64">
        <v>0</v>
      </c>
      <c r="D51" s="64"/>
      <c r="E51" s="64"/>
      <c r="F51" s="64"/>
      <c r="G51" s="64" t="str">
        <f t="shared" si="7"/>
        <v>5.0....</v>
      </c>
      <c r="H51" s="64">
        <f t="shared" si="8"/>
        <v>2</v>
      </c>
      <c r="I51" s="64" t="str">
        <f t="shared" si="9"/>
        <v>5.0?...</v>
      </c>
      <c r="J51" s="64">
        <f t="shared" si="10"/>
        <v>4</v>
      </c>
      <c r="K51" s="64" t="str">
        <f t="shared" si="11"/>
        <v>5.0</v>
      </c>
      <c r="L51" s="64" t="str">
        <f t="shared" si="12"/>
        <v>5.0</v>
      </c>
      <c r="M51" s="65"/>
      <c r="N51" s="70"/>
      <c r="O51" s="78" t="s">
        <v>125</v>
      </c>
      <c r="P51" s="11"/>
    </row>
    <row r="52" spans="1:16">
      <c r="A52" s="69" t="str">
        <f t="shared" si="6"/>
        <v>Sprint6.0</v>
      </c>
      <c r="B52" s="64">
        <v>6</v>
      </c>
      <c r="C52" s="64">
        <v>0</v>
      </c>
      <c r="D52" s="64"/>
      <c r="E52" s="64"/>
      <c r="F52" s="64"/>
      <c r="G52" s="64" t="str">
        <f t="shared" si="7"/>
        <v>6.0....</v>
      </c>
      <c r="H52" s="64">
        <f t="shared" si="8"/>
        <v>2</v>
      </c>
      <c r="I52" s="64" t="str">
        <f t="shared" si="9"/>
        <v>6.0?...</v>
      </c>
      <c r="J52" s="64">
        <f t="shared" si="10"/>
        <v>4</v>
      </c>
      <c r="K52" s="64" t="str">
        <f t="shared" si="11"/>
        <v>6.0</v>
      </c>
      <c r="L52" s="64" t="str">
        <f t="shared" si="12"/>
        <v>6.0</v>
      </c>
      <c r="M52" s="71"/>
      <c r="N52" s="72"/>
      <c r="O52" s="81" t="s">
        <v>126</v>
      </c>
      <c r="P52" s="11"/>
    </row>
    <row r="53" spans="1:16">
      <c r="A53" s="69" t="str">
        <f t="shared" si="6"/>
        <v>Sprint7.0</v>
      </c>
      <c r="B53" s="64">
        <v>7</v>
      </c>
      <c r="C53" s="64">
        <v>0</v>
      </c>
      <c r="D53" s="64"/>
      <c r="E53" s="64"/>
      <c r="F53" s="64"/>
      <c r="G53" s="64" t="str">
        <f t="shared" si="7"/>
        <v>7.0....</v>
      </c>
      <c r="H53" s="64">
        <f t="shared" si="8"/>
        <v>2</v>
      </c>
      <c r="I53" s="64" t="str">
        <f t="shared" si="9"/>
        <v>7.0?...</v>
      </c>
      <c r="J53" s="64">
        <f t="shared" si="10"/>
        <v>4</v>
      </c>
      <c r="K53" s="64" t="str">
        <f t="shared" si="11"/>
        <v>7.0</v>
      </c>
      <c r="L53" s="64" t="str">
        <f t="shared" si="12"/>
        <v>7.0</v>
      </c>
      <c r="M53" s="74"/>
      <c r="N53" s="75"/>
      <c r="O53" s="82" t="s">
        <v>127</v>
      </c>
      <c r="P53" s="11"/>
    </row>
    <row r="54" spans="1:16">
      <c r="A54" s="69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74"/>
      <c r="N54" s="75"/>
      <c r="O54" s="82" t="s">
        <v>127</v>
      </c>
      <c r="P54" s="11"/>
    </row>
  </sheetData>
  <sortState xmlns:xlrd2="http://schemas.microsoft.com/office/spreadsheetml/2017/richdata2" ref="A2:O53">
    <sortCondition ref="B2:B53"/>
    <sortCondition ref="C2:C53"/>
    <sortCondition ref="D2:D53"/>
    <sortCondition ref="E2:E53"/>
    <sortCondition ref="F2:F53"/>
  </sortState>
  <dataValidations count="1">
    <dataValidation type="list" allowBlank="1" showInputMessage="1" showErrorMessage="1" sqref="P2:P54" xr:uid="{9BD6F3EE-3699-4615-8043-8548D2F919E3}">
      <formula1>"High, Medium, Low"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da9e83-40a9-4826-b5c9-cf460bc81d4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4C9C50BFE7B4AB704F3C531707B1E" ma:contentTypeVersion="16" ma:contentTypeDescription="Create a new document." ma:contentTypeScope="" ma:versionID="69ea4ae0914d93cdc28c299cba87cfbd">
  <xsd:schema xmlns:xsd="http://www.w3.org/2001/XMLSchema" xmlns:xs="http://www.w3.org/2001/XMLSchema" xmlns:p="http://schemas.microsoft.com/office/2006/metadata/properties" xmlns:ns3="4edb7e9c-9da7-4509-a5b7-0ef4d8b0a4ec" xmlns:ns4="0dda9e83-40a9-4826-b5c9-cf460bc81d4e" targetNamespace="http://schemas.microsoft.com/office/2006/metadata/properties" ma:root="true" ma:fieldsID="205deb0b2b360414048e4cd3b4ea01e8" ns3:_="" ns4:_="">
    <xsd:import namespace="4edb7e9c-9da7-4509-a5b7-0ef4d8b0a4ec"/>
    <xsd:import namespace="0dda9e83-40a9-4826-b5c9-cf460bc81d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b7e9c-9da7-4509-a5b7-0ef4d8b0a4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a9e83-40a9-4826-b5c9-cf460bc81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4CEDA-F7F7-4CE3-AA4F-C4E37AFAC1E3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4edb7e9c-9da7-4509-a5b7-0ef4d8b0a4ec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dda9e83-40a9-4826-b5c9-cf460bc81d4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27ED494-E98D-44BA-A415-0F8741E98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db7e9c-9da7-4509-a5b7-0ef4d8b0a4ec"/>
    <ds:schemaRef ds:uri="0dda9e83-40a9-4826-b5c9-cf460bc81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0A39F3-CE0B-491C-8B0C-F7B8EE773C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Settings</vt:lpstr>
      <vt:lpstr>Gantt</vt:lpstr>
      <vt:lpstr>WBS - Impediments</vt:lpstr>
      <vt:lpstr>Gantt!base_end</vt:lpstr>
      <vt:lpstr>Gantt!base_start</vt:lpstr>
      <vt:lpstr>color_by</vt:lpstr>
      <vt:lpstr>Gantt!d.conn</vt:lpstr>
      <vt:lpstr>Gantt!d.id</vt:lpstr>
      <vt:lpstr>Gantt!d.lag</vt:lpstr>
      <vt:lpstr>Gantt!date</vt:lpstr>
      <vt:lpstr>display</vt:lpstr>
      <vt:lpstr>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scroll_increment</vt:lpstr>
      <vt:lpstr>show_progress</vt:lpstr>
      <vt:lpstr>Gantt!stage_id</vt:lpstr>
      <vt:lpstr>Gantt!team_member</vt:lpstr>
      <vt:lpstr>Settings!team_member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 Daterao</dc:creator>
  <cp:lastModifiedBy>Sahil  Daterao</cp:lastModifiedBy>
  <dcterms:created xsi:type="dcterms:W3CDTF">2024-01-19T16:07:29Z</dcterms:created>
  <dcterms:modified xsi:type="dcterms:W3CDTF">2024-02-18T19:31:24Z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0x01010086E4C9C50BFE7B4AB704F3C531707B1E</vt:lpwstr>
  </property>
</Properties>
</file>