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Agrawal\Desktop\ce738 p\final\"/>
    </mc:Choice>
  </mc:AlternateContent>
  <xr:revisionPtr revIDLastSave="0" documentId="13_ncr:1_{5008DC7C-7F88-4CC8-BA8F-80EF1E8606AF}" xr6:coauthVersionLast="47" xr6:coauthVersionMax="47" xr10:uidLastSave="{00000000-0000-0000-0000-000000000000}"/>
  <bookViews>
    <workbookView xWindow="7440" yWindow="516" windowWidth="15600" windowHeight="9384" activeTab="2" xr2:uid="{40D80292-B64B-4535-B1AB-D1473C5F4941}"/>
  </bookViews>
  <sheets>
    <sheet name="Sheet2" sheetId="3" r:id="rId1"/>
    <sheet name="Sheet3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E15" i="1"/>
  <c r="E16" i="1"/>
  <c r="E17" i="1"/>
  <c r="E18" i="1"/>
  <c r="E19" i="1"/>
  <c r="E20" i="1"/>
  <c r="E21" i="1"/>
  <c r="E22" i="1"/>
  <c r="D4" i="1"/>
  <c r="M27" i="1"/>
  <c r="N27" i="1" s="1"/>
  <c r="E52" i="1" s="1"/>
  <c r="M28" i="1"/>
  <c r="N28" i="1" s="1"/>
  <c r="E53" i="1" s="1"/>
  <c r="M29" i="1"/>
  <c r="N29" i="1" s="1"/>
  <c r="E54" i="1" s="1"/>
  <c r="M30" i="1"/>
  <c r="N30" i="1" s="1"/>
  <c r="E55" i="1" s="1"/>
  <c r="M31" i="1"/>
  <c r="N31" i="1" s="1"/>
  <c r="E56" i="1" s="1"/>
  <c r="M32" i="1"/>
  <c r="N32" i="1" s="1"/>
  <c r="E57" i="1" s="1"/>
  <c r="M33" i="1"/>
  <c r="N33" i="1" s="1"/>
  <c r="E58" i="1" s="1"/>
  <c r="M34" i="1"/>
  <c r="N34" i="1" s="1"/>
  <c r="E59" i="1" s="1"/>
  <c r="L27" i="1"/>
  <c r="D52" i="1" s="1"/>
  <c r="L28" i="1"/>
  <c r="D53" i="1" s="1"/>
  <c r="L29" i="1"/>
  <c r="D54" i="1" s="1"/>
  <c r="L30" i="1"/>
  <c r="D55" i="1" s="1"/>
  <c r="L31" i="1"/>
  <c r="D56" i="1" s="1"/>
  <c r="L32" i="1"/>
  <c r="D57" i="1" s="1"/>
  <c r="L33" i="1"/>
  <c r="D58" i="1" s="1"/>
  <c r="L34" i="1"/>
  <c r="D59" i="1" s="1"/>
  <c r="M46" i="1"/>
  <c r="N46" i="1" s="1"/>
  <c r="G59" i="1" s="1"/>
  <c r="L46" i="1"/>
  <c r="F59" i="1" s="1"/>
  <c r="M45" i="1"/>
  <c r="N45" i="1" s="1"/>
  <c r="G58" i="1" s="1"/>
  <c r="L45" i="1"/>
  <c r="F58" i="1" s="1"/>
  <c r="M44" i="1"/>
  <c r="N44" i="1" s="1"/>
  <c r="G57" i="1" s="1"/>
  <c r="L44" i="1"/>
  <c r="F57" i="1" s="1"/>
  <c r="M43" i="1"/>
  <c r="N43" i="1" s="1"/>
  <c r="G56" i="1" s="1"/>
  <c r="L43" i="1"/>
  <c r="F56" i="1" s="1"/>
  <c r="M42" i="1"/>
  <c r="N42" i="1" s="1"/>
  <c r="G55" i="1" s="1"/>
  <c r="L42" i="1"/>
  <c r="F55" i="1" s="1"/>
  <c r="M41" i="1"/>
  <c r="N41" i="1" s="1"/>
  <c r="G54" i="1" s="1"/>
  <c r="L41" i="1"/>
  <c r="F54" i="1" s="1"/>
  <c r="M40" i="1"/>
  <c r="N40" i="1" s="1"/>
  <c r="G53" i="1" s="1"/>
  <c r="L40" i="1"/>
  <c r="F53" i="1" s="1"/>
  <c r="M39" i="1"/>
  <c r="N39" i="1" s="1"/>
  <c r="G52" i="1" s="1"/>
  <c r="L39" i="1"/>
  <c r="F52" i="1" s="1"/>
  <c r="M38" i="1"/>
  <c r="N38" i="1" s="1"/>
  <c r="G51" i="1" s="1"/>
  <c r="L38" i="1"/>
  <c r="F51" i="1" s="1"/>
  <c r="E14" i="1"/>
  <c r="G18" i="1" l="1"/>
  <c r="G17" i="1"/>
  <c r="G16" i="1"/>
  <c r="G22" i="1"/>
  <c r="G21" i="1"/>
  <c r="G20" i="1"/>
  <c r="G19" i="1"/>
  <c r="G15" i="1"/>
  <c r="M26" i="1"/>
  <c r="N26" i="1" s="1"/>
  <c r="E51" i="1" s="1"/>
  <c r="L26" i="1"/>
  <c r="D51" i="1" s="1"/>
  <c r="F14" i="1"/>
  <c r="D5" i="1"/>
  <c r="E5" i="1" s="1"/>
  <c r="E4" i="1" l="1"/>
  <c r="B9" i="1" s="1"/>
  <c r="G14" i="1"/>
  <c r="I19" i="1" l="1"/>
  <c r="C56" i="1" s="1"/>
  <c r="I20" i="1"/>
  <c r="C57" i="1" s="1"/>
  <c r="I21" i="1"/>
  <c r="C58" i="1" s="1"/>
  <c r="I22" i="1"/>
  <c r="C59" i="1" s="1"/>
  <c r="I15" i="1"/>
  <c r="C52" i="1" s="1"/>
  <c r="I14" i="1"/>
  <c r="C51" i="1" s="1"/>
  <c r="I16" i="1"/>
  <c r="C53" i="1" s="1"/>
  <c r="I17" i="1"/>
  <c r="C54" i="1" s="1"/>
  <c r="I18" i="1"/>
  <c r="C55" i="1" s="1"/>
  <c r="B7" i="1"/>
  <c r="H18" i="1" l="1"/>
  <c r="B55" i="1" s="1"/>
  <c r="H17" i="1"/>
  <c r="B54" i="1" s="1"/>
  <c r="H16" i="1"/>
  <c r="B53" i="1" s="1"/>
  <c r="H22" i="1"/>
  <c r="B59" i="1" s="1"/>
  <c r="H21" i="1"/>
  <c r="B58" i="1" s="1"/>
  <c r="H20" i="1"/>
  <c r="B57" i="1" s="1"/>
  <c r="H19" i="1"/>
  <c r="B56" i="1" s="1"/>
  <c r="H15" i="1"/>
  <c r="B52" i="1" s="1"/>
  <c r="H14" i="1"/>
  <c r="B51" i="1" s="1"/>
</calcChain>
</file>

<file path=xl/sharedStrings.xml><?xml version="1.0" encoding="utf-8"?>
<sst xmlns="http://schemas.openxmlformats.org/spreadsheetml/2006/main" count="218" uniqueCount="112">
  <si>
    <t xml:space="preserve">bulk density </t>
  </si>
  <si>
    <t xml:space="preserve">sample 1 </t>
  </si>
  <si>
    <t>sample 2</t>
  </si>
  <si>
    <t>weight</t>
  </si>
  <si>
    <t xml:space="preserve">wet soil +ring </t>
  </si>
  <si>
    <t>dry soil + ring</t>
  </si>
  <si>
    <t>water</t>
  </si>
  <si>
    <t>dry soil</t>
  </si>
  <si>
    <t xml:space="preserve">weights (gram) </t>
  </si>
  <si>
    <t>volume</t>
  </si>
  <si>
    <t>Ring</t>
  </si>
  <si>
    <t>g</t>
  </si>
  <si>
    <t>bulk density</t>
  </si>
  <si>
    <t xml:space="preserve">bulk density for calibration </t>
  </si>
  <si>
    <t>uncertainty in bulk density</t>
  </si>
  <si>
    <r>
      <t>U</t>
    </r>
    <r>
      <rPr>
        <vertAlign val="subscript"/>
        <sz val="11"/>
        <color theme="1"/>
        <rFont val="Calibri"/>
        <family val="2"/>
        <scheme val="minor"/>
      </rPr>
      <t>BD</t>
    </r>
  </si>
  <si>
    <t>MOISTURE CONTENT</t>
  </si>
  <si>
    <t>WEIGHTS</t>
  </si>
  <si>
    <t>SAMPLE 1</t>
  </si>
  <si>
    <t>SAMPLE 2</t>
  </si>
  <si>
    <t>SAMPLE 3</t>
  </si>
  <si>
    <t>SAMPLE 4</t>
  </si>
  <si>
    <t>SAMPLE 5</t>
  </si>
  <si>
    <t>SAMPLE 6</t>
  </si>
  <si>
    <t>wet soil + cont.</t>
  </si>
  <si>
    <t>dry soil+cont.</t>
  </si>
  <si>
    <t>gravim. (MC)</t>
  </si>
  <si>
    <r>
      <t>uncertainty in volumetric content (U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)</t>
    </r>
  </si>
  <si>
    <t>READINGS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</si>
  <si>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</si>
  <si>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</si>
  <si>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</si>
  <si>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</si>
  <si>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</si>
  <si>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</si>
  <si>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</si>
  <si>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</si>
  <si>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</si>
  <si>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</si>
  <si>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 xml:space="preserve">AVG (R) </t>
  </si>
  <si>
    <t>STD DEV</t>
  </si>
  <si>
    <r>
      <t>uncertainty in sensor reading (U</t>
    </r>
    <r>
      <rPr>
        <vertAlign val="subscript"/>
        <sz val="11"/>
        <color theme="1"/>
        <rFont val="Calibri"/>
        <family val="2"/>
        <scheme val="minor"/>
      </rPr>
      <t>SR</t>
    </r>
    <r>
      <rPr>
        <sz val="11"/>
        <color theme="1"/>
        <rFont val="Calibri"/>
        <family val="2"/>
        <scheme val="minor"/>
      </rPr>
      <t>)</t>
    </r>
  </si>
  <si>
    <t>NOW WE HAVE</t>
  </si>
  <si>
    <t>SAMPLE 7</t>
  </si>
  <si>
    <t>SAMPLE 8</t>
  </si>
  <si>
    <t>SAMPLE 9</t>
  </si>
  <si>
    <t>cont.</t>
  </si>
  <si>
    <t>SENSOR (1)  READINGS</t>
  </si>
  <si>
    <t>SENSOR (2)  READINGS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</si>
  <si>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</si>
  <si>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SENSOR READING (1)</t>
  </si>
  <si>
    <r>
      <t>U</t>
    </r>
    <r>
      <rPr>
        <vertAlign val="subscript"/>
        <sz val="11"/>
        <color theme="1"/>
        <rFont val="Calibri"/>
        <family val="2"/>
        <scheme val="minor"/>
      </rPr>
      <t>SR</t>
    </r>
    <r>
      <rPr>
        <sz val="11"/>
        <color theme="1"/>
        <rFont val="Calibri"/>
        <family val="2"/>
        <scheme val="minor"/>
      </rPr>
      <t xml:space="preserve"> (1)</t>
    </r>
  </si>
  <si>
    <r>
      <t>U</t>
    </r>
    <r>
      <rPr>
        <vertAlign val="subscript"/>
        <sz val="11"/>
        <color theme="1"/>
        <rFont val="Calibri"/>
        <family val="2"/>
        <scheme val="minor"/>
      </rPr>
      <t>SR</t>
    </r>
    <r>
      <rPr>
        <sz val="11"/>
        <color theme="1"/>
        <rFont val="Calibri"/>
        <family val="2"/>
        <scheme val="minor"/>
      </rPr>
      <t xml:space="preserve"> (2)</t>
    </r>
  </si>
  <si>
    <t>VOLUMETRIC MC (%)</t>
  </si>
  <si>
    <r>
      <t>U</t>
    </r>
    <r>
      <rPr>
        <vertAlign val="subscript"/>
        <sz val="11"/>
        <color theme="1"/>
        <rFont val="Calibri"/>
        <family val="2"/>
        <scheme val="minor"/>
      </rPr>
      <t>VMC</t>
    </r>
    <r>
      <rPr>
        <sz val="11"/>
        <color theme="1"/>
        <rFont val="Calibri"/>
        <family val="2"/>
        <scheme val="minor"/>
      </rPr>
      <t xml:space="preserve">  (%)</t>
    </r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</si>
  <si>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</si>
  <si>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t>SENSOR READING (2)</t>
  </si>
  <si>
    <t>volum. (MC) (%)</t>
  </si>
  <si>
    <t>calibration for all 9 sample data gave  calibration result not satisfactory, therefore we try other calibration model</t>
  </si>
  <si>
    <t>calibrating sample1-5 and sample 5-9</t>
  </si>
  <si>
    <t>calibration 1</t>
  </si>
  <si>
    <t>calibration 2</t>
  </si>
  <si>
    <t>it is seen that both sensor shows almost same results so we can assume calibration model of better R square value</t>
  </si>
  <si>
    <t>for sensor reading &lt; 299</t>
  </si>
  <si>
    <t>for sensor reading&gt;299</t>
  </si>
  <si>
    <t>y = -0.1521x + 75.022</t>
  </si>
  <si>
    <t>R² = 0.9406</t>
  </si>
  <si>
    <t>y = -0.0381x + 36.935</t>
  </si>
  <si>
    <t>R² = 0.9857</t>
  </si>
  <si>
    <t>x= sensor reading</t>
  </si>
  <si>
    <t>y = volumetric moisture content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</si>
  <si>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</si>
  <si>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</si>
  <si>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</si>
  <si>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</si>
  <si>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</si>
  <si>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</si>
  <si>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</si>
  <si>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</si>
  <si>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</si>
  <si>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</si>
  <si>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</si>
  <si>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</si>
  <si>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</si>
  <si>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</si>
  <si>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</si>
  <si>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</si>
  <si>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</si>
  <si>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</si>
  <si>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</si>
  <si>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</si>
  <si>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</si>
  <si>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</si>
  <si>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</si>
  <si>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</si>
  <si>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</si>
  <si>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for sensor reading &lt;299</t>
  </si>
  <si>
    <t>for sensor reading &gt;299</t>
  </si>
  <si>
    <t>m1</t>
  </si>
  <si>
    <t>Um1</t>
  </si>
  <si>
    <t>i1</t>
  </si>
  <si>
    <t>Ui1</t>
  </si>
  <si>
    <t>m2</t>
  </si>
  <si>
    <t>Ui2</t>
  </si>
  <si>
    <t>i2</t>
  </si>
  <si>
    <t>Um2</t>
  </si>
  <si>
    <t>Uv1 = sqrt((m1^2)*(Ux1^2)+(Um1^2)*(x1^2) + (Ui1^2))</t>
  </si>
  <si>
    <t>v1 = m1*x1 + i1</t>
  </si>
  <si>
    <t>v2 = m2*x2 + i2</t>
  </si>
  <si>
    <t>Vmean = (v1+v2)/2</t>
  </si>
  <si>
    <t>Uv2 = sqrt((m2^2)*(Ux2^2)+(Um2^2)*(x2^2) + (Ui2^2))</t>
  </si>
  <si>
    <t>Uvmc = sqrt(Uv1^2+Uv2^2)/4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</si>
</sst>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12" xfId="0" applyFill="1" applyBorder="1"/>
    <xf numFmtId="0" fontId="0" fillId="3" borderId="0" xfId="0" applyFill="1" applyBorder="1"/>
    <xf numFmtId="0" fontId="0" fillId="4" borderId="12" xfId="0" applyFill="1" applyBorder="1"/>
    <xf numFmtId="0" fontId="0" fillId="5" borderId="12" xfId="0" applyFill="1" applyBorder="1"/>
    <xf numFmtId="0" fontId="0" fillId="6" borderId="12" xfId="0" applyFill="1" applyBorder="1"/>
    <xf numFmtId="0" fontId="0" fillId="0" borderId="0" xfId="0" applyAlignment="1"/>
    <xf numFmtId="0" fontId="0" fillId="2" borderId="0" xfId="0" applyFill="1"/>
    <xf numFmtId="2" fontId="0" fillId="4" borderId="12" xfId="0" applyNumberFormat="1" applyFill="1" applyBorder="1"/>
    <xf numFmtId="2" fontId="0" fillId="5" borderId="12" xfId="0" applyNumberFormat="1" applyFill="1" applyBorder="1"/>
    <xf numFmtId="2" fontId="0" fillId="6" borderId="12" xfId="0" applyNumberFormat="1" applyFill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165" fontId="0" fillId="0" borderId="0" xfId="0" applyNumberFormat="1" applyFill="1" applyBorder="1" applyAlignment="1"/>
    <xf numFmtId="165" fontId="0" fillId="0" borderId="7" xfId="0" applyNumberForma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5" fillId="0" borderId="14" xfId="0" applyFont="1" applyFill="1" applyBorder="1" applyAlignment="1">
      <alignment horizontal="center"/>
    </xf>
    <xf numFmtId="164" fontId="0" fillId="0" borderId="5" xfId="0" applyNumberFormat="1" applyFill="1" applyBorder="1" applyAlignment="1"/>
    <xf numFmtId="164" fontId="0" fillId="0" borderId="8" xfId="0" applyNumberFormat="1" applyFill="1" applyBorder="1" applyAlignment="1"/>
    <xf numFmtId="165" fontId="0" fillId="0" borderId="5" xfId="0" applyNumberFormat="1" applyFill="1" applyBorder="1" applyAlignment="1"/>
    <xf numFmtId="165" fontId="0" fillId="0" borderId="8" xfId="0" applyNumberFormat="1" applyFill="1" applyBorder="1" applyAlignment="1"/>
    <xf numFmtId="0" fontId="5" fillId="7" borderId="13" xfId="0" applyFont="1" applyFill="1" applyBorder="1" applyAlignment="1">
      <alignment horizontal="centerContinuous"/>
    </xf>
    <xf numFmtId="0" fontId="5" fillId="7" borderId="14" xfId="0" applyFont="1" applyFill="1" applyBorder="1" applyAlignment="1">
      <alignment horizontal="centerContinuous"/>
    </xf>
    <xf numFmtId="0" fontId="5" fillId="7" borderId="13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5" fillId="0" borderId="0" xfId="0" applyFont="1" applyFill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horizontal="center" vertical="center" readingOrder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of sensor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19116360454944E-2"/>
                  <c:y val="-0.49808581219014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Sheet1!$L$26:$L$34</c:f>
              <c:numCache>
                <c:formatCode>General</c:formatCode>
                <c:ptCount val="9"/>
                <c:pt idx="0">
                  <c:v>907.8</c:v>
                </c:pt>
                <c:pt idx="1">
                  <c:v>703.3</c:v>
                </c:pt>
                <c:pt idx="2">
                  <c:v>492.7</c:v>
                </c:pt>
                <c:pt idx="3">
                  <c:v>403.2</c:v>
                </c:pt>
                <c:pt idx="4">
                  <c:v>299.10000000000002</c:v>
                </c:pt>
                <c:pt idx="5">
                  <c:v>258.3</c:v>
                </c:pt>
                <c:pt idx="6">
                  <c:v>241.4</c:v>
                </c:pt>
                <c:pt idx="7">
                  <c:v>208.3</c:v>
                </c:pt>
                <c:pt idx="8">
                  <c:v>123.1</c:v>
                </c:pt>
              </c:numCache>
            </c:numRef>
          </c:xVal>
          <c:yVal>
            <c:numRef>
              <c:f>Sheet1!$H$14:$H$22</c:f>
              <c:numCache>
                <c:formatCode>0.000</c:formatCode>
                <c:ptCount val="9"/>
                <c:pt idx="0">
                  <c:v>2.2357142857142858</c:v>
                </c:pt>
                <c:pt idx="1">
                  <c:v>10.982456140350877</c:v>
                </c:pt>
                <c:pt idx="2">
                  <c:v>16.229629629629631</c:v>
                </c:pt>
                <c:pt idx="3">
                  <c:v>22.094117647058827</c:v>
                </c:pt>
                <c:pt idx="4">
                  <c:v>26.083333333333336</c:v>
                </c:pt>
                <c:pt idx="5">
                  <c:v>38.698181818181816</c:v>
                </c:pt>
                <c:pt idx="6">
                  <c:v>40.158490566037734</c:v>
                </c:pt>
                <c:pt idx="7">
                  <c:v>43.172413793103452</c:v>
                </c:pt>
                <c:pt idx="8">
                  <c:v>55.088000000000001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2-4FF0-A840-5DAB4C9F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6528"/>
        <c:axId val="1334948208"/>
      </c:scatterChart>
      <c:valAx>
        <c:axId val="13349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(1)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48208"/>
        <c:crosses val="autoZero"/>
        <c:crossBetween val="midCat"/>
      </c:valAx>
      <c:valAx>
        <c:axId val="1334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volumetric moisture content (%)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of sensor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2825896762906"/>
          <c:y val="0.17171296296296298"/>
          <c:w val="0.80418285214348206"/>
          <c:h val="0.69564814814814813"/>
        </c:manualLayout>
      </c:layout>
      <c:scatterChart>
        <c:scatterStyle val="lineMarker"/>
        <c:varyColors val="0"/>
        <c:ser>
          <c:idx val="0"/>
          <c:order val="0"/>
          <c:tx>
            <c:v>calubration of sensor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59755030621171E-2"/>
                  <c:y val="-0.5383340624088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Sheet1!$L$38:$L$46</c:f>
              <c:numCache>
                <c:formatCode>General</c:formatCode>
                <c:ptCount val="9"/>
                <c:pt idx="0">
                  <c:v>910</c:v>
                </c:pt>
                <c:pt idx="1">
                  <c:v>704.5</c:v>
                </c:pt>
                <c:pt idx="2">
                  <c:v>493.9</c:v>
                </c:pt>
                <c:pt idx="3">
                  <c:v>406.3</c:v>
                </c:pt>
                <c:pt idx="4">
                  <c:v>293.7</c:v>
                </c:pt>
                <c:pt idx="5">
                  <c:v>259.2</c:v>
                </c:pt>
                <c:pt idx="6">
                  <c:v>239.5</c:v>
                </c:pt>
                <c:pt idx="7">
                  <c:v>208.7</c:v>
                </c:pt>
                <c:pt idx="8">
                  <c:v>119.9</c:v>
                </c:pt>
              </c:numCache>
            </c:numRef>
          </c:xVal>
          <c:yVal>
            <c:numRef>
              <c:f>Sheet1!$H$14:$H$22</c:f>
              <c:numCache>
                <c:formatCode>0.000</c:formatCode>
                <c:ptCount val="9"/>
                <c:pt idx="0">
                  <c:v>2.2357142857142858</c:v>
                </c:pt>
                <c:pt idx="1">
                  <c:v>10.982456140350877</c:v>
                </c:pt>
                <c:pt idx="2">
                  <c:v>16.229629629629631</c:v>
                </c:pt>
                <c:pt idx="3">
                  <c:v>22.094117647058827</c:v>
                </c:pt>
                <c:pt idx="4">
                  <c:v>26.083333333333336</c:v>
                </c:pt>
                <c:pt idx="5">
                  <c:v>38.698181818181816</c:v>
                </c:pt>
                <c:pt idx="6">
                  <c:v>40.158490566037734</c:v>
                </c:pt>
                <c:pt idx="7">
                  <c:v>43.172413793103452</c:v>
                </c:pt>
                <c:pt idx="8">
                  <c:v>55.088000000000001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F-4A11-90E0-0E153561D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60896"/>
        <c:axId val="1266254656"/>
      </c:scatterChart>
      <c:valAx>
        <c:axId val="12662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</a:rPr>
                  <a:t>sensor(2)</a:t>
                </a:r>
                <a:r>
                  <a:rPr lang="en-US" sz="1000" baseline="0">
                    <a:effectLst/>
                  </a:rPr>
                  <a:t> reading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54656"/>
        <c:crosses val="autoZero"/>
        <c:crossBetween val="midCat"/>
      </c:valAx>
      <c:valAx>
        <c:axId val="12662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volumetric moisture content (%)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of sensor (1) modified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7198395904142"/>
          <c:y val="0.17171296296296298"/>
          <c:w val="0.842557173064347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cal.1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800839978374928E-2"/>
                  <c:y val="-0.17419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Sheet1!$C$83:$C$87</c:f>
              <c:numCache>
                <c:formatCode>General</c:formatCode>
                <c:ptCount val="5"/>
                <c:pt idx="0">
                  <c:v>907.8</c:v>
                </c:pt>
                <c:pt idx="1">
                  <c:v>703.3</c:v>
                </c:pt>
                <c:pt idx="2">
                  <c:v>492.7</c:v>
                </c:pt>
                <c:pt idx="3">
                  <c:v>403.2</c:v>
                </c:pt>
                <c:pt idx="4">
                  <c:v>299.10000000000002</c:v>
                </c:pt>
              </c:numCache>
            </c:numRef>
          </c:xVal>
          <c:yVal>
            <c:numRef>
              <c:f>Sheet1!$B$83:$B$87</c:f>
              <c:numCache>
                <c:formatCode>0.00</c:formatCode>
                <c:ptCount val="5"/>
                <c:pt idx="0">
                  <c:v>2.2357142857142858</c:v>
                </c:pt>
                <c:pt idx="1">
                  <c:v>10.982456140350877</c:v>
                </c:pt>
                <c:pt idx="2">
                  <c:v>16.229629629629631</c:v>
                </c:pt>
                <c:pt idx="3">
                  <c:v>22.094117647058827</c:v>
                </c:pt>
                <c:pt idx="4">
                  <c:v>26.083333333333336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B-483A-B114-FB1B5F919820}"/>
            </c:ext>
          </c:extLst>
        </c:ser>
        <c:ser>
          <c:idx val="1"/>
          <c:order val="1"/>
          <c:tx>
            <c:v>cal.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10531496062991"/>
                  <c:y val="-0.23573162729658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Sheet1!$C$89:$C$93</c:f>
              <c:numCache>
                <c:formatCode>General</c:formatCode>
                <c:ptCount val="5"/>
                <c:pt idx="0">
                  <c:v>299.10000000000002</c:v>
                </c:pt>
                <c:pt idx="1">
                  <c:v>258.3</c:v>
                </c:pt>
                <c:pt idx="2">
                  <c:v>241.4</c:v>
                </c:pt>
                <c:pt idx="3">
                  <c:v>208.3</c:v>
                </c:pt>
                <c:pt idx="4">
                  <c:v>123.1</c:v>
                </c:pt>
              </c:numCache>
            </c:numRef>
          </c:xVal>
          <c:yVal>
            <c:numRef>
              <c:f>Sheet1!$B$89:$B$93</c:f>
              <c:numCache>
                <c:formatCode>0.00</c:formatCode>
                <c:ptCount val="5"/>
                <c:pt idx="0">
                  <c:v>26.083333333333336</c:v>
                </c:pt>
                <c:pt idx="1">
                  <c:v>38.698181818181816</c:v>
                </c:pt>
                <c:pt idx="2">
                  <c:v>40.158490566037734</c:v>
                </c:pt>
                <c:pt idx="3">
                  <c:v>43.172413793103452</c:v>
                </c:pt>
                <c:pt idx="4">
                  <c:v>55.088000000000001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B-483A-B114-FB1B5F91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673600"/>
        <c:axId val="1363669024"/>
      </c:scatterChart>
      <c:valAx>
        <c:axId val="13636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(1)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69024"/>
        <c:crosses val="autoZero"/>
        <c:crossBetween val="midCat"/>
      </c:valAx>
      <c:valAx>
        <c:axId val="1363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moisture content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of sensor(2) modified </a:t>
            </a:r>
          </a:p>
        </c:rich>
      </c:tx>
      <c:layout>
        <c:manualLayout>
          <c:xMode val="edge"/>
          <c:yMode val="edge"/>
          <c:x val="0.1760901137357830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7270341207348"/>
          <c:y val="0.19148304571657121"/>
          <c:w val="0.82496062992125985"/>
          <c:h val="0.62023395847016993"/>
        </c:manualLayout>
      </c:layout>
      <c:scatterChart>
        <c:scatterStyle val="lineMarker"/>
        <c:varyColors val="0"/>
        <c:ser>
          <c:idx val="0"/>
          <c:order val="0"/>
          <c:tx>
            <c:v>cal.1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59055118110237E-2"/>
                  <c:y val="-0.18740491767788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Sheet1!$D$83:$D$87</c:f>
              <c:numCache>
                <c:formatCode>General</c:formatCode>
                <c:ptCount val="5"/>
                <c:pt idx="0">
                  <c:v>910</c:v>
                </c:pt>
                <c:pt idx="1">
                  <c:v>704.5</c:v>
                </c:pt>
                <c:pt idx="2">
                  <c:v>493.9</c:v>
                </c:pt>
                <c:pt idx="3">
                  <c:v>406.3</c:v>
                </c:pt>
                <c:pt idx="4">
                  <c:v>293.7</c:v>
                </c:pt>
              </c:numCache>
            </c:numRef>
          </c:xVal>
          <c:yVal>
            <c:numRef>
              <c:f>Sheet1!$B$83:$B$87</c:f>
              <c:numCache>
                <c:formatCode>0.00</c:formatCode>
                <c:ptCount val="5"/>
                <c:pt idx="0">
                  <c:v>2.2357142857142858</c:v>
                </c:pt>
                <c:pt idx="1">
                  <c:v>10.982456140350877</c:v>
                </c:pt>
                <c:pt idx="2">
                  <c:v>16.229629629629631</c:v>
                </c:pt>
                <c:pt idx="3">
                  <c:v>22.094117647058827</c:v>
                </c:pt>
                <c:pt idx="4">
                  <c:v>26.083333333333336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4F1B-8629-64B965456516}"/>
            </c:ext>
          </c:extLst>
        </c:ser>
        <c:ser>
          <c:idx val="1"/>
          <c:order val="1"/>
          <c:tx>
            <c:v>cal.2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69750656167978"/>
                  <c:y val="-0.25103934656015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Sheet1!$D$89:$D$93</c:f>
              <c:numCache>
                <c:formatCode>General</c:formatCode>
                <c:ptCount val="5"/>
                <c:pt idx="0">
                  <c:v>293.7</c:v>
                </c:pt>
                <c:pt idx="1">
                  <c:v>259.2</c:v>
                </c:pt>
                <c:pt idx="2">
                  <c:v>239.5</c:v>
                </c:pt>
                <c:pt idx="3">
                  <c:v>208.7</c:v>
                </c:pt>
                <c:pt idx="4">
                  <c:v>119.9</c:v>
                </c:pt>
              </c:numCache>
            </c:numRef>
          </c:xVal>
          <c:yVal>
            <c:numRef>
              <c:f>Sheet1!$B$89:$B$93</c:f>
              <c:numCache>
                <c:formatCode>0.00</c:formatCode>
                <c:ptCount val="5"/>
                <c:pt idx="0">
                  <c:v>26.083333333333336</c:v>
                </c:pt>
                <c:pt idx="1">
                  <c:v>38.698181818181816</c:v>
                </c:pt>
                <c:pt idx="2">
                  <c:v>40.158490566037734</c:v>
                </c:pt>
                <c:pt idx="3">
                  <c:v>43.172413793103452</c:v>
                </c:pt>
                <c:pt idx="4">
                  <c:v>55.088000000000001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D-4F1B-8629-64B96545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046192"/>
        <c:axId val="1491055760"/>
      </c:scatterChart>
      <c:valAx>
        <c:axId val="14910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(2)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55760"/>
        <c:crosses val="autoZero"/>
        <c:crossBetween val="midCat"/>
      </c:valAx>
      <c:valAx>
        <c:axId val="14910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</a:t>
                </a:r>
                <a:r>
                  <a:rPr lang="en-US" baseline="0"/>
                  <a:t> moisture content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112060</xdr:colOff>
      <xdr:row>60</xdr:row>
      <xdr:rowOff>138951</xdr:rowOff>
    </xdr:from>
    <xdr:to>
      <xdr:col>4</xdr:col>
      <xdr:colOff>381001</xdr:colOff>
      <xdr:row>76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20F70-A5B4-26B1-6D13-CA549A0A6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429026</xdr:colOff>
      <xdr:row>60</xdr:row>
      <xdr:rowOff>67236</xdr:rowOff>
    </xdr:from>
    <xdr:to>
      <xdr:col>7</xdr:col>
      <xdr:colOff>1836485</xdr:colOff>
      <xdr:row>75</xdr:row>
      <xdr:rowOff>121025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6459E-222C-1533-E45E-13046EFE2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242047</xdr:colOff>
      <xdr:row>93</xdr:row>
      <xdr:rowOff>165849</xdr:rowOff>
    </xdr:from>
    <xdr:to>
      <xdr:col>4</xdr:col>
      <xdr:colOff>510988</xdr:colOff>
      <xdr:row>109</xdr:row>
      <xdr:rowOff>40343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0212E-B555-625D-4DF3-A183FDFBD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398930</xdr:colOff>
      <xdr:row>93</xdr:row>
      <xdr:rowOff>165849</xdr:rowOff>
    </xdr:from>
    <xdr:to>
      <xdr:col>8</xdr:col>
      <xdr:colOff>676836</xdr:colOff>
      <xdr:row>109</xdr:row>
      <xdr:rowOff>22413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4A2721-1B23-8762-CC28-420222332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2578-41B7-4402-A643-59A592E97576}">
  <dimension ref="A1:I18"/>
  <sheetViews>
    <sheetView workbookViewId="0">
      <selection sqref="A1:J19"/>
    </sheetView>
  </sheetViews>
  <sheetFormatPr defaultRowHeight="14.4" x14ac:dyDescent="0.3"/>
  <sheetData>
    <row r="1" spans="1:9" x14ac:dyDescent="0.3">
      <c r="A1" t="s">
        <v>71</v>
      </c>
    </row>
    <row r="2" spans="1:9" ht="15" thickBot="1" x14ac:dyDescent="0.35"/>
    <row r="3" spans="1:9" x14ac:dyDescent="0.3">
      <c r="A3" s="32" t="s">
        <v>72</v>
      </c>
      <c r="B3" s="32"/>
    </row>
    <row r="4" spans="1:9" x14ac:dyDescent="0.3">
      <c r="A4" s="29" t="s">
        <v>73</v>
      </c>
      <c r="B4" s="29">
        <v>0.99284393834675333</v>
      </c>
    </row>
    <row r="5" spans="1:9" x14ac:dyDescent="0.3">
      <c r="A5" s="29" t="s">
        <v>74</v>
      </c>
      <c r="B5" s="29">
        <v>0.98573908591189174</v>
      </c>
    </row>
    <row r="6" spans="1:9" x14ac:dyDescent="0.3">
      <c r="A6" s="29" t="s">
        <v>75</v>
      </c>
      <c r="B6" s="29">
        <v>0.98098544788252229</v>
      </c>
    </row>
    <row r="7" spans="1:9" x14ac:dyDescent="0.3">
      <c r="A7" s="29" t="s">
        <v>76</v>
      </c>
      <c r="B7" s="29">
        <v>1.2942295300889179</v>
      </c>
    </row>
    <row r="8" spans="1:9" ht="15" thickBot="1" x14ac:dyDescent="0.35">
      <c r="A8" s="30" t="s">
        <v>77</v>
      </c>
      <c r="B8" s="30">
        <v>5</v>
      </c>
    </row>
    <row r="10" spans="1:9" ht="15" thickBot="1" x14ac:dyDescent="0.35">
      <c r="A10" t="s">
        <v>78</v>
      </c>
    </row>
    <row r="11" spans="1:9" x14ac:dyDescent="0.3">
      <c r="A11" s="31"/>
      <c r="B11" s="31" t="s">
        <v>83</v>
      </c>
      <c r="C11" s="31" t="s">
        <v>84</v>
      </c>
      <c r="D11" s="31" t="s">
        <v>85</v>
      </c>
      <c r="E11" s="31" t="s">
        <v>86</v>
      </c>
      <c r="F11" s="31" t="s">
        <v>87</v>
      </c>
    </row>
    <row r="12" spans="1:9" x14ac:dyDescent="0.3">
      <c r="A12" s="29" t="s">
        <v>79</v>
      </c>
      <c r="B12" s="29">
        <v>1</v>
      </c>
      <c r="C12" s="29">
        <v>347.34294162411749</v>
      </c>
      <c r="D12" s="29">
        <v>347.34294162411749</v>
      </c>
      <c r="E12" s="29">
        <v>207.3651968916644</v>
      </c>
      <c r="F12" s="29">
        <v>7.2590241809525574E-4</v>
      </c>
    </row>
    <row r="13" spans="1:9" x14ac:dyDescent="0.3">
      <c r="A13" s="29" t="s">
        <v>80</v>
      </c>
      <c r="B13" s="29">
        <v>3</v>
      </c>
      <c r="C13" s="29">
        <v>5.0250902296625437</v>
      </c>
      <c r="D13" s="29">
        <v>1.6750300765541812</v>
      </c>
      <c r="E13" s="29"/>
      <c r="F13" s="29"/>
    </row>
    <row r="14" spans="1:9" ht="15" thickBot="1" x14ac:dyDescent="0.35">
      <c r="A14" s="30" t="s">
        <v>81</v>
      </c>
      <c r="B14" s="30">
        <v>4</v>
      </c>
      <c r="C14" s="30">
        <v>352.36803185378005</v>
      </c>
      <c r="D14" s="30"/>
      <c r="E14" s="30"/>
      <c r="F14" s="30"/>
    </row>
    <row r="15" spans="1:9" ht="15" thickBot="1" x14ac:dyDescent="0.35"/>
    <row r="16" spans="1:9" x14ac:dyDescent="0.3">
      <c r="A16" s="31"/>
      <c r="B16" s="31" t="s">
        <v>88</v>
      </c>
      <c r="C16" s="31" t="s">
        <v>76</v>
      </c>
      <c r="D16" s="31" t="s">
        <v>89</v>
      </c>
      <c r="E16" s="31" t="s">
        <v>90</v>
      </c>
      <c r="F16" s="31" t="s">
        <v>91</v>
      </c>
      <c r="G16" s="31" t="s">
        <v>92</v>
      </c>
      <c r="H16" s="31" t="s">
        <v>93</v>
      </c>
      <c r="I16" s="31" t="s">
        <v>94</v>
      </c>
    </row>
    <row r="17" spans="1:9" x14ac:dyDescent="0.3">
      <c r="A17" s="29" t="s">
        <v>82</v>
      </c>
      <c r="B17" s="29">
        <v>36.934594909941453</v>
      </c>
      <c r="C17" s="29">
        <v>1.5954458181476687</v>
      </c>
      <c r="D17" s="29">
        <v>23.150015180598832</v>
      </c>
      <c r="E17" s="29">
        <v>1.765660718902258E-4</v>
      </c>
      <c r="F17" s="29">
        <v>31.857174260697061</v>
      </c>
      <c r="G17" s="29">
        <v>42.012015559185848</v>
      </c>
      <c r="H17" s="29">
        <v>31.857174260697061</v>
      </c>
      <c r="I17" s="29">
        <v>42.012015559185848</v>
      </c>
    </row>
    <row r="18" spans="1:9" ht="15" thickBot="1" x14ac:dyDescent="0.35">
      <c r="A18" s="30" t="s">
        <v>95</v>
      </c>
      <c r="B18" s="30">
        <v>-3.8148221201532495E-2</v>
      </c>
      <c r="C18" s="30">
        <v>2.6491488313824152E-3</v>
      </c>
      <c r="D18" s="30">
        <v>-14.400180446496647</v>
      </c>
      <c r="E18" s="30">
        <v>7.2590241809525574E-4</v>
      </c>
      <c r="F18" s="30">
        <v>-4.6578995112112116E-2</v>
      </c>
      <c r="G18" s="30">
        <v>-2.9717447290952874E-2</v>
      </c>
      <c r="H18" s="30">
        <v>-4.6578995112112116E-2</v>
      </c>
      <c r="I18" s="30">
        <v>-2.9717447290952874E-2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ECDA-7130-4B2D-A2E2-C886F4F8FA2F}">
  <dimension ref="A1:I18"/>
  <sheetViews>
    <sheetView workbookViewId="0">
      <selection sqref="A1:J19"/>
    </sheetView>
  </sheetViews>
  <sheetFormatPr defaultRowHeight="14.4" x14ac:dyDescent="0.3"/>
  <sheetData>
    <row r="1" spans="1:9" x14ac:dyDescent="0.3">
      <c r="A1" t="s">
        <v>71</v>
      </c>
    </row>
    <row r="2" spans="1:9" ht="15" thickBot="1" x14ac:dyDescent="0.35"/>
    <row r="3" spans="1:9" x14ac:dyDescent="0.3">
      <c r="A3" s="32" t="s">
        <v>72</v>
      </c>
      <c r="B3" s="32"/>
    </row>
    <row r="4" spans="1:9" x14ac:dyDescent="0.3">
      <c r="A4" s="29" t="s">
        <v>73</v>
      </c>
      <c r="B4" s="29">
        <v>0.96987106064533546</v>
      </c>
    </row>
    <row r="5" spans="1:9" x14ac:dyDescent="0.3">
      <c r="A5" s="29" t="s">
        <v>74</v>
      </c>
      <c r="B5" s="29">
        <v>0.94064987427730806</v>
      </c>
    </row>
    <row r="6" spans="1:9" x14ac:dyDescent="0.3">
      <c r="A6" s="29" t="s">
        <v>75</v>
      </c>
      <c r="B6" s="29">
        <v>0.92086649903641071</v>
      </c>
    </row>
    <row r="7" spans="1:9" x14ac:dyDescent="0.3">
      <c r="A7" s="29" t="s">
        <v>76</v>
      </c>
      <c r="B7" s="29">
        <v>2.9202328592277329</v>
      </c>
    </row>
    <row r="8" spans="1:9" ht="15" thickBot="1" x14ac:dyDescent="0.35">
      <c r="A8" s="30" t="s">
        <v>77</v>
      </c>
      <c r="B8" s="30">
        <v>5</v>
      </c>
    </row>
    <row r="10" spans="1:9" ht="15" thickBot="1" x14ac:dyDescent="0.35">
      <c r="A10" t="s">
        <v>78</v>
      </c>
    </row>
    <row r="11" spans="1:9" x14ac:dyDescent="0.3">
      <c r="A11" s="31"/>
      <c r="B11" s="31" t="s">
        <v>83</v>
      </c>
      <c r="C11" s="31" t="s">
        <v>84</v>
      </c>
      <c r="D11" s="31" t="s">
        <v>85</v>
      </c>
      <c r="E11" s="31" t="s">
        <v>86</v>
      </c>
      <c r="F11" s="31" t="s">
        <v>87</v>
      </c>
    </row>
    <row r="12" spans="1:9" x14ac:dyDescent="0.3">
      <c r="A12" s="29" t="s">
        <v>79</v>
      </c>
      <c r="B12" s="29">
        <v>1</v>
      </c>
      <c r="C12" s="29">
        <v>405.47359735864143</v>
      </c>
      <c r="D12" s="29">
        <v>405.47359735864143</v>
      </c>
      <c r="E12" s="29">
        <v>47.547491912944324</v>
      </c>
      <c r="F12" s="29">
        <v>6.2493825977518111E-3</v>
      </c>
    </row>
    <row r="13" spans="1:9" x14ac:dyDescent="0.3">
      <c r="A13" s="29" t="s">
        <v>80</v>
      </c>
      <c r="B13" s="29">
        <v>3</v>
      </c>
      <c r="C13" s="29">
        <v>25.583279856340141</v>
      </c>
      <c r="D13" s="29">
        <v>8.5277599521133798</v>
      </c>
      <c r="E13" s="29"/>
      <c r="F13" s="29"/>
    </row>
    <row r="14" spans="1:9" ht="15" thickBot="1" x14ac:dyDescent="0.35">
      <c r="A14" s="30" t="s">
        <v>81</v>
      </c>
      <c r="B14" s="30">
        <v>4</v>
      </c>
      <c r="C14" s="30">
        <v>431.05687721498157</v>
      </c>
      <c r="D14" s="30"/>
      <c r="E14" s="30"/>
      <c r="F14" s="30"/>
    </row>
    <row r="15" spans="1:9" ht="15" thickBot="1" x14ac:dyDescent="0.35"/>
    <row r="16" spans="1:9" x14ac:dyDescent="0.3">
      <c r="A16" s="31"/>
      <c r="B16" s="31" t="s">
        <v>88</v>
      </c>
      <c r="C16" s="31" t="s">
        <v>76</v>
      </c>
      <c r="D16" s="31" t="s">
        <v>89</v>
      </c>
      <c r="E16" s="31" t="s">
        <v>90</v>
      </c>
      <c r="F16" s="31" t="s">
        <v>91</v>
      </c>
      <c r="G16" s="31" t="s">
        <v>92</v>
      </c>
      <c r="H16" s="31" t="s">
        <v>93</v>
      </c>
      <c r="I16" s="31" t="s">
        <v>94</v>
      </c>
    </row>
    <row r="17" spans="1:9" x14ac:dyDescent="0.3">
      <c r="A17" s="29" t="s">
        <v>82</v>
      </c>
      <c r="B17" s="29">
        <v>75.021856041115825</v>
      </c>
      <c r="C17" s="29">
        <v>5.1543323637055227</v>
      </c>
      <c r="D17" s="29">
        <v>14.555106412885944</v>
      </c>
      <c r="E17" s="29">
        <v>7.0322356751783947E-4</v>
      </c>
      <c r="F17" s="29">
        <v>58.618470054036933</v>
      </c>
      <c r="G17" s="29">
        <v>91.425242028194717</v>
      </c>
      <c r="H17" s="29">
        <v>58.618470054036933</v>
      </c>
      <c r="I17" s="29">
        <v>91.425242028194717</v>
      </c>
    </row>
    <row r="18" spans="1:9" ht="15" thickBot="1" x14ac:dyDescent="0.35">
      <c r="A18" s="30" t="s">
        <v>95</v>
      </c>
      <c r="B18" s="30">
        <v>-0.15210481392224634</v>
      </c>
      <c r="C18" s="30">
        <v>2.2058661307746846E-2</v>
      </c>
      <c r="D18" s="30">
        <v>-6.8954689407569898</v>
      </c>
      <c r="E18" s="30">
        <v>6.2493825977518111E-3</v>
      </c>
      <c r="F18" s="30">
        <v>-0.22230531910058998</v>
      </c>
      <c r="G18" s="30">
        <v>-8.1904308743902685E-2</v>
      </c>
      <c r="H18" s="30">
        <v>-0.22230531910058998</v>
      </c>
      <c r="I18" s="30">
        <v>-8.1904308743902685E-2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538D-3BD8-4B3D-87E5-07D1EFB3495D}">
  <dimension ref="A1:U147"/>
  <sheetViews>
    <sheetView tabSelected="1" topLeftCell="A121" zoomScale="70" zoomScaleNormal="70" workbookViewId="0">
      <selection activeCell="E137" sqref="E137:F141"/>
    </sheetView>
  </sheetViews>
  <sheetFormatPr defaultRowHeight="14.4" x14ac:dyDescent="0.3"/>
  <cols>
    <col min="1" max="1" width="20" customWidth="1"/>
    <col min="2" max="2" width="28.44140625" customWidth="1"/>
    <col min="3" max="3" width="27.44140625" customWidth="1"/>
    <col min="4" max="4" width="18.6640625" customWidth="1"/>
    <col min="5" max="5" width="13.109375" customWidth="1"/>
    <col min="6" max="6" width="20.109375" customWidth="1"/>
    <col min="7" max="7" width="15" customWidth="1"/>
    <col min="8" max="8" width="27.44140625" customWidth="1"/>
    <col min="9" max="9" width="11.5546875" customWidth="1"/>
  </cols>
  <sheetData>
    <row r="1" spans="1:9" ht="15" thickBot="1" x14ac:dyDescent="0.35"/>
    <row r="2" spans="1:9" ht="15" thickBot="1" x14ac:dyDescent="0.35">
      <c r="A2" s="53" t="s">
        <v>13</v>
      </c>
      <c r="B2" s="54"/>
      <c r="C2" s="54"/>
      <c r="D2" s="54"/>
      <c r="E2" s="55"/>
      <c r="G2" s="53" t="s">
        <v>10</v>
      </c>
      <c r="H2" s="54"/>
      <c r="I2" s="11"/>
    </row>
    <row r="3" spans="1:9" ht="16.2" x14ac:dyDescent="0.3">
      <c r="A3" s="1" t="s">
        <v>8</v>
      </c>
      <c r="B3" s="2" t="s">
        <v>4</v>
      </c>
      <c r="C3" s="2" t="s">
        <v>5</v>
      </c>
      <c r="D3" s="2" t="s">
        <v>7</v>
      </c>
      <c r="E3" s="3" t="s">
        <v>12</v>
      </c>
      <c r="G3" s="4" t="s">
        <v>9</v>
      </c>
      <c r="H3" s="5">
        <v>250</v>
      </c>
      <c r="I3" s="6" t="s">
        <v>49</v>
      </c>
    </row>
    <row r="4" spans="1:9" ht="15" thickBot="1" x14ac:dyDescent="0.35">
      <c r="A4" s="4" t="s">
        <v>1</v>
      </c>
      <c r="B4" s="13">
        <v>646</v>
      </c>
      <c r="C4" s="13">
        <v>610</v>
      </c>
      <c r="D4" s="5">
        <f>C4-H$4</f>
        <v>418.5</v>
      </c>
      <c r="E4" s="6">
        <f>D4/H$3</f>
        <v>1.6739999999999999</v>
      </c>
      <c r="G4" s="7" t="s">
        <v>3</v>
      </c>
      <c r="H4" s="8">
        <v>191.5</v>
      </c>
      <c r="I4" s="9" t="s">
        <v>11</v>
      </c>
    </row>
    <row r="5" spans="1:9" ht="15" thickBot="1" x14ac:dyDescent="0.35">
      <c r="A5" s="7" t="s">
        <v>2</v>
      </c>
      <c r="B5" s="14">
        <v>438</v>
      </c>
      <c r="C5" s="14">
        <v>399</v>
      </c>
      <c r="D5" s="8">
        <f>C5-H$4</f>
        <v>207.5</v>
      </c>
      <c r="E5" s="9">
        <f>D5/H$3</f>
        <v>0.83</v>
      </c>
    </row>
    <row r="6" spans="1:9" x14ac:dyDescent="0.3">
      <c r="A6" s="5"/>
      <c r="B6" s="5"/>
      <c r="C6" s="5"/>
      <c r="D6" s="5"/>
      <c r="E6" s="5"/>
    </row>
    <row r="7" spans="1:9" ht="16.2" x14ac:dyDescent="0.3">
      <c r="A7" s="12" t="s">
        <v>0</v>
      </c>
      <c r="B7">
        <f>(E4+E5)/2</f>
        <v>1.252</v>
      </c>
      <c r="C7" t="s">
        <v>55</v>
      </c>
    </row>
    <row r="8" spans="1:9" x14ac:dyDescent="0.3">
      <c r="A8" t="s">
        <v>14</v>
      </c>
    </row>
    <row r="9" spans="1:9" ht="15.6" x14ac:dyDescent="0.35">
      <c r="A9" t="s">
        <v>15</v>
      </c>
      <c r="B9">
        <f>_xlfn.STDEV.S(E4:E5)/(2)^0.5</f>
        <v>0.42199999999999988</v>
      </c>
    </row>
    <row r="11" spans="1:9" ht="15" thickBot="1" x14ac:dyDescent="0.35"/>
    <row r="12" spans="1:9" ht="15" thickBot="1" x14ac:dyDescent="0.35">
      <c r="B12" t="s">
        <v>16</v>
      </c>
      <c r="G12" s="10"/>
      <c r="H12" s="11"/>
    </row>
    <row r="13" spans="1:9" ht="15.6" x14ac:dyDescent="0.35">
      <c r="A13" t="s">
        <v>17</v>
      </c>
      <c r="B13" t="s">
        <v>24</v>
      </c>
      <c r="C13" t="s">
        <v>25</v>
      </c>
      <c r="D13" t="s">
        <v>46</v>
      </c>
      <c r="E13" t="s">
        <v>7</v>
      </c>
      <c r="F13" t="s">
        <v>6</v>
      </c>
      <c r="G13" t="s">
        <v>26</v>
      </c>
      <c r="H13" t="s">
        <v>57</v>
      </c>
      <c r="I13" t="s">
        <v>27</v>
      </c>
    </row>
    <row r="14" spans="1:9" x14ac:dyDescent="0.3">
      <c r="A14" t="s">
        <v>18</v>
      </c>
      <c r="B14" s="15">
        <v>102</v>
      </c>
      <c r="C14" s="15">
        <v>101</v>
      </c>
      <c r="D14" s="15">
        <v>45</v>
      </c>
      <c r="E14">
        <f>C14-D14</f>
        <v>56</v>
      </c>
      <c r="F14">
        <f>B14-C14</f>
        <v>1</v>
      </c>
      <c r="G14">
        <f>F14/E14</f>
        <v>1.7857142857142856E-2</v>
      </c>
      <c r="H14" s="63">
        <f>G14*B$7*100</f>
        <v>2.2357142857142858</v>
      </c>
      <c r="I14" s="64">
        <f>B$9*G14*100</f>
        <v>0.75357142857142823</v>
      </c>
    </row>
    <row r="15" spans="1:9" x14ac:dyDescent="0.3">
      <c r="A15" t="s">
        <v>19</v>
      </c>
      <c r="B15" s="21">
        <v>97</v>
      </c>
      <c r="C15" s="21">
        <v>92</v>
      </c>
      <c r="D15" s="21">
        <v>35</v>
      </c>
      <c r="E15">
        <f t="shared" ref="E15:E22" si="0">C15-D15</f>
        <v>57</v>
      </c>
      <c r="F15">
        <f t="shared" ref="F15:F22" si="1">B15-C15</f>
        <v>5</v>
      </c>
      <c r="G15">
        <f t="shared" ref="G15:G22" si="2">F15/E15</f>
        <v>8.771929824561403E-2</v>
      </c>
      <c r="H15" s="63">
        <f t="shared" ref="H15:H22" si="3">G15*B$7*100</f>
        <v>10.982456140350877</v>
      </c>
      <c r="I15" s="64">
        <f t="shared" ref="I15:I22" si="4">B$9*G15*100</f>
        <v>3.7017543859649109</v>
      </c>
    </row>
    <row r="16" spans="1:9" x14ac:dyDescent="0.3">
      <c r="A16" t="s">
        <v>20</v>
      </c>
      <c r="B16" s="15">
        <v>98</v>
      </c>
      <c r="C16" s="15">
        <v>91</v>
      </c>
      <c r="D16" s="15">
        <v>37</v>
      </c>
      <c r="E16">
        <f t="shared" si="0"/>
        <v>54</v>
      </c>
      <c r="F16">
        <f t="shared" si="1"/>
        <v>7</v>
      </c>
      <c r="G16">
        <f t="shared" si="2"/>
        <v>0.12962962962962962</v>
      </c>
      <c r="H16" s="63">
        <f t="shared" si="3"/>
        <v>16.229629629629631</v>
      </c>
      <c r="I16" s="64">
        <f t="shared" si="4"/>
        <v>5.4703703703703681</v>
      </c>
    </row>
    <row r="17" spans="1:14" x14ac:dyDescent="0.3">
      <c r="A17" t="s">
        <v>21</v>
      </c>
      <c r="B17" s="15">
        <v>101</v>
      </c>
      <c r="C17" s="15">
        <v>92</v>
      </c>
      <c r="D17" s="15">
        <v>41</v>
      </c>
      <c r="E17">
        <f t="shared" si="0"/>
        <v>51</v>
      </c>
      <c r="F17">
        <f t="shared" si="1"/>
        <v>9</v>
      </c>
      <c r="G17">
        <f t="shared" si="2"/>
        <v>0.17647058823529413</v>
      </c>
      <c r="H17" s="63">
        <f t="shared" si="3"/>
        <v>22.094117647058827</v>
      </c>
      <c r="I17" s="64">
        <f t="shared" si="4"/>
        <v>7.4470588235294093</v>
      </c>
    </row>
    <row r="18" spans="1:14" x14ac:dyDescent="0.3">
      <c r="A18" t="s">
        <v>22</v>
      </c>
      <c r="B18" s="15">
        <v>99</v>
      </c>
      <c r="C18" s="15">
        <v>89</v>
      </c>
      <c r="D18" s="15">
        <v>41</v>
      </c>
      <c r="E18">
        <f t="shared" si="0"/>
        <v>48</v>
      </c>
      <c r="F18">
        <f t="shared" si="1"/>
        <v>10</v>
      </c>
      <c r="G18">
        <f t="shared" si="2"/>
        <v>0.20833333333333334</v>
      </c>
      <c r="H18" s="63">
        <f t="shared" si="3"/>
        <v>26.083333333333336</v>
      </c>
      <c r="I18" s="64">
        <f t="shared" si="4"/>
        <v>8.7916666666666643</v>
      </c>
    </row>
    <row r="19" spans="1:14" x14ac:dyDescent="0.3">
      <c r="A19" t="s">
        <v>23</v>
      </c>
      <c r="B19" s="15">
        <v>106</v>
      </c>
      <c r="C19" s="15">
        <v>89</v>
      </c>
      <c r="D19" s="15">
        <v>34</v>
      </c>
      <c r="E19">
        <f t="shared" si="0"/>
        <v>55</v>
      </c>
      <c r="F19">
        <f t="shared" si="1"/>
        <v>17</v>
      </c>
      <c r="G19">
        <f t="shared" si="2"/>
        <v>0.30909090909090908</v>
      </c>
      <c r="H19" s="63">
        <f t="shared" si="3"/>
        <v>38.698181818181816</v>
      </c>
      <c r="I19" s="64">
        <f t="shared" si="4"/>
        <v>13.043636363636359</v>
      </c>
    </row>
    <row r="20" spans="1:14" x14ac:dyDescent="0.3">
      <c r="A20" t="s">
        <v>43</v>
      </c>
      <c r="B20" s="15">
        <v>110</v>
      </c>
      <c r="C20" s="15">
        <v>93</v>
      </c>
      <c r="D20" s="15">
        <v>40</v>
      </c>
      <c r="E20">
        <f t="shared" si="0"/>
        <v>53</v>
      </c>
      <c r="F20">
        <f t="shared" si="1"/>
        <v>17</v>
      </c>
      <c r="G20">
        <f t="shared" si="2"/>
        <v>0.32075471698113206</v>
      </c>
      <c r="H20" s="63">
        <f t="shared" si="3"/>
        <v>40.158490566037734</v>
      </c>
      <c r="I20" s="64">
        <f t="shared" si="4"/>
        <v>13.535849056603769</v>
      </c>
    </row>
    <row r="21" spans="1:14" x14ac:dyDescent="0.3">
      <c r="A21" t="s">
        <v>44</v>
      </c>
      <c r="B21" s="15">
        <v>84</v>
      </c>
      <c r="C21" s="15">
        <v>74</v>
      </c>
      <c r="D21" s="15">
        <v>45</v>
      </c>
      <c r="E21">
        <f t="shared" si="0"/>
        <v>29</v>
      </c>
      <c r="F21">
        <f t="shared" si="1"/>
        <v>10</v>
      </c>
      <c r="G21">
        <f t="shared" si="2"/>
        <v>0.34482758620689657</v>
      </c>
      <c r="H21" s="63">
        <f t="shared" si="3"/>
        <v>43.172413793103452</v>
      </c>
      <c r="I21" s="64">
        <f t="shared" si="4"/>
        <v>14.551724137931032</v>
      </c>
    </row>
    <row r="22" spans="1:14" x14ac:dyDescent="0.3">
      <c r="A22" t="s">
        <v>45</v>
      </c>
      <c r="B22" s="15">
        <v>145</v>
      </c>
      <c r="C22" s="15">
        <v>112</v>
      </c>
      <c r="D22" s="15">
        <v>37</v>
      </c>
      <c r="E22">
        <f t="shared" si="0"/>
        <v>75</v>
      </c>
      <c r="F22">
        <f t="shared" si="1"/>
        <v>33</v>
      </c>
      <c r="G22">
        <f t="shared" si="2"/>
        <v>0.44</v>
      </c>
      <c r="H22" s="63">
        <f t="shared" si="3"/>
        <v>55.088000000000001</v>
      </c>
      <c r="I22" s="64">
        <f t="shared" si="4"/>
        <v>18.567999999999994</v>
      </c>
    </row>
    <row r="24" spans="1:14" x14ac:dyDescent="0.3">
      <c r="B24" t="s">
        <v>47</v>
      </c>
    </row>
    <row r="25" spans="1:14" ht="15.6" x14ac:dyDescent="0.35">
      <c r="A25" t="s">
        <v>28</v>
      </c>
      <c r="B25" t="s">
        <v>29</v>
      </c>
      <c r="C25" t="s">
        <v>30</v>
      </c>
      <c r="D25" t="s">
        <v>31</v>
      </c>
      <c r="E25" t="s">
        <v>32</v>
      </c>
      <c r="F25" t="s">
        <v>33</v>
      </c>
      <c r="G25" t="s">
        <v>34</v>
      </c>
      <c r="H25" t="s">
        <v>35</v>
      </c>
      <c r="I25" t="s">
        <v>36</v>
      </c>
      <c r="J25" t="s">
        <v>37</v>
      </c>
      <c r="K25" t="s">
        <v>38</v>
      </c>
      <c r="L25" t="s">
        <v>39</v>
      </c>
      <c r="M25" t="s">
        <v>40</v>
      </c>
      <c r="N25" t="s">
        <v>41</v>
      </c>
    </row>
    <row r="26" spans="1:14" x14ac:dyDescent="0.3">
      <c r="A26" t="s">
        <v>18</v>
      </c>
      <c r="B26" s="15">
        <v>905</v>
      </c>
      <c r="C26" s="15">
        <v>906</v>
      </c>
      <c r="D26" s="15">
        <v>907</v>
      </c>
      <c r="E26" s="15">
        <v>907</v>
      </c>
      <c r="F26" s="15">
        <v>907</v>
      </c>
      <c r="G26" s="15">
        <v>907</v>
      </c>
      <c r="H26" s="15">
        <v>909</v>
      </c>
      <c r="I26" s="15">
        <v>912</v>
      </c>
      <c r="J26" s="15">
        <v>909</v>
      </c>
      <c r="K26" s="15">
        <v>909</v>
      </c>
      <c r="L26">
        <f>AVERAGE(B26:K26)</f>
        <v>907.8</v>
      </c>
      <c r="M26">
        <f>_xlfn.STDEV.S(B26:K26)</f>
        <v>1.9888578520235067</v>
      </c>
      <c r="N26" s="64">
        <f>M26/(10)^0.5</f>
        <v>0.62893207547044028</v>
      </c>
    </row>
    <row r="27" spans="1:14" x14ac:dyDescent="0.3">
      <c r="A27" t="s">
        <v>19</v>
      </c>
      <c r="B27" s="15">
        <v>700</v>
      </c>
      <c r="C27" s="15">
        <v>701</v>
      </c>
      <c r="D27" s="15">
        <v>702</v>
      </c>
      <c r="E27" s="15">
        <v>702</v>
      </c>
      <c r="F27" s="15">
        <v>702</v>
      </c>
      <c r="G27" s="15">
        <v>702</v>
      </c>
      <c r="H27" s="15">
        <v>704</v>
      </c>
      <c r="I27" s="15">
        <v>704</v>
      </c>
      <c r="J27" s="15">
        <v>707</v>
      </c>
      <c r="K27" s="15">
        <v>709</v>
      </c>
      <c r="L27">
        <f t="shared" ref="L27:L34" si="5">AVERAGE(B27:K27)</f>
        <v>703.3</v>
      </c>
      <c r="M27">
        <f t="shared" ref="M27:M34" si="6">_xlfn.STDEV.S(B27:K27)</f>
        <v>2.7908580918579302</v>
      </c>
      <c r="N27" s="64">
        <f t="shared" ref="N27:N34" si="7">M27/(10)^0.5</f>
        <v>0.88254681965824833</v>
      </c>
    </row>
    <row r="28" spans="1:14" x14ac:dyDescent="0.3">
      <c r="A28" t="s">
        <v>20</v>
      </c>
      <c r="B28" s="15">
        <v>490</v>
      </c>
      <c r="C28" s="15">
        <v>491</v>
      </c>
      <c r="D28" s="15">
        <v>491</v>
      </c>
      <c r="E28" s="15">
        <v>492</v>
      </c>
      <c r="F28" s="15">
        <v>493</v>
      </c>
      <c r="G28" s="15">
        <v>491</v>
      </c>
      <c r="H28" s="15">
        <v>491</v>
      </c>
      <c r="I28" s="15">
        <v>495</v>
      </c>
      <c r="J28" s="15">
        <v>496</v>
      </c>
      <c r="K28" s="15">
        <v>497</v>
      </c>
      <c r="L28">
        <f t="shared" si="5"/>
        <v>492.7</v>
      </c>
      <c r="M28">
        <f t="shared" si="6"/>
        <v>2.4517567397911053</v>
      </c>
      <c r="N28" s="64">
        <f t="shared" si="7"/>
        <v>0.77531355664086699</v>
      </c>
    </row>
    <row r="29" spans="1:14" x14ac:dyDescent="0.3">
      <c r="A29" t="s">
        <v>21</v>
      </c>
      <c r="B29" s="15">
        <v>396</v>
      </c>
      <c r="C29" s="15">
        <v>398</v>
      </c>
      <c r="D29" s="15">
        <v>399</v>
      </c>
      <c r="E29" s="15">
        <v>402</v>
      </c>
      <c r="F29" s="15">
        <v>403</v>
      </c>
      <c r="G29" s="15">
        <v>404</v>
      </c>
      <c r="H29" s="15">
        <v>405</v>
      </c>
      <c r="I29" s="15">
        <v>406</v>
      </c>
      <c r="J29" s="15">
        <v>409</v>
      </c>
      <c r="K29" s="15">
        <v>410</v>
      </c>
      <c r="L29">
        <f t="shared" si="5"/>
        <v>403.2</v>
      </c>
      <c r="M29">
        <f t="shared" si="6"/>
        <v>4.5898438608156011</v>
      </c>
      <c r="N29" s="64">
        <f t="shared" si="7"/>
        <v>1.4514360704718159</v>
      </c>
    </row>
    <row r="30" spans="1:14" x14ac:dyDescent="0.3">
      <c r="A30" t="s">
        <v>22</v>
      </c>
      <c r="B30" s="15">
        <v>292</v>
      </c>
      <c r="C30" s="15">
        <v>292</v>
      </c>
      <c r="D30" s="15">
        <v>294</v>
      </c>
      <c r="E30" s="15">
        <v>296</v>
      </c>
      <c r="F30" s="15">
        <v>299</v>
      </c>
      <c r="G30" s="15">
        <v>300</v>
      </c>
      <c r="H30" s="15">
        <v>301</v>
      </c>
      <c r="I30" s="15">
        <v>305</v>
      </c>
      <c r="J30" s="15">
        <v>306</v>
      </c>
      <c r="K30" s="15">
        <v>306</v>
      </c>
      <c r="L30">
        <f t="shared" si="5"/>
        <v>299.10000000000002</v>
      </c>
      <c r="M30">
        <f t="shared" si="6"/>
        <v>5.4863466897380802</v>
      </c>
      <c r="N30" s="64">
        <f t="shared" si="7"/>
        <v>1.7349351572897469</v>
      </c>
    </row>
    <row r="31" spans="1:14" x14ac:dyDescent="0.3">
      <c r="A31" t="s">
        <v>23</v>
      </c>
      <c r="B31" s="15">
        <v>257</v>
      </c>
      <c r="C31" s="15">
        <v>257</v>
      </c>
      <c r="D31" s="15">
        <v>257</v>
      </c>
      <c r="E31" s="15">
        <v>258</v>
      </c>
      <c r="F31" s="15">
        <v>256</v>
      </c>
      <c r="G31" s="15">
        <v>258</v>
      </c>
      <c r="H31" s="15">
        <v>258</v>
      </c>
      <c r="I31" s="15">
        <v>260</v>
      </c>
      <c r="J31" s="15">
        <v>261</v>
      </c>
      <c r="K31" s="15">
        <v>261</v>
      </c>
      <c r="L31">
        <f t="shared" si="5"/>
        <v>258.3</v>
      </c>
      <c r="M31">
        <f t="shared" si="6"/>
        <v>1.7669811040931429</v>
      </c>
      <c r="N31" s="64">
        <f t="shared" si="7"/>
        <v>0.55876848714134031</v>
      </c>
    </row>
    <row r="32" spans="1:14" x14ac:dyDescent="0.3">
      <c r="A32" t="s">
        <v>43</v>
      </c>
      <c r="B32" s="15">
        <v>236</v>
      </c>
      <c r="C32" s="15">
        <v>237</v>
      </c>
      <c r="D32" s="15">
        <v>238</v>
      </c>
      <c r="E32" s="15">
        <v>239</v>
      </c>
      <c r="F32" s="15">
        <v>240</v>
      </c>
      <c r="G32" s="15">
        <v>242</v>
      </c>
      <c r="H32" s="15">
        <v>245</v>
      </c>
      <c r="I32" s="15">
        <v>245</v>
      </c>
      <c r="J32" s="15">
        <v>246</v>
      </c>
      <c r="K32" s="15">
        <v>246</v>
      </c>
      <c r="L32">
        <f t="shared" si="5"/>
        <v>241.4</v>
      </c>
      <c r="M32">
        <f t="shared" si="6"/>
        <v>3.8930136855083819</v>
      </c>
      <c r="N32" s="64">
        <f t="shared" si="7"/>
        <v>1.2310790208412925</v>
      </c>
    </row>
    <row r="33" spans="1:14" x14ac:dyDescent="0.3">
      <c r="A33" t="s">
        <v>44</v>
      </c>
      <c r="B33" s="15">
        <v>205</v>
      </c>
      <c r="C33" s="15">
        <v>205</v>
      </c>
      <c r="D33" s="15">
        <v>206</v>
      </c>
      <c r="E33" s="15">
        <v>206</v>
      </c>
      <c r="F33" s="15">
        <v>207</v>
      </c>
      <c r="G33" s="15">
        <v>208</v>
      </c>
      <c r="H33" s="15">
        <v>210</v>
      </c>
      <c r="I33" s="15">
        <v>211</v>
      </c>
      <c r="J33" s="15">
        <v>211</v>
      </c>
      <c r="K33" s="15">
        <v>214</v>
      </c>
      <c r="L33">
        <f t="shared" si="5"/>
        <v>208.3</v>
      </c>
      <c r="M33">
        <f t="shared" si="6"/>
        <v>3.0568684048294328</v>
      </c>
      <c r="N33" s="64">
        <f t="shared" si="7"/>
        <v>0.96666666666666645</v>
      </c>
    </row>
    <row r="34" spans="1:14" x14ac:dyDescent="0.3">
      <c r="A34" t="s">
        <v>45</v>
      </c>
      <c r="B34" s="15">
        <v>121</v>
      </c>
      <c r="C34" s="15">
        <v>121</v>
      </c>
      <c r="D34" s="15">
        <v>122</v>
      </c>
      <c r="E34" s="15">
        <v>123</v>
      </c>
      <c r="F34" s="15">
        <v>123</v>
      </c>
      <c r="G34" s="15">
        <v>123</v>
      </c>
      <c r="H34" s="15">
        <v>123</v>
      </c>
      <c r="I34" s="15">
        <v>124</v>
      </c>
      <c r="J34" s="15">
        <v>125</v>
      </c>
      <c r="K34" s="15">
        <v>126</v>
      </c>
      <c r="L34">
        <f t="shared" si="5"/>
        <v>123.1</v>
      </c>
      <c r="M34">
        <f t="shared" si="6"/>
        <v>1.5951314818673863</v>
      </c>
      <c r="N34" s="64">
        <f t="shared" si="7"/>
        <v>0.50442486501405182</v>
      </c>
    </row>
    <row r="35" spans="1:14" x14ac:dyDescent="0.3"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4" x14ac:dyDescent="0.3">
      <c r="B36" t="s">
        <v>48</v>
      </c>
    </row>
    <row r="37" spans="1:14" ht="15.6" x14ac:dyDescent="0.35">
      <c r="A37" t="s">
        <v>28</v>
      </c>
      <c r="B37" t="s">
        <v>29</v>
      </c>
      <c r="C37" t="s">
        <v>30</v>
      </c>
      <c r="D37" t="s">
        <v>31</v>
      </c>
      <c r="E37" t="s">
        <v>32</v>
      </c>
      <c r="F37" t="s">
        <v>33</v>
      </c>
      <c r="G37" t="s">
        <v>34</v>
      </c>
      <c r="H37" t="s">
        <v>35</v>
      </c>
      <c r="I37" t="s">
        <v>36</v>
      </c>
      <c r="J37" t="s">
        <v>37</v>
      </c>
      <c r="K37" t="s">
        <v>38</v>
      </c>
      <c r="L37" t="s">
        <v>39</v>
      </c>
      <c r="M37" t="s">
        <v>40</v>
      </c>
      <c r="N37" t="s">
        <v>41</v>
      </c>
    </row>
    <row r="38" spans="1:14" x14ac:dyDescent="0.3">
      <c r="A38" t="s">
        <v>18</v>
      </c>
      <c r="B38" s="15">
        <v>906</v>
      </c>
      <c r="C38" s="15">
        <v>907</v>
      </c>
      <c r="D38" s="15">
        <v>908</v>
      </c>
      <c r="E38" s="15">
        <v>909</v>
      </c>
      <c r="F38" s="15">
        <v>910</v>
      </c>
      <c r="G38" s="15">
        <v>911</v>
      </c>
      <c r="H38" s="15">
        <v>912</v>
      </c>
      <c r="I38" s="15">
        <v>912</v>
      </c>
      <c r="J38" s="15">
        <v>912</v>
      </c>
      <c r="K38" s="15">
        <v>913</v>
      </c>
      <c r="L38">
        <f>AVERAGE(B38:K38)</f>
        <v>910</v>
      </c>
      <c r="M38">
        <f>_xlfn.STDEV.S(B38:K38)</f>
        <v>2.4037008503093262</v>
      </c>
      <c r="N38" s="63">
        <f>M38/(10)^0.5</f>
        <v>0.76011695006609192</v>
      </c>
    </row>
    <row r="39" spans="1:14" x14ac:dyDescent="0.3">
      <c r="A39" t="s">
        <v>19</v>
      </c>
      <c r="B39" s="15">
        <v>703</v>
      </c>
      <c r="C39" s="15">
        <v>703</v>
      </c>
      <c r="D39" s="15">
        <v>703</v>
      </c>
      <c r="E39" s="15">
        <v>703</v>
      </c>
      <c r="F39" s="15">
        <v>704</v>
      </c>
      <c r="G39" s="15">
        <v>705</v>
      </c>
      <c r="H39" s="15">
        <v>706</v>
      </c>
      <c r="I39" s="15">
        <v>706</v>
      </c>
      <c r="J39" s="15">
        <v>706</v>
      </c>
      <c r="K39" s="15">
        <v>706</v>
      </c>
      <c r="L39">
        <f t="shared" ref="L39:L43" si="8">AVERAGE(B39:K39)</f>
        <v>704.5</v>
      </c>
      <c r="M39">
        <f t="shared" ref="M39:M43" si="9">_xlfn.STDEV.S(B39:K39)</f>
        <v>1.4337208778404378</v>
      </c>
      <c r="N39" s="63">
        <f t="shared" ref="N39:N46" si="10">M39/(10)^0.5</f>
        <v>0.4533823502911814</v>
      </c>
    </row>
    <row r="40" spans="1:14" x14ac:dyDescent="0.3">
      <c r="A40" t="s">
        <v>20</v>
      </c>
      <c r="B40" s="15">
        <v>490</v>
      </c>
      <c r="C40" s="15">
        <v>491</v>
      </c>
      <c r="D40" s="15">
        <v>491</v>
      </c>
      <c r="E40" s="15">
        <v>493</v>
      </c>
      <c r="F40" s="15">
        <v>494</v>
      </c>
      <c r="G40" s="15">
        <v>495</v>
      </c>
      <c r="H40" s="15">
        <v>496</v>
      </c>
      <c r="I40" s="15">
        <v>496</v>
      </c>
      <c r="J40" s="15">
        <v>496</v>
      </c>
      <c r="K40" s="15">
        <v>497</v>
      </c>
      <c r="L40">
        <f t="shared" si="8"/>
        <v>493.9</v>
      </c>
      <c r="M40">
        <f t="shared" si="9"/>
        <v>2.5144029554194813</v>
      </c>
      <c r="N40" s="63">
        <f t="shared" si="10"/>
        <v>0.79512402945843752</v>
      </c>
    </row>
    <row r="41" spans="1:14" x14ac:dyDescent="0.3">
      <c r="A41" t="s">
        <v>21</v>
      </c>
      <c r="B41" s="15">
        <v>402</v>
      </c>
      <c r="C41" s="15">
        <v>404</v>
      </c>
      <c r="D41" s="15">
        <v>405</v>
      </c>
      <c r="E41" s="15">
        <v>406</v>
      </c>
      <c r="F41" s="15">
        <v>406</v>
      </c>
      <c r="G41" s="15">
        <v>408</v>
      </c>
      <c r="H41" s="15">
        <v>408</v>
      </c>
      <c r="I41" s="15">
        <v>408</v>
      </c>
      <c r="J41" s="15">
        <v>408</v>
      </c>
      <c r="K41" s="15">
        <v>408</v>
      </c>
      <c r="L41">
        <f t="shared" si="8"/>
        <v>406.3</v>
      </c>
      <c r="M41">
        <f t="shared" si="9"/>
        <v>2.1108186931983415</v>
      </c>
      <c r="N41" s="63">
        <f t="shared" si="10"/>
        <v>0.66749947981669266</v>
      </c>
    </row>
    <row r="42" spans="1:14" x14ac:dyDescent="0.3">
      <c r="A42" t="s">
        <v>22</v>
      </c>
      <c r="B42" s="15">
        <v>290</v>
      </c>
      <c r="C42" s="15">
        <v>291</v>
      </c>
      <c r="D42" s="15">
        <v>291</v>
      </c>
      <c r="E42" s="15">
        <v>292</v>
      </c>
      <c r="F42" s="15">
        <v>293</v>
      </c>
      <c r="G42" s="15">
        <v>294</v>
      </c>
      <c r="H42" s="15">
        <v>295</v>
      </c>
      <c r="I42" s="15">
        <v>296</v>
      </c>
      <c r="J42" s="15">
        <v>297</v>
      </c>
      <c r="K42" s="15">
        <v>298</v>
      </c>
      <c r="L42">
        <f t="shared" si="8"/>
        <v>293.7</v>
      </c>
      <c r="M42">
        <f t="shared" si="9"/>
        <v>2.7507574714370344</v>
      </c>
      <c r="N42" s="63">
        <f t="shared" si="10"/>
        <v>0.86986589004665926</v>
      </c>
    </row>
    <row r="43" spans="1:14" x14ac:dyDescent="0.3">
      <c r="A43" t="s">
        <v>23</v>
      </c>
      <c r="B43" s="15">
        <v>257</v>
      </c>
      <c r="C43" s="15">
        <v>257</v>
      </c>
      <c r="D43" s="15">
        <v>257</v>
      </c>
      <c r="E43" s="15">
        <v>258</v>
      </c>
      <c r="F43" s="15">
        <v>259</v>
      </c>
      <c r="G43" s="15">
        <v>260</v>
      </c>
      <c r="H43" s="15">
        <v>261</v>
      </c>
      <c r="I43" s="15">
        <v>261</v>
      </c>
      <c r="J43" s="15">
        <v>261</v>
      </c>
      <c r="K43" s="15">
        <v>261</v>
      </c>
      <c r="L43">
        <f t="shared" si="8"/>
        <v>259.2</v>
      </c>
      <c r="M43">
        <f t="shared" si="9"/>
        <v>1.8135294011647258</v>
      </c>
      <c r="N43" s="63">
        <f t="shared" si="10"/>
        <v>0.57348835113617513</v>
      </c>
    </row>
    <row r="44" spans="1:14" x14ac:dyDescent="0.3">
      <c r="A44" t="s">
        <v>43</v>
      </c>
      <c r="B44" s="15">
        <v>230</v>
      </c>
      <c r="C44" s="15">
        <v>232</v>
      </c>
      <c r="D44" s="15">
        <v>234</v>
      </c>
      <c r="E44" s="15">
        <v>236</v>
      </c>
      <c r="F44" s="15">
        <v>240</v>
      </c>
      <c r="G44" s="15">
        <v>242</v>
      </c>
      <c r="H44" s="15">
        <v>243</v>
      </c>
      <c r="I44" s="15">
        <v>244</v>
      </c>
      <c r="J44" s="15">
        <v>246</v>
      </c>
      <c r="K44" s="15">
        <v>248</v>
      </c>
      <c r="L44">
        <f>AVERAGE(B44:K44)</f>
        <v>239.5</v>
      </c>
      <c r="M44">
        <f>_xlfn.STDEV.S(B44:K44)</f>
        <v>6.1689185077739159</v>
      </c>
      <c r="N44" s="63">
        <f t="shared" si="10"/>
        <v>1.9507833184532708</v>
      </c>
    </row>
    <row r="45" spans="1:14" x14ac:dyDescent="0.3">
      <c r="A45" t="s">
        <v>44</v>
      </c>
      <c r="B45" s="15">
        <v>208</v>
      </c>
      <c r="C45" s="15">
        <v>208</v>
      </c>
      <c r="D45" s="15">
        <v>208</v>
      </c>
      <c r="E45" s="15">
        <v>208</v>
      </c>
      <c r="F45" s="15">
        <v>209</v>
      </c>
      <c r="G45" s="15">
        <v>210</v>
      </c>
      <c r="H45" s="15">
        <v>209</v>
      </c>
      <c r="I45" s="15">
        <v>209</v>
      </c>
      <c r="J45" s="15">
        <v>209</v>
      </c>
      <c r="K45" s="15">
        <v>209</v>
      </c>
      <c r="L45">
        <f t="shared" ref="L45:L46" si="11">AVERAGE(B45:K45)</f>
        <v>208.7</v>
      </c>
      <c r="M45">
        <f t="shared" ref="M45:M46" si="12">_xlfn.STDEV.S(B45:K45)</f>
        <v>0.67494855771055295</v>
      </c>
      <c r="N45" s="63">
        <f t="shared" si="10"/>
        <v>0.21343747458109497</v>
      </c>
    </row>
    <row r="46" spans="1:14" x14ac:dyDescent="0.3">
      <c r="A46" t="s">
        <v>45</v>
      </c>
      <c r="B46" s="15">
        <v>115</v>
      </c>
      <c r="C46" s="15">
        <v>117</v>
      </c>
      <c r="D46" s="15">
        <v>118</v>
      </c>
      <c r="E46" s="15">
        <v>119</v>
      </c>
      <c r="F46" s="15">
        <v>121</v>
      </c>
      <c r="G46" s="15">
        <v>122</v>
      </c>
      <c r="H46" s="15">
        <v>122</v>
      </c>
      <c r="I46" s="15">
        <v>121</v>
      </c>
      <c r="J46" s="15">
        <v>122</v>
      </c>
      <c r="K46" s="15">
        <v>122</v>
      </c>
      <c r="L46">
        <f t="shared" si="11"/>
        <v>119.9</v>
      </c>
      <c r="M46">
        <f t="shared" si="12"/>
        <v>2.5144029554194809</v>
      </c>
      <c r="N46" s="63">
        <f t="shared" si="10"/>
        <v>0.7951240294584373</v>
      </c>
    </row>
    <row r="48" spans="1:14" x14ac:dyDescent="0.3">
      <c r="A48" t="s">
        <v>42</v>
      </c>
    </row>
    <row r="50" spans="1:8" ht="15.6" x14ac:dyDescent="0.35">
      <c r="A50" s="5"/>
      <c r="B50" s="17" t="s">
        <v>53</v>
      </c>
      <c r="C50" s="17" t="s">
        <v>54</v>
      </c>
      <c r="D50" s="18" t="s">
        <v>50</v>
      </c>
      <c r="E50" s="18" t="s">
        <v>51</v>
      </c>
      <c r="F50" s="19" t="s">
        <v>56</v>
      </c>
      <c r="G50" s="19" t="s">
        <v>52</v>
      </c>
    </row>
    <row r="51" spans="1:8" x14ac:dyDescent="0.3">
      <c r="A51" s="5" t="s">
        <v>18</v>
      </c>
      <c r="B51" s="22">
        <f>H14</f>
        <v>2.2357142857142858</v>
      </c>
      <c r="C51" s="22">
        <f>I14</f>
        <v>0.75357142857142823</v>
      </c>
      <c r="D51" s="23">
        <f>L26</f>
        <v>907.8</v>
      </c>
      <c r="E51" s="23">
        <f>N26</f>
        <v>0.62893207547044028</v>
      </c>
      <c r="F51" s="24">
        <f>L38</f>
        <v>910</v>
      </c>
      <c r="G51" s="24">
        <f>N38</f>
        <v>0.76011695006609192</v>
      </c>
    </row>
    <row r="52" spans="1:8" x14ac:dyDescent="0.3">
      <c r="A52" s="5" t="s">
        <v>19</v>
      </c>
      <c r="B52" s="22">
        <f t="shared" ref="B52:B59" si="13">H15</f>
        <v>10.982456140350877</v>
      </c>
      <c r="C52" s="22">
        <f t="shared" ref="C52:C59" si="14">I15</f>
        <v>3.7017543859649109</v>
      </c>
      <c r="D52" s="23">
        <f t="shared" ref="D52:D59" si="15">L27</f>
        <v>703.3</v>
      </c>
      <c r="E52" s="23">
        <f t="shared" ref="E52:E59" si="16">N27</f>
        <v>0.88254681965824833</v>
      </c>
      <c r="F52" s="24">
        <f t="shared" ref="F52:F59" si="17">L39</f>
        <v>704.5</v>
      </c>
      <c r="G52" s="24">
        <f t="shared" ref="G52:G59" si="18">N39</f>
        <v>0.4533823502911814</v>
      </c>
    </row>
    <row r="53" spans="1:8" x14ac:dyDescent="0.3">
      <c r="A53" s="5" t="s">
        <v>20</v>
      </c>
      <c r="B53" s="22">
        <f t="shared" si="13"/>
        <v>16.229629629629631</v>
      </c>
      <c r="C53" s="22">
        <f t="shared" si="14"/>
        <v>5.4703703703703681</v>
      </c>
      <c r="D53" s="23">
        <f t="shared" si="15"/>
        <v>492.7</v>
      </c>
      <c r="E53" s="23">
        <f t="shared" si="16"/>
        <v>0.77531355664086699</v>
      </c>
      <c r="F53" s="24">
        <f t="shared" si="17"/>
        <v>493.9</v>
      </c>
      <c r="G53" s="24">
        <f t="shared" si="18"/>
        <v>0.79512402945843752</v>
      </c>
    </row>
    <row r="54" spans="1:8" x14ac:dyDescent="0.3">
      <c r="A54" s="5" t="s">
        <v>21</v>
      </c>
      <c r="B54" s="22">
        <f t="shared" si="13"/>
        <v>22.094117647058827</v>
      </c>
      <c r="C54" s="22">
        <f t="shared" si="14"/>
        <v>7.4470588235294093</v>
      </c>
      <c r="D54" s="23">
        <f t="shared" si="15"/>
        <v>403.2</v>
      </c>
      <c r="E54" s="23">
        <f t="shared" si="16"/>
        <v>1.4514360704718159</v>
      </c>
      <c r="F54" s="24">
        <f t="shared" si="17"/>
        <v>406.3</v>
      </c>
      <c r="G54" s="24">
        <f t="shared" si="18"/>
        <v>0.66749947981669266</v>
      </c>
    </row>
    <row r="55" spans="1:8" x14ac:dyDescent="0.3">
      <c r="A55" s="5" t="s">
        <v>22</v>
      </c>
      <c r="B55" s="22">
        <f t="shared" si="13"/>
        <v>26.083333333333336</v>
      </c>
      <c r="C55" s="22">
        <f t="shared" si="14"/>
        <v>8.7916666666666643</v>
      </c>
      <c r="D55" s="23">
        <f t="shared" si="15"/>
        <v>299.10000000000002</v>
      </c>
      <c r="E55" s="23">
        <f t="shared" si="16"/>
        <v>1.7349351572897469</v>
      </c>
      <c r="F55" s="24">
        <f t="shared" si="17"/>
        <v>293.7</v>
      </c>
      <c r="G55" s="24">
        <f t="shared" si="18"/>
        <v>0.86986589004665926</v>
      </c>
    </row>
    <row r="56" spans="1:8" x14ac:dyDescent="0.3">
      <c r="A56" s="5" t="s">
        <v>23</v>
      </c>
      <c r="B56" s="22">
        <f t="shared" si="13"/>
        <v>38.698181818181816</v>
      </c>
      <c r="C56" s="22">
        <f t="shared" si="14"/>
        <v>13.043636363636359</v>
      </c>
      <c r="D56" s="23">
        <f t="shared" si="15"/>
        <v>258.3</v>
      </c>
      <c r="E56" s="23">
        <f t="shared" si="16"/>
        <v>0.55876848714134031</v>
      </c>
      <c r="F56" s="24">
        <f t="shared" si="17"/>
        <v>259.2</v>
      </c>
      <c r="G56" s="24">
        <f t="shared" si="18"/>
        <v>0.57348835113617513</v>
      </c>
    </row>
    <row r="57" spans="1:8" x14ac:dyDescent="0.3">
      <c r="A57" s="4" t="s">
        <v>43</v>
      </c>
      <c r="B57" s="22">
        <f t="shared" si="13"/>
        <v>40.158490566037734</v>
      </c>
      <c r="C57" s="22">
        <f t="shared" si="14"/>
        <v>13.535849056603769</v>
      </c>
      <c r="D57" s="23">
        <f t="shared" si="15"/>
        <v>241.4</v>
      </c>
      <c r="E57" s="23">
        <f t="shared" si="16"/>
        <v>1.2310790208412925</v>
      </c>
      <c r="F57" s="24">
        <f t="shared" si="17"/>
        <v>239.5</v>
      </c>
      <c r="G57" s="24">
        <f t="shared" si="18"/>
        <v>1.9507833184532708</v>
      </c>
    </row>
    <row r="58" spans="1:8" x14ac:dyDescent="0.3">
      <c r="A58" s="4" t="s">
        <v>44</v>
      </c>
      <c r="B58" s="22">
        <f t="shared" si="13"/>
        <v>43.172413793103452</v>
      </c>
      <c r="C58" s="22">
        <f t="shared" si="14"/>
        <v>14.551724137931032</v>
      </c>
      <c r="D58" s="23">
        <f t="shared" si="15"/>
        <v>208.3</v>
      </c>
      <c r="E58" s="23">
        <f t="shared" si="16"/>
        <v>0.96666666666666645</v>
      </c>
      <c r="F58" s="24">
        <f t="shared" si="17"/>
        <v>208.7</v>
      </c>
      <c r="G58" s="24">
        <f t="shared" si="18"/>
        <v>0.21343747458109497</v>
      </c>
    </row>
    <row r="59" spans="1:8" x14ac:dyDescent="0.3">
      <c r="A59" s="4" t="s">
        <v>45</v>
      </c>
      <c r="B59" s="22">
        <f t="shared" si="13"/>
        <v>55.088000000000001</v>
      </c>
      <c r="C59" s="22">
        <f t="shared" si="14"/>
        <v>18.567999999999994</v>
      </c>
      <c r="D59" s="23">
        <f t="shared" si="15"/>
        <v>123.1</v>
      </c>
      <c r="E59" s="23">
        <f t="shared" si="16"/>
        <v>0.50442486501405182</v>
      </c>
      <c r="F59" s="24">
        <f t="shared" si="17"/>
        <v>119.9</v>
      </c>
      <c r="G59" s="24">
        <f t="shared" si="18"/>
        <v>0.7951240294584373</v>
      </c>
    </row>
    <row r="62" spans="1:8" x14ac:dyDescent="0.3">
      <c r="B62" s="20"/>
      <c r="C62" s="20"/>
      <c r="D62" s="20"/>
      <c r="E62" s="20"/>
      <c r="F62" s="20"/>
      <c r="G62" s="20"/>
      <c r="H62" s="20"/>
    </row>
    <row r="78" spans="1:7" x14ac:dyDescent="0.3">
      <c r="A78" s="56" t="s">
        <v>58</v>
      </c>
      <c r="B78" s="56"/>
      <c r="C78" s="56"/>
      <c r="D78" s="56"/>
      <c r="E78" s="56"/>
      <c r="F78" s="56"/>
      <c r="G78" s="56"/>
    </row>
    <row r="79" spans="1:7" x14ac:dyDescent="0.3">
      <c r="B79" s="56" t="s">
        <v>59</v>
      </c>
      <c r="C79" s="56"/>
      <c r="D79" s="56"/>
    </row>
    <row r="81" spans="1:5" ht="15" thickBot="1" x14ac:dyDescent="0.35"/>
    <row r="82" spans="1:5" x14ac:dyDescent="0.3">
      <c r="A82" s="1"/>
      <c r="B82" s="2" t="s">
        <v>53</v>
      </c>
      <c r="C82" s="2" t="s">
        <v>50</v>
      </c>
      <c r="D82" s="3" t="s">
        <v>56</v>
      </c>
    </row>
    <row r="83" spans="1:5" x14ac:dyDescent="0.3">
      <c r="A83" s="4" t="s">
        <v>18</v>
      </c>
      <c r="B83" s="25">
        <v>2.2357142857142858</v>
      </c>
      <c r="C83" s="5">
        <v>907.8</v>
      </c>
      <c r="D83" s="6">
        <v>910</v>
      </c>
      <c r="E83" s="57" t="s">
        <v>60</v>
      </c>
    </row>
    <row r="84" spans="1:5" x14ac:dyDescent="0.3">
      <c r="A84" s="4" t="s">
        <v>19</v>
      </c>
      <c r="B84" s="25">
        <v>10.982456140350877</v>
      </c>
      <c r="C84" s="5">
        <v>703.3</v>
      </c>
      <c r="D84" s="6">
        <v>704.5</v>
      </c>
      <c r="E84" s="57"/>
    </row>
    <row r="85" spans="1:5" x14ac:dyDescent="0.3">
      <c r="A85" s="4" t="s">
        <v>20</v>
      </c>
      <c r="B85" s="25">
        <v>16.229629629629631</v>
      </c>
      <c r="C85" s="5">
        <v>492.7</v>
      </c>
      <c r="D85" s="6">
        <v>493.9</v>
      </c>
      <c r="E85" s="57"/>
    </row>
    <row r="86" spans="1:5" x14ac:dyDescent="0.3">
      <c r="A86" s="4" t="s">
        <v>21</v>
      </c>
      <c r="B86" s="25">
        <v>22.094117647058827</v>
      </c>
      <c r="C86" s="5">
        <v>403.2</v>
      </c>
      <c r="D86" s="6">
        <v>406.3</v>
      </c>
      <c r="E86" s="57"/>
    </row>
    <row r="87" spans="1:5" ht="15" thickBot="1" x14ac:dyDescent="0.35">
      <c r="A87" s="7" t="s">
        <v>22</v>
      </c>
      <c r="B87" s="26">
        <v>26.083333333333336</v>
      </c>
      <c r="C87" s="8">
        <v>299.10000000000002</v>
      </c>
      <c r="D87" s="9">
        <v>293.7</v>
      </c>
      <c r="E87" s="57"/>
    </row>
    <row r="88" spans="1:5" ht="15" thickBot="1" x14ac:dyDescent="0.35">
      <c r="E88" s="28"/>
    </row>
    <row r="89" spans="1:5" x14ac:dyDescent="0.3">
      <c r="A89" s="1" t="s">
        <v>22</v>
      </c>
      <c r="B89" s="27">
        <v>26.083333333333336</v>
      </c>
      <c r="C89" s="2">
        <v>299.10000000000002</v>
      </c>
      <c r="D89" s="3">
        <v>293.7</v>
      </c>
      <c r="E89" s="57" t="s">
        <v>61</v>
      </c>
    </row>
    <row r="90" spans="1:5" x14ac:dyDescent="0.3">
      <c r="A90" s="4" t="s">
        <v>23</v>
      </c>
      <c r="B90" s="25">
        <v>38.698181818181816</v>
      </c>
      <c r="C90" s="5">
        <v>258.3</v>
      </c>
      <c r="D90" s="6">
        <v>259.2</v>
      </c>
      <c r="E90" s="57"/>
    </row>
    <row r="91" spans="1:5" x14ac:dyDescent="0.3">
      <c r="A91" s="4" t="s">
        <v>43</v>
      </c>
      <c r="B91" s="25">
        <v>40.158490566037734</v>
      </c>
      <c r="C91" s="5">
        <v>241.4</v>
      </c>
      <c r="D91" s="6">
        <v>239.5</v>
      </c>
      <c r="E91" s="57"/>
    </row>
    <row r="92" spans="1:5" x14ac:dyDescent="0.3">
      <c r="A92" s="4" t="s">
        <v>44</v>
      </c>
      <c r="B92" s="25">
        <v>43.172413793103452</v>
      </c>
      <c r="C92" s="5">
        <v>208.3</v>
      </c>
      <c r="D92" s="6">
        <v>208.7</v>
      </c>
      <c r="E92" s="57"/>
    </row>
    <row r="93" spans="1:5" ht="15" thickBot="1" x14ac:dyDescent="0.35">
      <c r="A93" s="7" t="s">
        <v>45</v>
      </c>
      <c r="B93" s="26">
        <v>55.088000000000001</v>
      </c>
      <c r="C93" s="8">
        <v>123.1</v>
      </c>
      <c r="D93" s="9">
        <v>119.9</v>
      </c>
      <c r="E93" s="57"/>
    </row>
    <row r="111" spans="2:9" x14ac:dyDescent="0.3">
      <c r="B111" s="56" t="s">
        <v>62</v>
      </c>
      <c r="C111" s="56"/>
      <c r="D111" s="56"/>
      <c r="E111" s="56"/>
      <c r="F111" s="56"/>
      <c r="G111" s="56"/>
      <c r="H111" s="56"/>
      <c r="I111" s="56"/>
    </row>
    <row r="113" spans="1:7" x14ac:dyDescent="0.3">
      <c r="B113" s="51" t="s">
        <v>63</v>
      </c>
      <c r="C113" s="51" t="s">
        <v>64</v>
      </c>
    </row>
    <row r="114" spans="1:7" x14ac:dyDescent="0.3">
      <c r="B114" s="52" t="s">
        <v>65</v>
      </c>
      <c r="C114" s="52" t="s">
        <v>67</v>
      </c>
    </row>
    <row r="115" spans="1:7" x14ac:dyDescent="0.3">
      <c r="B115" s="52" t="s">
        <v>66</v>
      </c>
      <c r="C115" s="52" t="s">
        <v>68</v>
      </c>
    </row>
    <row r="117" spans="1:7" x14ac:dyDescent="0.3">
      <c r="B117" t="s">
        <v>69</v>
      </c>
    </row>
    <row r="118" spans="1:7" x14ac:dyDescent="0.3">
      <c r="B118" t="s">
        <v>70</v>
      </c>
    </row>
    <row r="120" spans="1:7" ht="15" thickBot="1" x14ac:dyDescent="0.35"/>
    <row r="121" spans="1:7" x14ac:dyDescent="0.3">
      <c r="A121" s="61" t="s">
        <v>96</v>
      </c>
      <c r="B121" s="62"/>
      <c r="C121" s="3"/>
      <c r="E121" s="61" t="s">
        <v>97</v>
      </c>
      <c r="F121" s="62"/>
      <c r="G121" s="3"/>
    </row>
    <row r="122" spans="1:7" x14ac:dyDescent="0.3">
      <c r="A122" s="4" t="s">
        <v>71</v>
      </c>
      <c r="B122" s="5"/>
      <c r="C122" s="6"/>
      <c r="E122" s="4" t="s">
        <v>71</v>
      </c>
      <c r="F122" s="5"/>
      <c r="G122" s="6"/>
    </row>
    <row r="123" spans="1:7" ht="15" thickBot="1" x14ac:dyDescent="0.35">
      <c r="A123" s="4"/>
      <c r="B123" s="5"/>
      <c r="C123" s="6"/>
      <c r="E123" s="4"/>
      <c r="F123" s="5"/>
      <c r="G123" s="6"/>
    </row>
    <row r="124" spans="1:7" x14ac:dyDescent="0.3">
      <c r="A124" s="45" t="s">
        <v>72</v>
      </c>
      <c r="B124" s="44"/>
      <c r="C124" s="6"/>
      <c r="E124" s="45" t="s">
        <v>72</v>
      </c>
      <c r="F124" s="44"/>
      <c r="G124" s="6"/>
    </row>
    <row r="125" spans="1:7" x14ac:dyDescent="0.3">
      <c r="A125" s="37" t="s">
        <v>73</v>
      </c>
      <c r="B125" s="35">
        <v>0.99284393834675333</v>
      </c>
      <c r="C125" s="6"/>
      <c r="E125" s="37" t="s">
        <v>73</v>
      </c>
      <c r="F125" s="35">
        <v>0.96987106064533546</v>
      </c>
      <c r="G125" s="6"/>
    </row>
    <row r="126" spans="1:7" x14ac:dyDescent="0.3">
      <c r="A126" s="37" t="s">
        <v>74</v>
      </c>
      <c r="B126" s="35">
        <v>0.98573908591189174</v>
      </c>
      <c r="C126" s="6"/>
      <c r="E126" s="37" t="s">
        <v>74</v>
      </c>
      <c r="F126" s="35">
        <v>0.94064987427730806</v>
      </c>
      <c r="G126" s="6"/>
    </row>
    <row r="127" spans="1:7" x14ac:dyDescent="0.3">
      <c r="A127" s="37" t="s">
        <v>75</v>
      </c>
      <c r="B127" s="35">
        <v>0.98098544788252229</v>
      </c>
      <c r="C127" s="6"/>
      <c r="E127" s="37" t="s">
        <v>75</v>
      </c>
      <c r="F127" s="35">
        <v>0.92086649903641071</v>
      </c>
      <c r="G127" s="6"/>
    </row>
    <row r="128" spans="1:7" x14ac:dyDescent="0.3">
      <c r="A128" s="37" t="s">
        <v>76</v>
      </c>
      <c r="B128" s="35">
        <v>1.2942295300889179</v>
      </c>
      <c r="C128" s="6"/>
      <c r="E128" s="37" t="s">
        <v>76</v>
      </c>
      <c r="F128" s="35">
        <v>2.9202328592277329</v>
      </c>
      <c r="G128" s="6"/>
    </row>
    <row r="129" spans="1:21" ht="15" thickBot="1" x14ac:dyDescent="0.35">
      <c r="A129" s="38" t="s">
        <v>77</v>
      </c>
      <c r="B129" s="36">
        <v>5</v>
      </c>
      <c r="C129" s="6"/>
      <c r="E129" s="38" t="s">
        <v>77</v>
      </c>
      <c r="F129" s="36">
        <v>5</v>
      </c>
      <c r="G129" s="6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" thickBot="1" x14ac:dyDescent="0.35">
      <c r="A130" s="4"/>
      <c r="B130" s="5"/>
      <c r="C130" s="6"/>
      <c r="E130" s="4"/>
      <c r="F130" s="5"/>
      <c r="G130" s="6"/>
      <c r="M130" s="5"/>
      <c r="N130" s="5"/>
      <c r="O130" s="5"/>
      <c r="P130" s="5"/>
      <c r="Q130" s="5"/>
      <c r="R130" s="5"/>
      <c r="S130" s="5"/>
      <c r="T130" s="5"/>
      <c r="U130" s="5"/>
    </row>
    <row r="131" spans="1:21" x14ac:dyDescent="0.3">
      <c r="A131" s="39"/>
      <c r="B131" s="46" t="s">
        <v>88</v>
      </c>
      <c r="C131" s="47" t="s">
        <v>76</v>
      </c>
      <c r="E131" s="39"/>
      <c r="F131" s="46" t="s">
        <v>88</v>
      </c>
      <c r="G131" s="47" t="s">
        <v>76</v>
      </c>
      <c r="M131" s="5"/>
      <c r="N131" s="5"/>
      <c r="O131" s="5"/>
      <c r="P131" s="5"/>
      <c r="Q131" s="5"/>
      <c r="R131" s="5"/>
      <c r="S131" s="5"/>
      <c r="T131" s="5"/>
      <c r="U131" s="5"/>
    </row>
    <row r="132" spans="1:21" x14ac:dyDescent="0.3">
      <c r="A132" s="37" t="s">
        <v>82</v>
      </c>
      <c r="B132" s="33">
        <v>36.934594909941453</v>
      </c>
      <c r="C132" s="40">
        <v>1.5954458181476687</v>
      </c>
      <c r="E132" s="37" t="s">
        <v>82</v>
      </c>
      <c r="F132" s="35">
        <v>75.021856041115825</v>
      </c>
      <c r="G132" s="42">
        <v>5.1543323637055227</v>
      </c>
      <c r="M132" s="5"/>
      <c r="N132" s="50"/>
      <c r="O132" s="50"/>
      <c r="P132" s="50"/>
      <c r="Q132" s="50"/>
      <c r="R132" s="50"/>
      <c r="S132" s="50"/>
      <c r="T132" s="5"/>
      <c r="U132" s="5"/>
    </row>
    <row r="133" spans="1:21" ht="15" thickBot="1" x14ac:dyDescent="0.35">
      <c r="A133" s="38" t="s">
        <v>95</v>
      </c>
      <c r="B133" s="34">
        <v>-3.8148221201532495E-2</v>
      </c>
      <c r="C133" s="41">
        <v>2.6491488313824152E-3</v>
      </c>
      <c r="E133" s="38" t="s">
        <v>95</v>
      </c>
      <c r="F133" s="36">
        <v>-0.15210481392224634</v>
      </c>
      <c r="G133" s="43">
        <v>2.2058661307746846E-2</v>
      </c>
      <c r="M133" s="5"/>
      <c r="N133" s="29"/>
      <c r="O133" s="29"/>
      <c r="P133" s="29"/>
      <c r="Q133" s="29"/>
      <c r="R133" s="29"/>
      <c r="S133" s="29"/>
      <c r="T133" s="5"/>
      <c r="U133" s="5"/>
    </row>
    <row r="134" spans="1:21" x14ac:dyDescent="0.3">
      <c r="M134" s="5"/>
      <c r="N134" s="29"/>
      <c r="O134" s="29"/>
      <c r="P134" s="29"/>
      <c r="Q134" s="29"/>
      <c r="R134" s="29"/>
      <c r="S134" s="29"/>
      <c r="T134" s="5"/>
      <c r="U134" s="5"/>
    </row>
    <row r="135" spans="1:21" x14ac:dyDescent="0.3"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" thickBot="1" x14ac:dyDescent="0.35">
      <c r="M136" s="5"/>
      <c r="N136" s="5"/>
      <c r="O136" s="5"/>
      <c r="P136" s="5"/>
      <c r="Q136" s="5"/>
      <c r="R136" s="5"/>
      <c r="S136" s="5"/>
      <c r="T136" s="5"/>
      <c r="U136" s="5"/>
    </row>
    <row r="137" spans="1:21" x14ac:dyDescent="0.3">
      <c r="A137" s="58" t="s">
        <v>96</v>
      </c>
      <c r="B137" s="59"/>
      <c r="E137" s="58" t="s">
        <v>64</v>
      </c>
      <c r="F137" s="59"/>
      <c r="M137" s="5"/>
      <c r="N137" s="5"/>
      <c r="O137" s="5"/>
      <c r="P137" s="5"/>
      <c r="Q137" s="5"/>
      <c r="R137" s="5"/>
      <c r="S137" s="5"/>
      <c r="T137" s="5"/>
      <c r="U137" s="5"/>
    </row>
    <row r="138" spans="1:21" x14ac:dyDescent="0.3">
      <c r="A138" s="4" t="s">
        <v>98</v>
      </c>
      <c r="B138" s="6">
        <v>-3.8100000000000002E-2</v>
      </c>
      <c r="E138" s="4" t="s">
        <v>102</v>
      </c>
      <c r="F138" s="6">
        <v>-0.152</v>
      </c>
      <c r="M138" s="5"/>
      <c r="N138" s="5"/>
      <c r="O138" s="5"/>
      <c r="P138" s="5"/>
      <c r="Q138" s="5"/>
      <c r="R138" s="5"/>
      <c r="S138" s="5"/>
      <c r="T138" s="5"/>
      <c r="U138" s="5"/>
    </row>
    <row r="139" spans="1:21" x14ac:dyDescent="0.3">
      <c r="A139" s="4" t="s">
        <v>99</v>
      </c>
      <c r="B139" s="6">
        <v>2.5999999999999999E-3</v>
      </c>
      <c r="E139" s="4" t="s">
        <v>105</v>
      </c>
      <c r="F139" s="6">
        <v>2.1999999999999999E-2</v>
      </c>
      <c r="M139" s="5"/>
      <c r="N139" s="5"/>
      <c r="O139" s="5"/>
      <c r="P139" s="5"/>
      <c r="Q139" s="5"/>
      <c r="R139" s="5"/>
      <c r="S139" s="5"/>
      <c r="T139" s="5"/>
      <c r="U139" s="5"/>
    </row>
    <row r="140" spans="1:21" x14ac:dyDescent="0.3">
      <c r="A140" s="4" t="s">
        <v>100</v>
      </c>
      <c r="B140" s="6">
        <v>36.934600000000003</v>
      </c>
      <c r="E140" s="4" t="s">
        <v>104</v>
      </c>
      <c r="F140" s="6">
        <v>75.022000000000006</v>
      </c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" thickBot="1" x14ac:dyDescent="0.35">
      <c r="A141" s="7" t="s">
        <v>101</v>
      </c>
      <c r="B141" s="9">
        <v>1.5953999999999999</v>
      </c>
      <c r="E141" s="7" t="s">
        <v>103</v>
      </c>
      <c r="F141" s="9">
        <v>5.1539999999999999</v>
      </c>
    </row>
    <row r="142" spans="1:21" ht="15" thickBot="1" x14ac:dyDescent="0.35"/>
    <row r="143" spans="1:21" x14ac:dyDescent="0.3">
      <c r="A143" s="58" t="s">
        <v>106</v>
      </c>
      <c r="B143" s="59"/>
      <c r="E143" s="58" t="s">
        <v>110</v>
      </c>
      <c r="F143" s="60"/>
      <c r="G143" s="59"/>
    </row>
    <row r="144" spans="1:21" ht="15" thickBot="1" x14ac:dyDescent="0.35">
      <c r="A144" s="7"/>
      <c r="B144" s="9" t="s">
        <v>107</v>
      </c>
      <c r="E144" s="7"/>
      <c r="F144" s="8" t="s">
        <v>108</v>
      </c>
      <c r="G144" s="9"/>
    </row>
    <row r="145" spans="3:3" ht="15" thickBot="1" x14ac:dyDescent="0.35"/>
    <row r="146" spans="3:3" x14ac:dyDescent="0.3">
      <c r="C146" s="48" t="s">
        <v>109</v>
      </c>
    </row>
    <row r="147" spans="3:3" ht="15" thickBot="1" x14ac:dyDescent="0.35">
      <c r="C147" s="49" t="s">
        <v>111</v>
      </c>
    </row>
  </sheetData>
  <mergeCells count="13">
    <mergeCell ref="A143:B143"/>
    <mergeCell ref="E143:G143"/>
    <mergeCell ref="E89:E93"/>
    <mergeCell ref="B111:I111"/>
    <mergeCell ref="A121:B121"/>
    <mergeCell ref="E121:F121"/>
    <mergeCell ref="A137:B137"/>
    <mergeCell ref="E137:F137"/>
    <mergeCell ref="G2:H2"/>
    <mergeCell ref="A2:E2"/>
    <mergeCell ref="A78:G78"/>
    <mergeCell ref="B79:D79"/>
    <mergeCell ref="E83:E87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Agrawal</dc:creator>
  <cp:lastModifiedBy>Sahil Agrawal</cp:lastModifiedBy>
  <dcterms:created xsi:type="dcterms:W3CDTF">2022-11-08T12:37:34Z</dcterms:created>
  <dcterms:modified xsi:type="dcterms:W3CDTF">2022-11-20T11:14:22Z</dcterms:modified>
</cp:coreProperties>
</file>