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prashantsingh/Documents/"/>
    </mc:Choice>
  </mc:AlternateContent>
  <xr:revisionPtr revIDLastSave="0" documentId="13_ncr:1_{6B0A2AAE-D32C-9A47-AEA1-148D8FB2FD7F}" xr6:coauthVersionLast="47" xr6:coauthVersionMax="47" xr10:uidLastSave="{00000000-0000-0000-0000-000000000000}"/>
  <bookViews>
    <workbookView xWindow="380" yWindow="500" windowWidth="28040" windowHeight="15800" firstSheet="8" activeTab="18" xr2:uid="{0492D260-587F-904A-B0F0-42CD59517238}"/>
  </bookViews>
  <sheets>
    <sheet name="Ques-A" sheetId="29" r:id="rId1"/>
    <sheet name="Answer Report A" sheetId="44" r:id="rId2"/>
    <sheet name="Ques-B1 (10.5)" sheetId="21" r:id="rId3"/>
    <sheet name="Sensitivity Report B1" sheetId="45" r:id="rId4"/>
    <sheet name="Ques-B3" sheetId="32" r:id="rId5"/>
    <sheet name="Answer Report B3" sheetId="46" r:id="rId6"/>
    <sheet name="Ques-B4" sheetId="34" r:id="rId7"/>
    <sheet name="Answer Report B4" sheetId="47" r:id="rId8"/>
    <sheet name="Ques-B5" sheetId="37" r:id="rId9"/>
    <sheet name="Ques-C1" sheetId="38" r:id="rId10"/>
    <sheet name="Answer Report C1" sheetId="39" r:id="rId11"/>
    <sheet name="Ques-C2" sheetId="41" r:id="rId12"/>
    <sheet name="Ques-D" sheetId="42" r:id="rId13"/>
    <sheet name="Answer Report D" sheetId="43" r:id="rId14"/>
    <sheet name="Ques-D2" sheetId="49" r:id="rId15"/>
    <sheet name="Answer Report D2" sheetId="51" r:id="rId16"/>
    <sheet name="Ques D3" sheetId="52" r:id="rId17"/>
    <sheet name="Answer Report D3" sheetId="53" r:id="rId18"/>
    <sheet name="Ques D4" sheetId="54" r:id="rId19"/>
    <sheet name="Answer Report D4" sheetId="55" r:id="rId20"/>
  </sheets>
  <definedNames>
    <definedName name="solver_adj" localSheetId="16" hidden="1">'Ques D3'!$B$4:$F$4</definedName>
    <definedName name="solver_adj" localSheetId="18" hidden="1">'Ques D4'!$B$4:$F$4</definedName>
    <definedName name="solver_adj" localSheetId="0" hidden="1">'Ques-A'!$B$4:$F$4</definedName>
    <definedName name="solver_adj" localSheetId="2" hidden="1">'Ques-B1 (10.5)'!$B$4:$F$4</definedName>
    <definedName name="solver_adj" localSheetId="4" hidden="1">'Ques-B3'!$B$4:$F$4</definedName>
    <definedName name="solver_adj" localSheetId="6" hidden="1">'Ques-B4'!$B$4:$F$4</definedName>
    <definedName name="solver_adj" localSheetId="8" hidden="1">'Ques-B5'!$B$4:$F$4</definedName>
    <definedName name="solver_adj" localSheetId="9" hidden="1">'Ques-C1'!$B$4:$F$4</definedName>
    <definedName name="solver_adj" localSheetId="11" hidden="1">'Ques-C2'!$B$4:$F$4</definedName>
    <definedName name="solver_adj" localSheetId="12" hidden="1">'Ques-D'!$B$4:$F$4</definedName>
    <definedName name="solver_adj" localSheetId="14" hidden="1">'Ques-D2'!$B$4:$C$4</definedName>
    <definedName name="solver_cvg" localSheetId="16" hidden="1">0.0001</definedName>
    <definedName name="solver_cvg" localSheetId="18" hidden="1">0.0001</definedName>
    <definedName name="solver_cvg" localSheetId="0" hidden="1">0.0001</definedName>
    <definedName name="solver_cvg" localSheetId="2" hidden="1">0.0001</definedName>
    <definedName name="solver_cvg" localSheetId="4" hidden="1">0.0001</definedName>
    <definedName name="solver_cvg" localSheetId="6" hidden="1">0.0001</definedName>
    <definedName name="solver_cvg" localSheetId="8" hidden="1">0.0001</definedName>
    <definedName name="solver_cvg" localSheetId="9" hidden="1">0.0001</definedName>
    <definedName name="solver_cvg" localSheetId="11" hidden="1">0.0001</definedName>
    <definedName name="solver_cvg" localSheetId="12" hidden="1">0.0001</definedName>
    <definedName name="solver_cvg" localSheetId="14" hidden="1">0.0001</definedName>
    <definedName name="solver_drv" localSheetId="16" hidden="1">1</definedName>
    <definedName name="solver_drv" localSheetId="18" hidden="1">1</definedName>
    <definedName name="solver_drv" localSheetId="0" hidden="1">1</definedName>
    <definedName name="solver_drv" localSheetId="2" hidden="1">1</definedName>
    <definedName name="solver_drv" localSheetId="4" hidden="1">1</definedName>
    <definedName name="solver_drv" localSheetId="6" hidden="1">1</definedName>
    <definedName name="solver_drv" localSheetId="8" hidden="1">1</definedName>
    <definedName name="solver_drv" localSheetId="9" hidden="1">1</definedName>
    <definedName name="solver_drv" localSheetId="11" hidden="1">1</definedName>
    <definedName name="solver_drv" localSheetId="12" hidden="1">1</definedName>
    <definedName name="solver_drv" localSheetId="14" hidden="1">1</definedName>
    <definedName name="solver_eng" localSheetId="16" hidden="1">2</definedName>
    <definedName name="solver_eng" localSheetId="18" hidden="1">2</definedName>
    <definedName name="solver_eng" localSheetId="0" hidden="1">2</definedName>
    <definedName name="solver_eng" localSheetId="2" hidden="1">2</definedName>
    <definedName name="solver_eng" localSheetId="4" hidden="1">2</definedName>
    <definedName name="solver_eng" localSheetId="6" hidden="1">2</definedName>
    <definedName name="solver_eng" localSheetId="8" hidden="1">2</definedName>
    <definedName name="solver_eng" localSheetId="9" hidden="1">2</definedName>
    <definedName name="solver_eng" localSheetId="11" hidden="1">2</definedName>
    <definedName name="solver_eng" localSheetId="12" hidden="1">2</definedName>
    <definedName name="solver_eng" localSheetId="14" hidden="1">2</definedName>
    <definedName name="solver_itr" localSheetId="16" hidden="1">2147483647</definedName>
    <definedName name="solver_itr" localSheetId="18" hidden="1">2147483647</definedName>
    <definedName name="solver_itr" localSheetId="0" hidden="1">2147483647</definedName>
    <definedName name="solver_itr" localSheetId="2" hidden="1">2147483647</definedName>
    <definedName name="solver_itr" localSheetId="4" hidden="1">2147483647</definedName>
    <definedName name="solver_itr" localSheetId="6" hidden="1">2147483647</definedName>
    <definedName name="solver_itr" localSheetId="8" hidden="1">2147483647</definedName>
    <definedName name="solver_itr" localSheetId="9" hidden="1">2147483647</definedName>
    <definedName name="solver_itr" localSheetId="11" hidden="1">2147483647</definedName>
    <definedName name="solver_itr" localSheetId="12" hidden="1">2147483647</definedName>
    <definedName name="solver_itr" localSheetId="14" hidden="1">2147483647</definedName>
    <definedName name="solver_lhs1" localSheetId="16" hidden="1">'Ques D3'!$B$4</definedName>
    <definedName name="solver_lhs1" localSheetId="18" hidden="1">'Ques D4'!$B$4</definedName>
    <definedName name="solver_lhs1" localSheetId="0" hidden="1">'Ques-A'!$B$4</definedName>
    <definedName name="solver_lhs1" localSheetId="2" hidden="1">'Ques-B1 (10.5)'!$G$13:$G$14</definedName>
    <definedName name="solver_lhs1" localSheetId="4" hidden="1">'Ques-B3'!$B$4</definedName>
    <definedName name="solver_lhs1" localSheetId="6" hidden="1">'Ques-B4'!$B$4</definedName>
    <definedName name="solver_lhs1" localSheetId="8" hidden="1">'Ques-B5'!$B$4</definedName>
    <definedName name="solver_lhs1" localSheetId="9" hidden="1">'Ques-C1'!$B$4</definedName>
    <definedName name="solver_lhs1" localSheetId="11" hidden="1">'Ques-C2'!$B$4</definedName>
    <definedName name="solver_lhs1" localSheetId="12" hidden="1">'Ques-D'!$B$4</definedName>
    <definedName name="solver_lhs1" localSheetId="14" hidden="1">'Ques-D2'!$B$4</definedName>
    <definedName name="solver_lhs2" localSheetId="16" hidden="1">'Ques D3'!$C$4</definedName>
    <definedName name="solver_lhs2" localSheetId="18" hidden="1">'Ques D4'!$C$4</definedName>
    <definedName name="solver_lhs2" localSheetId="0" hidden="1">'Ques-A'!$C$4</definedName>
    <definedName name="solver_lhs2" localSheetId="2" hidden="1">'Ques-B1 (10.5)'!$G$7:$G$12</definedName>
    <definedName name="solver_lhs2" localSheetId="4" hidden="1">'Ques-B3'!$C$4</definedName>
    <definedName name="solver_lhs2" localSheetId="6" hidden="1">'Ques-B4'!$C$4</definedName>
    <definedName name="solver_lhs2" localSheetId="8" hidden="1">'Ques-B5'!$C$4</definedName>
    <definedName name="solver_lhs2" localSheetId="9" hidden="1">'Ques-C1'!$G$13:$G$14</definedName>
    <definedName name="solver_lhs2" localSheetId="11" hidden="1">'Ques-C2'!$G$13:$G$14</definedName>
    <definedName name="solver_lhs2" localSheetId="12" hidden="1">'Ques-D'!$C$4</definedName>
    <definedName name="solver_lhs2" localSheetId="14" hidden="1">'Ques-D2'!$C$4</definedName>
    <definedName name="solver_lhs3" localSheetId="16" hidden="1">'Ques D3'!$G$13:$G$14</definedName>
    <definedName name="solver_lhs3" localSheetId="18" hidden="1">'Ques D4'!$G$13:$G$14</definedName>
    <definedName name="solver_lhs3" localSheetId="0" hidden="1">'Ques-A'!$G$13:$G$14</definedName>
    <definedName name="solver_lhs3" localSheetId="2" hidden="1">'Ques-B1 (10.5)'!$G$7:$G$12</definedName>
    <definedName name="solver_lhs3" localSheetId="4" hidden="1">'Ques-B3'!$G$13:$G$14</definedName>
    <definedName name="solver_lhs3" localSheetId="6" hidden="1">'Ques-B4'!$G$13:$G$14</definedName>
    <definedName name="solver_lhs3" localSheetId="8" hidden="1">'Ques-B5'!$G$13:$G$14</definedName>
    <definedName name="solver_lhs3" localSheetId="9" hidden="1">'Ques-C1'!$G$7:$G$12</definedName>
    <definedName name="solver_lhs3" localSheetId="11" hidden="1">'Ques-C2'!$G$7:$G$12</definedName>
    <definedName name="solver_lhs3" localSheetId="12" hidden="1">'Ques-D'!$G$13:$G$14</definedName>
    <definedName name="solver_lhs3" localSheetId="14" hidden="1">'Ques-D2'!$D$7:$D$9</definedName>
    <definedName name="solver_lhs4" localSheetId="16" hidden="1">'Ques D3'!$G$7:$G$12</definedName>
    <definedName name="solver_lhs4" localSheetId="18" hidden="1">'Ques D4'!$G$7:$G$12</definedName>
    <definedName name="solver_lhs4" localSheetId="0" hidden="1">'Ques-A'!$G$7:$G$12</definedName>
    <definedName name="solver_lhs4" localSheetId="4" hidden="1">'Ques-B3'!$G$7:$G$12</definedName>
    <definedName name="solver_lhs4" localSheetId="6" hidden="1">'Ques-B4'!$G$7:$G$12</definedName>
    <definedName name="solver_lhs4" localSheetId="8" hidden="1">'Ques-B5'!$G$7:$G$12</definedName>
    <definedName name="solver_lhs4" localSheetId="12" hidden="1">'Ques-D'!$G$7:$G$12</definedName>
    <definedName name="solver_lhs4" localSheetId="14" hidden="1">'Ques-D2'!$D$7:$D$9</definedName>
    <definedName name="solver_lin" localSheetId="16" hidden="1">1</definedName>
    <definedName name="solver_lin" localSheetId="18" hidden="1">1</definedName>
    <definedName name="solver_lin" localSheetId="0" hidden="1">1</definedName>
    <definedName name="solver_lin" localSheetId="2" hidden="1">1</definedName>
    <definedName name="solver_lin" localSheetId="4" hidden="1">1</definedName>
    <definedName name="solver_lin" localSheetId="6" hidden="1">1</definedName>
    <definedName name="solver_lin" localSheetId="8" hidden="1">1</definedName>
    <definedName name="solver_lin" localSheetId="9" hidden="1">1</definedName>
    <definedName name="solver_lin" localSheetId="11" hidden="1">1</definedName>
    <definedName name="solver_lin" localSheetId="12" hidden="1">1</definedName>
    <definedName name="solver_lin" localSheetId="14" hidden="1">1</definedName>
    <definedName name="solver_mip" localSheetId="16" hidden="1">2147483647</definedName>
    <definedName name="solver_mip" localSheetId="18" hidden="1">2147483647</definedName>
    <definedName name="solver_mip" localSheetId="0" hidden="1">2147483647</definedName>
    <definedName name="solver_mip" localSheetId="2" hidden="1">2147483647</definedName>
    <definedName name="solver_mip" localSheetId="4" hidden="1">2147483647</definedName>
    <definedName name="solver_mip" localSheetId="6" hidden="1">2147483647</definedName>
    <definedName name="solver_mip" localSheetId="8" hidden="1">2147483647</definedName>
    <definedName name="solver_mip" localSheetId="9" hidden="1">2147483647</definedName>
    <definedName name="solver_mip" localSheetId="11" hidden="1">2147483647</definedName>
    <definedName name="solver_mip" localSheetId="12" hidden="1">2147483647</definedName>
    <definedName name="solver_mip" localSheetId="14" hidden="1">2147483647</definedName>
    <definedName name="solver_mni" localSheetId="16" hidden="1">30</definedName>
    <definedName name="solver_mni" localSheetId="18" hidden="1">30</definedName>
    <definedName name="solver_mni" localSheetId="0" hidden="1">30</definedName>
    <definedName name="solver_mni" localSheetId="2" hidden="1">30</definedName>
    <definedName name="solver_mni" localSheetId="4" hidden="1">30</definedName>
    <definedName name="solver_mni" localSheetId="6" hidden="1">30</definedName>
    <definedName name="solver_mni" localSheetId="8" hidden="1">30</definedName>
    <definedName name="solver_mni" localSheetId="9" hidden="1">30</definedName>
    <definedName name="solver_mni" localSheetId="11" hidden="1">30</definedName>
    <definedName name="solver_mni" localSheetId="12" hidden="1">30</definedName>
    <definedName name="solver_mni" localSheetId="14" hidden="1">30</definedName>
    <definedName name="solver_mrt" localSheetId="16" hidden="1">0.075</definedName>
    <definedName name="solver_mrt" localSheetId="18" hidden="1">0.075</definedName>
    <definedName name="solver_mrt" localSheetId="0" hidden="1">0.075</definedName>
    <definedName name="solver_mrt" localSheetId="2" hidden="1">0.075</definedName>
    <definedName name="solver_mrt" localSheetId="4" hidden="1">0.075</definedName>
    <definedName name="solver_mrt" localSheetId="6" hidden="1">0.075</definedName>
    <definedName name="solver_mrt" localSheetId="8" hidden="1">0.075</definedName>
    <definedName name="solver_mrt" localSheetId="9" hidden="1">0.075</definedName>
    <definedName name="solver_mrt" localSheetId="11" hidden="1">0.075</definedName>
    <definedName name="solver_mrt" localSheetId="12" hidden="1">0.075</definedName>
    <definedName name="solver_mrt" localSheetId="14" hidden="1">0.075</definedName>
    <definedName name="solver_msl" localSheetId="16" hidden="1">2</definedName>
    <definedName name="solver_msl" localSheetId="18" hidden="1">2</definedName>
    <definedName name="solver_msl" localSheetId="0" hidden="1">2</definedName>
    <definedName name="solver_msl" localSheetId="2" hidden="1">2</definedName>
    <definedName name="solver_msl" localSheetId="4" hidden="1">2</definedName>
    <definedName name="solver_msl" localSheetId="6" hidden="1">2</definedName>
    <definedName name="solver_msl" localSheetId="8" hidden="1">2</definedName>
    <definedName name="solver_msl" localSheetId="9" hidden="1">2</definedName>
    <definedName name="solver_msl" localSheetId="11" hidden="1">2</definedName>
    <definedName name="solver_msl" localSheetId="12" hidden="1">2</definedName>
    <definedName name="solver_msl" localSheetId="14" hidden="1">2</definedName>
    <definedName name="solver_neg" localSheetId="16" hidden="1">1</definedName>
    <definedName name="solver_neg" localSheetId="18" hidden="1">1</definedName>
    <definedName name="solver_neg" localSheetId="0" hidden="1">1</definedName>
    <definedName name="solver_neg" localSheetId="2" hidden="1">1</definedName>
    <definedName name="solver_neg" localSheetId="4" hidden="1">1</definedName>
    <definedName name="solver_neg" localSheetId="6" hidden="1">1</definedName>
    <definedName name="solver_neg" localSheetId="8" hidden="1">1</definedName>
    <definedName name="solver_neg" localSheetId="9" hidden="1">1</definedName>
    <definedName name="solver_neg" localSheetId="11" hidden="1">1</definedName>
    <definedName name="solver_neg" localSheetId="12" hidden="1">1</definedName>
    <definedName name="solver_neg" localSheetId="14" hidden="1">1</definedName>
    <definedName name="solver_nod" localSheetId="16" hidden="1">2147483647</definedName>
    <definedName name="solver_nod" localSheetId="18" hidden="1">2147483647</definedName>
    <definedName name="solver_nod" localSheetId="0" hidden="1">2147483647</definedName>
    <definedName name="solver_nod" localSheetId="2" hidden="1">2147483647</definedName>
    <definedName name="solver_nod" localSheetId="4" hidden="1">2147483647</definedName>
    <definedName name="solver_nod" localSheetId="6" hidden="1">2147483647</definedName>
    <definedName name="solver_nod" localSheetId="8" hidden="1">2147483647</definedName>
    <definedName name="solver_nod" localSheetId="9" hidden="1">2147483647</definedName>
    <definedName name="solver_nod" localSheetId="11" hidden="1">2147483647</definedName>
    <definedName name="solver_nod" localSheetId="12" hidden="1">2147483647</definedName>
    <definedName name="solver_nod" localSheetId="14" hidden="1">2147483647</definedName>
    <definedName name="solver_num" localSheetId="16" hidden="1">4</definedName>
    <definedName name="solver_num" localSheetId="18" hidden="1">4</definedName>
    <definedName name="solver_num" localSheetId="0" hidden="1">4</definedName>
    <definedName name="solver_num" localSheetId="2" hidden="1">2</definedName>
    <definedName name="solver_num" localSheetId="4" hidden="1">4</definedName>
    <definedName name="solver_num" localSheetId="6" hidden="1">4</definedName>
    <definedName name="solver_num" localSheetId="8" hidden="1">4</definedName>
    <definedName name="solver_num" localSheetId="9" hidden="1">3</definedName>
    <definedName name="solver_num" localSheetId="11" hidden="1">3</definedName>
    <definedName name="solver_num" localSheetId="12" hidden="1">4</definedName>
    <definedName name="solver_num" localSheetId="14" hidden="1">3</definedName>
    <definedName name="solver_opt" localSheetId="16" hidden="1">'Ques D3'!$G$5</definedName>
    <definedName name="solver_opt" localSheetId="18" hidden="1">'Ques D4'!$G$5</definedName>
    <definedName name="solver_opt" localSheetId="0" hidden="1">'Ques-A'!$G$5</definedName>
    <definedName name="solver_opt" localSheetId="2" hidden="1">'Ques-B1 (10.5)'!$G$5</definedName>
    <definedName name="solver_opt" localSheetId="4" hidden="1">'Ques-B3'!$G$5</definedName>
    <definedName name="solver_opt" localSheetId="6" hidden="1">'Ques-B4'!$G$5</definedName>
    <definedName name="solver_opt" localSheetId="8" hidden="1">'Ques-B5'!$G$5</definedName>
    <definedName name="solver_opt" localSheetId="9" hidden="1">'Ques-C1'!$G$5</definedName>
    <definedName name="solver_opt" localSheetId="11" hidden="1">'Ques-C2'!$G$5</definedName>
    <definedName name="solver_opt" localSheetId="12" hidden="1">'Ques-D'!$G$5</definedName>
    <definedName name="solver_opt" localSheetId="14" hidden="1">'Ques-D2'!$D$5</definedName>
    <definedName name="solver_pre" localSheetId="16" hidden="1">0.000001</definedName>
    <definedName name="solver_pre" localSheetId="18" hidden="1">0.000001</definedName>
    <definedName name="solver_pre" localSheetId="0" hidden="1">0.000001</definedName>
    <definedName name="solver_pre" localSheetId="2" hidden="1">0.000001</definedName>
    <definedName name="solver_pre" localSheetId="4" hidden="1">0.000001</definedName>
    <definedName name="solver_pre" localSheetId="6" hidden="1">0.000001</definedName>
    <definedName name="solver_pre" localSheetId="8" hidden="1">0.000001</definedName>
    <definedName name="solver_pre" localSheetId="9" hidden="1">0.000001</definedName>
    <definedName name="solver_pre" localSheetId="11" hidden="1">0.000001</definedName>
    <definedName name="solver_pre" localSheetId="12" hidden="1">0.000001</definedName>
    <definedName name="solver_pre" localSheetId="14" hidden="1">0.000001</definedName>
    <definedName name="solver_rbv" localSheetId="16" hidden="1">1</definedName>
    <definedName name="solver_rbv" localSheetId="18" hidden="1">1</definedName>
    <definedName name="solver_rbv" localSheetId="0" hidden="1">1</definedName>
    <definedName name="solver_rbv" localSheetId="2" hidden="1">1</definedName>
    <definedName name="solver_rbv" localSheetId="4" hidden="1">1</definedName>
    <definedName name="solver_rbv" localSheetId="6" hidden="1">1</definedName>
    <definedName name="solver_rbv" localSheetId="8" hidden="1">1</definedName>
    <definedName name="solver_rbv" localSheetId="9" hidden="1">1</definedName>
    <definedName name="solver_rbv" localSheetId="11" hidden="1">1</definedName>
    <definedName name="solver_rbv" localSheetId="12" hidden="1">1</definedName>
    <definedName name="solver_rbv" localSheetId="14" hidden="1">1</definedName>
    <definedName name="solver_rel1" localSheetId="16" hidden="1">2</definedName>
    <definedName name="solver_rel1" localSheetId="18" hidden="1">2</definedName>
    <definedName name="solver_rel1" localSheetId="0" hidden="1">4</definedName>
    <definedName name="solver_rel1" localSheetId="2" hidden="1">3</definedName>
    <definedName name="solver_rel1" localSheetId="4" hidden="1">4</definedName>
    <definedName name="solver_rel1" localSheetId="6" hidden="1">4</definedName>
    <definedName name="solver_rel1" localSheetId="8" hidden="1">4</definedName>
    <definedName name="solver_rel1" localSheetId="9" hidden="1">4</definedName>
    <definedName name="solver_rel1" localSheetId="11" hidden="1">4</definedName>
    <definedName name="solver_rel1" localSheetId="12" hidden="1">4</definedName>
    <definedName name="solver_rel1" localSheetId="14" hidden="1">4</definedName>
    <definedName name="solver_rel2" localSheetId="16" hidden="1">2</definedName>
    <definedName name="solver_rel2" localSheetId="18" hidden="1">2</definedName>
    <definedName name="solver_rel2" localSheetId="0" hidden="1">4</definedName>
    <definedName name="solver_rel2" localSheetId="2" hidden="1">1</definedName>
    <definedName name="solver_rel2" localSheetId="4" hidden="1">4</definedName>
    <definedName name="solver_rel2" localSheetId="6" hidden="1">4</definedName>
    <definedName name="solver_rel2" localSheetId="8" hidden="1">4</definedName>
    <definedName name="solver_rel2" localSheetId="9" hidden="1">3</definedName>
    <definedName name="solver_rel2" localSheetId="11" hidden="1">3</definedName>
    <definedName name="solver_rel2" localSheetId="12" hidden="1">4</definedName>
    <definedName name="solver_rel2" localSheetId="14" hidden="1">4</definedName>
    <definedName name="solver_rel3" localSheetId="16" hidden="1">3</definedName>
    <definedName name="solver_rel3" localSheetId="18" hidden="1">3</definedName>
    <definedName name="solver_rel3" localSheetId="0" hidden="1">3</definedName>
    <definedName name="solver_rel3" localSheetId="2" hidden="1">1</definedName>
    <definedName name="solver_rel3" localSheetId="4" hidden="1">3</definedName>
    <definedName name="solver_rel3" localSheetId="6" hidden="1">3</definedName>
    <definedName name="solver_rel3" localSheetId="8" hidden="1">3</definedName>
    <definedName name="solver_rel3" localSheetId="9" hidden="1">1</definedName>
    <definedName name="solver_rel3" localSheetId="11" hidden="1">1</definedName>
    <definedName name="solver_rel3" localSheetId="12" hidden="1">3</definedName>
    <definedName name="solver_rel3" localSheetId="14" hidden="1">1</definedName>
    <definedName name="solver_rel4" localSheetId="16" hidden="1">1</definedName>
    <definedName name="solver_rel4" localSheetId="18" hidden="1">1</definedName>
    <definedName name="solver_rel4" localSheetId="0" hidden="1">1</definedName>
    <definedName name="solver_rel4" localSheetId="4" hidden="1">1</definedName>
    <definedName name="solver_rel4" localSheetId="6" hidden="1">1</definedName>
    <definedName name="solver_rel4" localSheetId="8" hidden="1">1</definedName>
    <definedName name="solver_rel4" localSheetId="12" hidden="1">1</definedName>
    <definedName name="solver_rel4" localSheetId="14" hidden="1">1</definedName>
    <definedName name="solver_rhs1" localSheetId="16" hidden="1">6</definedName>
    <definedName name="solver_rhs1" localSheetId="18" hidden="1">6</definedName>
    <definedName name="solver_rhs1" localSheetId="0" hidden="1">"integer"</definedName>
    <definedName name="solver_rhs1" localSheetId="2" hidden="1">'Ques-B1 (10.5)'!$I$13:$I$14</definedName>
    <definedName name="solver_rhs1" localSheetId="4" hidden="1">"integer"</definedName>
    <definedName name="solver_rhs1" localSheetId="6" hidden="1">"integer"</definedName>
    <definedName name="solver_rhs1" localSheetId="8" hidden="1">"integer"</definedName>
    <definedName name="solver_rhs1" localSheetId="9" hidden="1">"integer"</definedName>
    <definedName name="solver_rhs1" localSheetId="11" hidden="1">"integer"</definedName>
    <definedName name="solver_rhs1" localSheetId="12" hidden="1">"integer"</definedName>
    <definedName name="solver_rhs1" localSheetId="14" hidden="1">"integer"</definedName>
    <definedName name="solver_rhs2" localSheetId="16" hidden="1">3000</definedName>
    <definedName name="solver_rhs2" localSheetId="18" hidden="1">3000</definedName>
    <definedName name="solver_rhs2" localSheetId="0" hidden="1">"integer"</definedName>
    <definedName name="solver_rhs2" localSheetId="2" hidden="1">'Ques-B1 (10.5)'!$I$7:$I$12</definedName>
    <definedName name="solver_rhs2" localSheetId="4" hidden="1">"integer"</definedName>
    <definedName name="solver_rhs2" localSheetId="6" hidden="1">"integer"</definedName>
    <definedName name="solver_rhs2" localSheetId="8" hidden="1">"integer"</definedName>
    <definedName name="solver_rhs2" localSheetId="9" hidden="1">'Ques-C1'!$I$13:$I$14</definedName>
    <definedName name="solver_rhs2" localSheetId="11" hidden="1">'Ques-C2'!$I$13:$I$14</definedName>
    <definedName name="solver_rhs2" localSheetId="12" hidden="1">"integer"</definedName>
    <definedName name="solver_rhs2" localSheetId="14" hidden="1">"integer"</definedName>
    <definedName name="solver_rhs3" localSheetId="16" hidden="1">'Ques D3'!$I$13:$I$14</definedName>
    <definedName name="solver_rhs3" localSheetId="18" hidden="1">'Ques D4'!$I$13:$I$14</definedName>
    <definedName name="solver_rhs3" localSheetId="0" hidden="1">'Ques-A'!$I$13:$I$14</definedName>
    <definedName name="solver_rhs3" localSheetId="2" hidden="1">'Ques-B1 (10.5)'!$I$7:$I$12</definedName>
    <definedName name="solver_rhs3" localSheetId="4" hidden="1">'Ques-B3'!$I$13:$I$14</definedName>
    <definedName name="solver_rhs3" localSheetId="6" hidden="1">'Ques-B4'!$I$13:$I$14</definedName>
    <definedName name="solver_rhs3" localSheetId="8" hidden="1">'Ques-B5'!$I$13:$I$14</definedName>
    <definedName name="solver_rhs3" localSheetId="9" hidden="1">'Ques-C1'!$I$7:$I$12</definedName>
    <definedName name="solver_rhs3" localSheetId="11" hidden="1">'Ques-C2'!$I$7:$I$12</definedName>
    <definedName name="solver_rhs3" localSheetId="12" hidden="1">'Ques-D'!$I$13:$I$14</definedName>
    <definedName name="solver_rhs3" localSheetId="14" hidden="1">'Ques-D2'!$F$7:$F$9</definedName>
    <definedName name="solver_rhs4" localSheetId="16" hidden="1">'Ques D3'!$I$7:$I$12</definedName>
    <definedName name="solver_rhs4" localSheetId="18" hidden="1">'Ques D4'!$I$7:$I$12</definedName>
    <definedName name="solver_rhs4" localSheetId="0" hidden="1">'Ques-A'!$I$7:$I$12</definedName>
    <definedName name="solver_rhs4" localSheetId="4" hidden="1">'Ques-B3'!$I$7:$I$12</definedName>
    <definedName name="solver_rhs4" localSheetId="6" hidden="1">'Ques-B4'!$I$7:$I$12</definedName>
    <definedName name="solver_rhs4" localSheetId="8" hidden="1">'Ques-B5'!$I$7:$I$12</definedName>
    <definedName name="solver_rhs4" localSheetId="12" hidden="1">'Ques-D'!$I$7:$I$12</definedName>
    <definedName name="solver_rhs4" localSheetId="14" hidden="1">'Ques-D2'!$F$7:$F$9</definedName>
    <definedName name="solver_rlx" localSheetId="16" hidden="1">2</definedName>
    <definedName name="solver_rlx" localSheetId="18" hidden="1">2</definedName>
    <definedName name="solver_rlx" localSheetId="0" hidden="1">2</definedName>
    <definedName name="solver_rlx" localSheetId="2" hidden="1">1</definedName>
    <definedName name="solver_rlx" localSheetId="4" hidden="1">2</definedName>
    <definedName name="solver_rlx" localSheetId="6" hidden="1">2</definedName>
    <definedName name="solver_rlx" localSheetId="8" hidden="1">2</definedName>
    <definedName name="solver_rlx" localSheetId="9" hidden="1">2</definedName>
    <definedName name="solver_rlx" localSheetId="11" hidden="1">2</definedName>
    <definedName name="solver_rlx" localSheetId="12" hidden="1">2</definedName>
    <definedName name="solver_rlx" localSheetId="14" hidden="1">2</definedName>
    <definedName name="solver_rsd" localSheetId="16" hidden="1">0</definedName>
    <definedName name="solver_rsd" localSheetId="18" hidden="1">0</definedName>
    <definedName name="solver_rsd" localSheetId="0" hidden="1">0</definedName>
    <definedName name="solver_rsd" localSheetId="2" hidden="1">0</definedName>
    <definedName name="solver_rsd" localSheetId="4" hidden="1">0</definedName>
    <definedName name="solver_rsd" localSheetId="6" hidden="1">0</definedName>
    <definedName name="solver_rsd" localSheetId="8" hidden="1">0</definedName>
    <definedName name="solver_rsd" localSheetId="9" hidden="1">0</definedName>
    <definedName name="solver_rsd" localSheetId="11" hidden="1">0</definedName>
    <definedName name="solver_rsd" localSheetId="12" hidden="1">0</definedName>
    <definedName name="solver_rsd" localSheetId="14" hidden="1">0</definedName>
    <definedName name="solver_scl" localSheetId="16" hidden="1">1</definedName>
    <definedName name="solver_scl" localSheetId="18" hidden="1">1</definedName>
    <definedName name="solver_scl" localSheetId="0" hidden="1">1</definedName>
    <definedName name="solver_scl" localSheetId="2" hidden="1">1</definedName>
    <definedName name="solver_scl" localSheetId="4" hidden="1">1</definedName>
    <definedName name="solver_scl" localSheetId="6" hidden="1">1</definedName>
    <definedName name="solver_scl" localSheetId="8" hidden="1">1</definedName>
    <definedName name="solver_scl" localSheetId="9" hidden="1">1</definedName>
    <definedName name="solver_scl" localSheetId="11" hidden="1">1</definedName>
    <definedName name="solver_scl" localSheetId="12" hidden="1">1</definedName>
    <definedName name="solver_scl" localSheetId="14" hidden="1">1</definedName>
    <definedName name="solver_sho" localSheetId="16" hidden="1">2</definedName>
    <definedName name="solver_sho" localSheetId="18" hidden="1">2</definedName>
    <definedName name="solver_sho" localSheetId="0" hidden="1">2</definedName>
    <definedName name="solver_sho" localSheetId="2" hidden="1">2</definedName>
    <definedName name="solver_sho" localSheetId="4" hidden="1">2</definedName>
    <definedName name="solver_sho" localSheetId="6" hidden="1">2</definedName>
    <definedName name="solver_sho" localSheetId="8" hidden="1">2</definedName>
    <definedName name="solver_sho" localSheetId="9" hidden="1">2</definedName>
    <definedName name="solver_sho" localSheetId="11" hidden="1">2</definedName>
    <definedName name="solver_sho" localSheetId="12" hidden="1">2</definedName>
    <definedName name="solver_sho" localSheetId="14" hidden="1">2</definedName>
    <definedName name="solver_ssz" localSheetId="16" hidden="1">100</definedName>
    <definedName name="solver_ssz" localSheetId="18" hidden="1">100</definedName>
    <definedName name="solver_ssz" localSheetId="0" hidden="1">100</definedName>
    <definedName name="solver_ssz" localSheetId="2" hidden="1">100</definedName>
    <definedName name="solver_ssz" localSheetId="4" hidden="1">100</definedName>
    <definedName name="solver_ssz" localSheetId="6" hidden="1">100</definedName>
    <definedName name="solver_ssz" localSheetId="8" hidden="1">100</definedName>
    <definedName name="solver_ssz" localSheetId="9" hidden="1">100</definedName>
    <definedName name="solver_ssz" localSheetId="11" hidden="1">100</definedName>
    <definedName name="solver_ssz" localSheetId="12" hidden="1">100</definedName>
    <definedName name="solver_ssz" localSheetId="14" hidden="1">100</definedName>
    <definedName name="solver_tim" localSheetId="16" hidden="1">2147483647</definedName>
    <definedName name="solver_tim" localSheetId="18" hidden="1">2147483647</definedName>
    <definedName name="solver_tim" localSheetId="0" hidden="1">2147483647</definedName>
    <definedName name="solver_tim" localSheetId="2" hidden="1">2147483647</definedName>
    <definedName name="solver_tim" localSheetId="4" hidden="1">2147483647</definedName>
    <definedName name="solver_tim" localSheetId="6" hidden="1">2147483647</definedName>
    <definedName name="solver_tim" localSheetId="8" hidden="1">2147483647</definedName>
    <definedName name="solver_tim" localSheetId="9" hidden="1">2147483647</definedName>
    <definedName name="solver_tim" localSheetId="11" hidden="1">2147483647</definedName>
    <definedName name="solver_tim" localSheetId="12" hidden="1">2147483647</definedName>
    <definedName name="solver_tim" localSheetId="14" hidden="1">2147483647</definedName>
    <definedName name="solver_tol" localSheetId="16" hidden="1">0.01</definedName>
    <definedName name="solver_tol" localSheetId="18" hidden="1">0.01</definedName>
    <definedName name="solver_tol" localSheetId="0" hidden="1">0.01</definedName>
    <definedName name="solver_tol" localSheetId="2" hidden="1">0.01</definedName>
    <definedName name="solver_tol" localSheetId="4" hidden="1">0.01</definedName>
    <definedName name="solver_tol" localSheetId="6" hidden="1">0.01</definedName>
    <definedName name="solver_tol" localSheetId="8" hidden="1">0.01</definedName>
    <definedName name="solver_tol" localSheetId="9" hidden="1">0.01</definedName>
    <definedName name="solver_tol" localSheetId="11" hidden="1">0.01</definedName>
    <definedName name="solver_tol" localSheetId="12" hidden="1">0.01</definedName>
    <definedName name="solver_tol" localSheetId="14" hidden="1">0.01</definedName>
    <definedName name="solver_typ" localSheetId="16" hidden="1">1</definedName>
    <definedName name="solver_typ" localSheetId="18" hidden="1">1</definedName>
    <definedName name="solver_typ" localSheetId="0" hidden="1">1</definedName>
    <definedName name="solver_typ" localSheetId="2" hidden="1">1</definedName>
    <definedName name="solver_typ" localSheetId="4" hidden="1">1</definedName>
    <definedName name="solver_typ" localSheetId="6" hidden="1">1</definedName>
    <definedName name="solver_typ" localSheetId="8" hidden="1">1</definedName>
    <definedName name="solver_typ" localSheetId="9" hidden="1">1</definedName>
    <definedName name="solver_typ" localSheetId="11" hidden="1">1</definedName>
    <definedName name="solver_typ" localSheetId="12" hidden="1">1</definedName>
    <definedName name="solver_typ" localSheetId="14" hidden="1">1</definedName>
    <definedName name="solver_val" localSheetId="16" hidden="1">0</definedName>
    <definedName name="solver_val" localSheetId="18" hidden="1">0</definedName>
    <definedName name="solver_val" localSheetId="0" hidden="1">0</definedName>
    <definedName name="solver_val" localSheetId="2" hidden="1">0</definedName>
    <definedName name="solver_val" localSheetId="4" hidden="1">0</definedName>
    <definedName name="solver_val" localSheetId="6" hidden="1">0</definedName>
    <definedName name="solver_val" localSheetId="8" hidden="1">0</definedName>
    <definedName name="solver_val" localSheetId="9" hidden="1">0</definedName>
    <definedName name="solver_val" localSheetId="11" hidden="1">0</definedName>
    <definedName name="solver_val" localSheetId="12" hidden="1">0</definedName>
    <definedName name="solver_val" localSheetId="14" hidden="1">0</definedName>
    <definedName name="solver_ver" localSheetId="16" hidden="1">2</definedName>
    <definedName name="solver_ver" localSheetId="18" hidden="1">2</definedName>
    <definedName name="solver_ver" localSheetId="0" hidden="1">2</definedName>
    <definedName name="solver_ver" localSheetId="2" hidden="1">2</definedName>
    <definedName name="solver_ver" localSheetId="4" hidden="1">2</definedName>
    <definedName name="solver_ver" localSheetId="6" hidden="1">2</definedName>
    <definedName name="solver_ver" localSheetId="8" hidden="1">2</definedName>
    <definedName name="solver_ver" localSheetId="9" hidden="1">2</definedName>
    <definedName name="solver_ver" localSheetId="11" hidden="1">2</definedName>
    <definedName name="solver_ver" localSheetId="12" hidden="1">2</definedName>
    <definedName name="solver_ver" localSheetId="14" hidden="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7" i="32" l="1"/>
  <c r="F30" i="29"/>
  <c r="F31" i="29"/>
  <c r="F32" i="29"/>
  <c r="F33" i="29"/>
  <c r="F34" i="29"/>
  <c r="F35" i="29"/>
  <c r="F36" i="29"/>
  <c r="F29" i="29"/>
  <c r="D30" i="29"/>
  <c r="E36" i="29"/>
  <c r="D36" i="29"/>
  <c r="E32" i="29"/>
  <c r="E31" i="29"/>
  <c r="D34" i="29"/>
  <c r="E34" i="29"/>
  <c r="G22" i="29"/>
  <c r="D24" i="29" s="1"/>
  <c r="G12" i="29"/>
  <c r="F22" i="29"/>
  <c r="D23" i="29"/>
  <c r="D21" i="29"/>
  <c r="D22" i="29"/>
  <c r="D2" i="29"/>
  <c r="G14" i="29"/>
  <c r="I14" i="54"/>
  <c r="G14" i="54"/>
  <c r="I13" i="54"/>
  <c r="G13" i="54"/>
  <c r="G12" i="54"/>
  <c r="G11" i="54"/>
  <c r="G10" i="54"/>
  <c r="G9" i="54"/>
  <c r="G8" i="54"/>
  <c r="G7" i="54"/>
  <c r="G5" i="54"/>
  <c r="I14" i="52"/>
  <c r="G14" i="52"/>
  <c r="I13" i="52"/>
  <c r="G13" i="52"/>
  <c r="G12" i="52"/>
  <c r="G11" i="52"/>
  <c r="G10" i="52"/>
  <c r="G9" i="52"/>
  <c r="G8" i="52"/>
  <c r="G7" i="52"/>
  <c r="G5" i="52"/>
  <c r="D5" i="49"/>
  <c r="D9" i="49"/>
  <c r="D8" i="49"/>
  <c r="D7" i="49"/>
  <c r="G12" i="37"/>
  <c r="G12" i="34"/>
  <c r="G12" i="32"/>
  <c r="I25" i="45"/>
  <c r="G12" i="21"/>
  <c r="G12" i="42"/>
  <c r="I14" i="42"/>
  <c r="G14" i="42"/>
  <c r="I13" i="42"/>
  <c r="G13" i="42"/>
  <c r="G11" i="42"/>
  <c r="G10" i="42"/>
  <c r="G9" i="42"/>
  <c r="G8" i="42"/>
  <c r="G7" i="42"/>
  <c r="G5" i="42"/>
  <c r="I14" i="41"/>
  <c r="G14" i="41"/>
  <c r="I13" i="41"/>
  <c r="G13" i="41"/>
  <c r="G12" i="41"/>
  <c r="G11" i="41"/>
  <c r="G10" i="41"/>
  <c r="G9" i="41"/>
  <c r="G8" i="41"/>
  <c r="G7" i="41"/>
  <c r="G5" i="41"/>
  <c r="I13" i="38"/>
  <c r="G12" i="38"/>
  <c r="I14" i="38"/>
  <c r="G14" i="38"/>
  <c r="G13" i="38"/>
  <c r="G11" i="38"/>
  <c r="G10" i="38"/>
  <c r="G9" i="38"/>
  <c r="G8" i="38"/>
  <c r="G7" i="38"/>
  <c r="G5" i="38"/>
  <c r="I14" i="37"/>
  <c r="G14" i="37"/>
  <c r="I13" i="37"/>
  <c r="G13" i="37"/>
  <c r="G11" i="37"/>
  <c r="G10" i="37"/>
  <c r="G9" i="37"/>
  <c r="G8" i="37"/>
  <c r="G7" i="37"/>
  <c r="G5" i="37"/>
  <c r="I14" i="34"/>
  <c r="G14" i="34"/>
  <c r="I13" i="34"/>
  <c r="G13" i="34"/>
  <c r="G11" i="34"/>
  <c r="G10" i="34"/>
  <c r="G9" i="34"/>
  <c r="G8" i="34"/>
  <c r="G7" i="34"/>
  <c r="G5" i="34"/>
  <c r="I14" i="32"/>
  <c r="G14" i="32"/>
  <c r="I13" i="32"/>
  <c r="G13" i="32"/>
  <c r="G11" i="32"/>
  <c r="G10" i="32"/>
  <c r="G9" i="32"/>
  <c r="G8" i="32"/>
  <c r="G5" i="32"/>
  <c r="G8" i="21"/>
  <c r="G7" i="21"/>
  <c r="G8" i="29"/>
  <c r="G7" i="29"/>
  <c r="I14" i="29"/>
  <c r="I13" i="29"/>
  <c r="G13" i="29"/>
  <c r="G11" i="29"/>
  <c r="G10" i="29"/>
  <c r="G9" i="29"/>
  <c r="G5" i="29"/>
  <c r="I14" i="21"/>
  <c r="G14" i="21"/>
  <c r="I13" i="21"/>
  <c r="G13" i="21"/>
  <c r="G11" i="21"/>
  <c r="G10" i="21"/>
  <c r="G9" i="21"/>
  <c r="G5" i="21"/>
</calcChain>
</file>

<file path=xl/sharedStrings.xml><?xml version="1.0" encoding="utf-8"?>
<sst xmlns="http://schemas.openxmlformats.org/spreadsheetml/2006/main" count="1038" uniqueCount="202">
  <si>
    <t>Number of Units</t>
  </si>
  <si>
    <t>Profit</t>
  </si>
  <si>
    <t>Constraints</t>
  </si>
  <si>
    <t>Microsoft Excel 16.54 Answer Report</t>
  </si>
  <si>
    <t>Result: Solver found a solution.  All constraints and optimality conditions are satisfied.</t>
  </si>
  <si>
    <t>Solver Engine</t>
  </si>
  <si>
    <t>Engine: Simplex LP</t>
  </si>
  <si>
    <t>Solver Options</t>
  </si>
  <si>
    <t>Objective Cell (Max)</t>
  </si>
  <si>
    <t>Cell</t>
  </si>
  <si>
    <t>Name</t>
  </si>
  <si>
    <t>Original Value</t>
  </si>
  <si>
    <t>Final Value</t>
  </si>
  <si>
    <t>Variable Cells</t>
  </si>
  <si>
    <t>Integer</t>
  </si>
  <si>
    <t>Cell Value</t>
  </si>
  <si>
    <t>Formula</t>
  </si>
  <si>
    <t>Status</t>
  </si>
  <si>
    <t>Slack</t>
  </si>
  <si>
    <t>$B$4</t>
  </si>
  <si>
    <t>Contin</t>
  </si>
  <si>
    <t>$C$4</t>
  </si>
  <si>
    <t>Binding</t>
  </si>
  <si>
    <t>Not Binding</t>
  </si>
  <si>
    <t>COW</t>
  </si>
  <si>
    <t>Hen</t>
  </si>
  <si>
    <t>Rape</t>
  </si>
  <si>
    <t>Corn</t>
  </si>
  <si>
    <t>Wheat</t>
  </si>
  <si>
    <t>New Livestock Purchase</t>
  </si>
  <si>
    <t>&lt;=</t>
  </si>
  <si>
    <t>Max. no. of cows</t>
  </si>
  <si>
    <t>Max. no. of hens</t>
  </si>
  <si>
    <t>Land</t>
  </si>
  <si>
    <t>Max Subproblems Unlimited, Max Integer Sols Unlimited, Integer Tolerance 1%, Assume NonNegative</t>
  </si>
  <si>
    <t>$G$5</t>
  </si>
  <si>
    <t>Number of Units COW</t>
  </si>
  <si>
    <t>Number of Units Hen</t>
  </si>
  <si>
    <t>$D$4</t>
  </si>
  <si>
    <t>Number of Units Rape</t>
  </si>
  <si>
    <t>$E$4</t>
  </si>
  <si>
    <t>Number of Units Corn</t>
  </si>
  <si>
    <t>$F$4</t>
  </si>
  <si>
    <t>Number of Units Wheat</t>
  </si>
  <si>
    <t>$G$7</t>
  </si>
  <si>
    <t>$G$7&lt;=$I$7</t>
  </si>
  <si>
    <t>$G$8</t>
  </si>
  <si>
    <t>$G$8&lt;=$I$8</t>
  </si>
  <si>
    <t>$G$9</t>
  </si>
  <si>
    <t>$G$9&lt;=$I$9</t>
  </si>
  <si>
    <t>$G$10</t>
  </si>
  <si>
    <t>$G$10&lt;=$I$10</t>
  </si>
  <si>
    <t>$G$11</t>
  </si>
  <si>
    <t>$G$11&lt;=$I$11</t>
  </si>
  <si>
    <t>Max Time Unlimited, Iterations Unlimited, Precision 0.000001, Use Automatic Scaling</t>
  </si>
  <si>
    <t>&gt;=</t>
  </si>
  <si>
    <t>$G$12</t>
  </si>
  <si>
    <t>$G$13</t>
  </si>
  <si>
    <t>$G$13&gt;=$I$13</t>
  </si>
  <si>
    <t>Wheat for Hens</t>
  </si>
  <si>
    <t>Corn for Cows</t>
  </si>
  <si>
    <t>Iterations: 0 Subproblems: 2</t>
  </si>
  <si>
    <t>$B$4=Integer</t>
  </si>
  <si>
    <t>Assets: 10*2000+ 35000+ 5000= £60000</t>
  </si>
  <si>
    <t>Depreciation= 3500+ 1250+ 2000=£6750</t>
  </si>
  <si>
    <t>Expenses: 40000</t>
  </si>
  <si>
    <t>Microsoft Excel 16.54 Sensitivity Report</t>
  </si>
  <si>
    <t>Worksheet: [Book1.xlsx]Ques-A</t>
  </si>
  <si>
    <t>Final</t>
  </si>
  <si>
    <t>Value</t>
  </si>
  <si>
    <t>Reduced</t>
  </si>
  <si>
    <t>Cost</t>
  </si>
  <si>
    <t>Objective</t>
  </si>
  <si>
    <t>Coefficient</t>
  </si>
  <si>
    <t>Allowable</t>
  </si>
  <si>
    <t>Increase</t>
  </si>
  <si>
    <t>Decrease</t>
  </si>
  <si>
    <t>Shadow</t>
  </si>
  <si>
    <t>Price</t>
  </si>
  <si>
    <t>Constraint</t>
  </si>
  <si>
    <t>R.H. Side</t>
  </si>
  <si>
    <t>Iterations: 5 Subproblems: 0</t>
  </si>
  <si>
    <t>Man-hours Summer</t>
  </si>
  <si>
    <t>Man-hours Winter</t>
  </si>
  <si>
    <t>$G$14</t>
  </si>
  <si>
    <t>$G$14&gt;=$I$14</t>
  </si>
  <si>
    <t>$G$12&lt;=$I$12</t>
  </si>
  <si>
    <t xml:space="preserve">Slack Hours Earning: </t>
  </si>
  <si>
    <t>Worksheet: [Book1.xlsx]Ques-B1 (10.5)</t>
  </si>
  <si>
    <t>Worksheet: [Book1.xlsx]Ques-B3</t>
  </si>
  <si>
    <t>Worksheet: [Book1.xlsx]Ques-B4</t>
  </si>
  <si>
    <t xml:space="preserve">Loss of money in loan interest= £300 </t>
  </si>
  <si>
    <t>Principal amount to be returned after 1 year= £3000 (Assuming they pay off their loan within 1 year)</t>
  </si>
  <si>
    <t>Increase in Assets: 2*2000= £4000</t>
  </si>
  <si>
    <t>Depreciation= 0.1*4000= £400</t>
  </si>
  <si>
    <t>Overall Profit = 4000+960-928.6-300-400 =£331.4</t>
  </si>
  <si>
    <t>Extra Exrension not required</t>
  </si>
  <si>
    <t>Expense: 4000+3000 +2acres of corn+ 4 acres of land for grazing+ 192 man-hours</t>
  </si>
  <si>
    <t>Earning: 3600+ 1400 (considering depreciation)</t>
  </si>
  <si>
    <t>As in the already given capacity, 12 cows give optimal solution when the livestock budget is £24000. If we have to include more cows then in addition to the £3000 for the milking parlor the Smith family has to extend its livstock budget to more than £24000. As per sensitivity report, livestock budgt can be max. increased by £3000 only in order to maintain the feasibility of the solution.</t>
  </si>
  <si>
    <t>Worksheet: [Book1.xlsx]Ques-C</t>
  </si>
  <si>
    <t>Report Created: 15/11/2021 19:39:50</t>
  </si>
  <si>
    <t>Solution Time: 1941.154 Seconds.</t>
  </si>
  <si>
    <t>Assets: 6*2000+ 35000+ 5000+ 3000*3= £61000</t>
  </si>
  <si>
    <t>Depreciation= 3500+ 1200+ 1250+ 2250=£8200</t>
  </si>
  <si>
    <t>Amount Earned in Summers: (4500-3504.2)* 5.5= £5476.9</t>
  </si>
  <si>
    <t>Amount Earned in Winters: (4000-3529.2)* 5.0= £2354</t>
  </si>
  <si>
    <t>Total Amount earned by working in neighbouring farms: 5476.9+2354= £7830.9</t>
  </si>
  <si>
    <t>Total Profit= 29800 + 7830.9 + 30*700+ 2000*4.50= £67630.9</t>
  </si>
  <si>
    <t>Net Wealth: 67630.9+ 61000- 8200- 40000= £80430.9</t>
  </si>
  <si>
    <t>Winter</t>
  </si>
  <si>
    <t>Summer</t>
  </si>
  <si>
    <t>Net Value</t>
  </si>
  <si>
    <t>Worksheet: [Book1.xlsx]Ques-D</t>
  </si>
  <si>
    <t>Report Created: 15/11/2021 21:14:20</t>
  </si>
  <si>
    <t>Solution Time: 2038.645 Seconds.</t>
  </si>
  <si>
    <t>Iterations: 2 Subproblems: 4</t>
  </si>
  <si>
    <t>$C$4=Integer</t>
  </si>
  <si>
    <t>Amount Earned in Summers: (4500-3078.925)* 5.5= £7815.9125</t>
  </si>
  <si>
    <t>Amount Earned in Winters: (4000-3161.6)* 5.0= £4192</t>
  </si>
  <si>
    <t>Total Amount earned by working in neighbouring farms: 7815.9125+4192= £12007.9125</t>
  </si>
  <si>
    <t>Total Profit= 33183.25 + 12007.9125 + 1(Slack Livestock Amount)+ 30*700+ 2000*4.50= £75192.1625</t>
  </si>
  <si>
    <t>Assets: 10*2000+ 35000+ 5000+333*3= £60999</t>
  </si>
  <si>
    <t>Depreciation= 3500+ 1250+ 2000 + 249.75=6999.75</t>
  </si>
  <si>
    <t>Net Wealth: 75192.1625+ 60999- 6999.75- 40000= £89191.4125</t>
  </si>
  <si>
    <t>Report Created: 15/11/2021 21:22:40</t>
  </si>
  <si>
    <t>Solution Time: 2041.441 Seconds.</t>
  </si>
  <si>
    <t>Amount Earned in Summers: (4500-3114)* 5.5= £7623</t>
  </si>
  <si>
    <t>Amount Earned in Winters: (4000-2956)* 5.0= £5220</t>
  </si>
  <si>
    <t>Total Amount earned by working in neighbouring farms: 7623+5220= £12843</t>
  </si>
  <si>
    <t>Total Profit= 37200 + 12843 + 1000 (Slack Livestock Amount)+ 30*700+ 2000*4.50= £81043</t>
  </si>
  <si>
    <t>Net Wealth: 81043+ 60000- 6750- 40000= £94293</t>
  </si>
  <si>
    <t>Report Created: 15/11/2021 21:30:08</t>
  </si>
  <si>
    <t xml:space="preserve">£23410 is the amount that Smith family can pay to rent further land maintaining feasible solution criteria </t>
  </si>
  <si>
    <t>Report Created: 15/11/2021 21:34:42</t>
  </si>
  <si>
    <t>Solution Time: 2044.022 Seconds.</t>
  </si>
  <si>
    <t>Amount Earned in Summers: (3500-3114)* 5.5= £2123</t>
  </si>
  <si>
    <t>Amount Earned in Winters: (3000-2956)* 5.0= £220</t>
  </si>
  <si>
    <t>Total Amount earned by working in neighbouring farms: 2123+220= £2343</t>
  </si>
  <si>
    <t>Total Profit= 37200 + 2343 + 1000 (Slack Livestock Amount)+ 30*700+ 2000*4.50= £70543</t>
  </si>
  <si>
    <t>Net Wealth: 70543+ 60000- 6750- 40000= £83793</t>
  </si>
  <si>
    <t>Assumption: Wage per hour for working in other farms for hired employee will be same as that of Smith family members. Therefore, above mentioned profit can be achieved without hiring any employee.</t>
  </si>
  <si>
    <t>Impact on Net Wealth= 94293-83793= £10500 (Loss, due to reduced slack man-hours of Phil)</t>
  </si>
  <si>
    <t>Report Created: 15/11/2021 21:55:52</t>
  </si>
  <si>
    <t>Solution Time: 2036.891 Seconds.</t>
  </si>
  <si>
    <t>Amount Earned in Summers: (4500-3201.2)* 5.5= £7143.4</t>
  </si>
  <si>
    <t>Amount Earned in Winters: (4000-3045.8)* 5.0= £4771</t>
  </si>
  <si>
    <t>Total Amount earned by working in neighbouring farms: 7143.4+4771= £11914.4</t>
  </si>
  <si>
    <t>Slack hour earning as per Optimal Solution in question A=£12843</t>
  </si>
  <si>
    <t>Loss of money in slack hours = 12843-11914.4= £928.6</t>
  </si>
  <si>
    <t>Profit without taking loan=  £37200</t>
  </si>
  <si>
    <t>Profit after taking loan= £38160</t>
  </si>
  <si>
    <t>Net Profit = 38160-37200= £960</t>
  </si>
  <si>
    <t>Amount Earned in Summers: (4500-3076)* 5.5= £7832</t>
  </si>
  <si>
    <t>Amount Earned in Winters: (4000-3052)* 5.0= £4740</t>
  </si>
  <si>
    <t>Total Amount earned by working in neighbouring farms: 7832+4740= £12572</t>
  </si>
  <si>
    <t>Total Profit= 29000 + 12572 + 1000 (Slack Livestock Amount)+ 30*700+ 2000*4.50= £72572</t>
  </si>
  <si>
    <t>Net Wealth: 72572+ 60000- 6750- 40000= £85822</t>
  </si>
  <si>
    <t>Net Wealth (in scenario A)&gt; Net Wealth (in scenario C2). Therefore, Smith family must not implement policy A in this scenario</t>
  </si>
  <si>
    <t>Worksheet: [Book1.xlsx]Ques-A (2)</t>
  </si>
  <si>
    <t>$D$5</t>
  </si>
  <si>
    <t>$D$7</t>
  </si>
  <si>
    <t>$D$7&lt;=$F$7</t>
  </si>
  <si>
    <t>$D$8</t>
  </si>
  <si>
    <t>$D$8&lt;=$F$8</t>
  </si>
  <si>
    <t>$D$9</t>
  </si>
  <si>
    <t>$D$9&lt;=$F$9</t>
  </si>
  <si>
    <t>Report Created: 16/11/2021 00:21:29</t>
  </si>
  <si>
    <t>Solution Time: 1550.752 Seconds.</t>
  </si>
  <si>
    <t>Iterations: 2 Subproblems: 0</t>
  </si>
  <si>
    <t>=</t>
  </si>
  <si>
    <t>Report Created: 16/11/2021 00:29:50</t>
  </si>
  <si>
    <t>Solution Time: 1874.86 Seconds.</t>
  </si>
  <si>
    <t>Iterations: 4 Subproblems: 0</t>
  </si>
  <si>
    <t>$B$4=6</t>
  </si>
  <si>
    <t>$C$4=3000</t>
  </si>
  <si>
    <t>Amount Earned in Summers: (4500-3524.6)* 5.5= £5364.7</t>
  </si>
  <si>
    <t>Amount Earned in Winters: (4000-3466.4)* 5.0= £2668</t>
  </si>
  <si>
    <t>Total Amount earned by working in neighbouring farms: 5364.7+2668= £8032.7</t>
  </si>
  <si>
    <t>Total Profit= 33780 + 8032.7 + 30*700+ 2000*4.50= £71812.7</t>
  </si>
  <si>
    <t>Assets: 6*2000+35000+3000*3+ 5000= £61000</t>
  </si>
  <si>
    <t>Depreciation= 3500+ 1250+ 1200+2250=£8200</t>
  </si>
  <si>
    <t>Net Wealth: 71812.7+ 61000- 8200- 40000= £84612.7</t>
  </si>
  <si>
    <t>Worksheet: [Book1.xlsx]Ques D4</t>
  </si>
  <si>
    <t>Report Created: 16/11/2021 00:40:46</t>
  </si>
  <si>
    <t>Solution Time: 1836.394 Seconds.</t>
  </si>
  <si>
    <t>Iterations: 3 Subproblems: 0</t>
  </si>
  <si>
    <t>Amount Earned in Summers: (4500-3529.2)* 5.5= £5339.4</t>
  </si>
  <si>
    <t>Amount Earned in Winters: (4000-3504.2)* 5.0= £2479</t>
  </si>
  <si>
    <t>Total Amount earned by working in neighbouring farms: 5339.4+2479= £7818.4</t>
  </si>
  <si>
    <t>Total Profit= 29800 + 7818.4 + 30*700+ 2000*4.50= £67618.4</t>
  </si>
  <si>
    <t>Depreciation= 3500+ 1200+ 1250+2250=£8200</t>
  </si>
  <si>
    <t>Net Wealth: 67618.4+ 61000- 8200- 40000= £80,418.4</t>
  </si>
  <si>
    <t>Asset</t>
  </si>
  <si>
    <t xml:space="preserve">Earning in summer </t>
  </si>
  <si>
    <t xml:space="preserve">earning in winter </t>
  </si>
  <si>
    <t>depreciation</t>
  </si>
  <si>
    <t>expense</t>
  </si>
  <si>
    <t>net wealth</t>
  </si>
  <si>
    <t>Prashant</t>
  </si>
  <si>
    <t xml:space="preserve">Anh </t>
  </si>
  <si>
    <t>saving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</si>
</sst>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b/>
      <sz val="12"/>
      <color theme="1"/>
      <name val="Calibri"/>
      <family val="2"/>
      <scheme val="minor"/>
    </font>
    <font>
      <b/>
      <sz val="12"/>
      <color theme="0"/>
      <name val="Calibri"/>
      <family val="2"/>
      <scheme val="minor"/>
    </font>
    <font>
      <sz val="12"/>
      <color rgb="FFFF0000"/>
      <name val="Calibri"/>
      <family val="2"/>
      <scheme val="minor"/>
    </font>
    <font>
      <sz val="12"/>
      <color rgb="FF00B0F0"/>
      <name val="Calibri"/>
      <family val="2"/>
      <scheme val="minor"/>
    </font>
    <font>
      <sz val="12"/>
      <color rgb="FF00B050"/>
      <name val="Calibri"/>
      <family val="2"/>
      <scheme val="minor"/>
    </font>
    <font>
      <b/>
      <sz val="12"/>
      <color indexed="18"/>
      <name val="Calibri"/>
      <family val="2"/>
      <scheme val="minor"/>
    </font>
    <font>
      <sz val="12"/>
      <color rgb="FF00B050"/>
      <name val="Calibri (Body)"/>
    </font>
    <font>
      <sz val="12"/>
      <color rgb="FF7030A0"/>
      <name val="Calibri"/>
      <family val="2"/>
      <scheme val="minor"/>
    </font>
    <font>
      <sz val="12"/>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00B0F0"/>
        <bgColor indexed="64"/>
      </patternFill>
    </fill>
  </fills>
  <borders count="7">
    <border>
      <left/>
      <right/>
      <top/>
      <bottom/>
      <diagonal/>
    </border>
    <border>
      <left/>
      <right/>
      <top style="medium">
        <color indexed="23"/>
      </top>
      <bottom style="medium">
        <color indexed="23"/>
      </bottom>
      <diagonal/>
    </border>
    <border>
      <left/>
      <right/>
      <top style="thin">
        <color indexed="23"/>
      </top>
      <bottom style="medium">
        <color indexed="23"/>
      </bottom>
      <diagonal/>
    </border>
    <border>
      <left/>
      <right/>
      <top style="thin">
        <color indexed="23"/>
      </top>
      <bottom/>
      <diagonal/>
    </border>
    <border>
      <left/>
      <right/>
      <top style="medium">
        <color indexed="23"/>
      </top>
      <bottom/>
      <diagonal/>
    </border>
    <border>
      <left/>
      <right/>
      <top/>
      <bottom style="medium">
        <color indexed="23"/>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1" fillId="0" borderId="0" xfId="0" applyFont="1"/>
    <xf numFmtId="0" fontId="0" fillId="0" borderId="2" xfId="0" applyFill="1" applyBorder="1" applyAlignment="1"/>
    <xf numFmtId="0" fontId="0" fillId="0" borderId="3" xfId="0" applyFill="1" applyBorder="1" applyAlignment="1"/>
    <xf numFmtId="0" fontId="0" fillId="0" borderId="2" xfId="0" applyNumberFormat="1" applyFill="1" applyBorder="1" applyAlignment="1"/>
    <xf numFmtId="0" fontId="0" fillId="0" borderId="3" xfId="0" applyNumberFormat="1" applyFill="1" applyBorder="1" applyAlignment="1"/>
    <xf numFmtId="0" fontId="3" fillId="0" borderId="0" xfId="0" applyFont="1" applyFill="1"/>
    <xf numFmtId="0" fontId="4" fillId="0" borderId="0" xfId="0" applyFont="1"/>
    <xf numFmtId="0" fontId="0" fillId="2" borderId="0" xfId="0" applyFill="1"/>
    <xf numFmtId="0" fontId="5" fillId="0" borderId="0" xfId="0" applyFont="1"/>
    <xf numFmtId="0" fontId="0" fillId="0" borderId="6" xfId="0" applyBorder="1" applyAlignment="1">
      <alignment horizontal="center"/>
    </xf>
    <xf numFmtId="0" fontId="1" fillId="0" borderId="6" xfId="0" applyFont="1" applyBorder="1" applyAlignment="1">
      <alignment horizontal="center"/>
    </xf>
    <xf numFmtId="0" fontId="0" fillId="0" borderId="6" xfId="0" applyFont="1" applyBorder="1" applyAlignment="1">
      <alignment horizontal="center"/>
    </xf>
    <xf numFmtId="0" fontId="2" fillId="3" borderId="6" xfId="0" applyFont="1" applyFill="1" applyBorder="1" applyAlignment="1">
      <alignment horizontal="center"/>
    </xf>
    <xf numFmtId="0" fontId="2" fillId="3" borderId="0" xfId="0" applyFont="1" applyFill="1"/>
    <xf numFmtId="0" fontId="6" fillId="0" borderId="1" xfId="0" applyFont="1" applyFill="1" applyBorder="1" applyAlignment="1">
      <alignment horizontal="center"/>
    </xf>
    <xf numFmtId="0" fontId="0" fillId="0" borderId="6" xfId="0" applyBorder="1"/>
    <xf numFmtId="0" fontId="6" fillId="0" borderId="4" xfId="0" applyFont="1" applyFill="1" applyBorder="1" applyAlignment="1">
      <alignment horizontal="center"/>
    </xf>
    <xf numFmtId="0" fontId="6" fillId="0" borderId="5" xfId="0" applyFont="1" applyFill="1" applyBorder="1" applyAlignment="1">
      <alignment horizontal="center"/>
    </xf>
    <xf numFmtId="0" fontId="7" fillId="0" borderId="0" xfId="0" applyFont="1"/>
    <xf numFmtId="0" fontId="8" fillId="0" borderId="0" xfId="0" applyFont="1"/>
    <xf numFmtId="0" fontId="3" fillId="0" borderId="0" xfId="0" applyFont="1"/>
    <xf numFmtId="0" fontId="9" fillId="0" borderId="6"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9D0F3B-D866-DF40-9BDF-5AC5175A2054}">
  <dimension ref="A2:I36"/>
  <sheetViews>
    <sheetView topLeftCell="A2" zoomScale="150" workbookViewId="0">
      <selection activeCell="F36" sqref="F36"/>
    </sheetView>
  </sheetViews>
  <sheetFormatPr baseColWidth="10" defaultRowHeight="16" x14ac:dyDescent="0.2"/>
  <cols>
    <col min="1" max="1" width="27.6640625" customWidth="1"/>
    <col min="2" max="2" width="30" customWidth="1"/>
    <col min="3" max="3" width="32.6640625" customWidth="1"/>
    <col min="4" max="4" width="16" customWidth="1"/>
  </cols>
  <sheetData>
    <row r="2" spans="1:9" x14ac:dyDescent="0.2">
      <c r="C2">
        <v>2000</v>
      </c>
      <c r="D2">
        <f>C2*0.05</f>
        <v>100</v>
      </c>
    </row>
    <row r="3" spans="1:9" s="14" customFormat="1" x14ac:dyDescent="0.2">
      <c r="A3" s="13"/>
      <c r="B3" s="13" t="s">
        <v>24</v>
      </c>
      <c r="C3" s="13" t="s">
        <v>25</v>
      </c>
      <c r="D3" s="13" t="s">
        <v>26</v>
      </c>
      <c r="E3" s="13" t="s">
        <v>27</v>
      </c>
      <c r="F3" s="13" t="s">
        <v>28</v>
      </c>
      <c r="G3" s="13"/>
      <c r="H3" s="13"/>
      <c r="I3" s="13"/>
    </row>
    <row r="4" spans="1:9" x14ac:dyDescent="0.2">
      <c r="A4" s="10" t="s">
        <v>0</v>
      </c>
      <c r="B4" s="11">
        <v>10</v>
      </c>
      <c r="C4" s="10">
        <v>0</v>
      </c>
      <c r="D4" s="10">
        <v>340</v>
      </c>
      <c r="E4" s="10">
        <v>40</v>
      </c>
      <c r="F4" s="10">
        <v>100</v>
      </c>
      <c r="G4" s="10"/>
      <c r="H4" s="10"/>
      <c r="I4" s="10"/>
    </row>
    <row r="5" spans="1:9" x14ac:dyDescent="0.2">
      <c r="A5" s="10" t="s">
        <v>1</v>
      </c>
      <c r="B5" s="10">
        <v>700</v>
      </c>
      <c r="C5" s="10">
        <v>4.5</v>
      </c>
      <c r="D5" s="10">
        <v>70</v>
      </c>
      <c r="E5" s="10">
        <v>60</v>
      </c>
      <c r="F5" s="10">
        <v>40</v>
      </c>
      <c r="G5" s="10">
        <f>SUM(B4*B5+C4*C5+D4*D5+E4*E5+F4*F5)</f>
        <v>37200</v>
      </c>
      <c r="H5" s="10"/>
      <c r="I5" s="10"/>
    </row>
    <row r="6" spans="1:9" x14ac:dyDescent="0.2">
      <c r="A6" s="13" t="s">
        <v>2</v>
      </c>
      <c r="B6" s="10"/>
      <c r="C6" s="10"/>
      <c r="D6" s="10"/>
      <c r="E6" s="10"/>
      <c r="F6" s="10"/>
      <c r="G6" s="10"/>
      <c r="H6" s="10"/>
      <c r="I6" s="10"/>
    </row>
    <row r="7" spans="1:9" x14ac:dyDescent="0.2">
      <c r="A7" s="12" t="s">
        <v>82</v>
      </c>
      <c r="B7" s="10">
        <v>48</v>
      </c>
      <c r="C7" s="10">
        <v>0.3</v>
      </c>
      <c r="D7" s="10">
        <v>1.4</v>
      </c>
      <c r="E7" s="10">
        <v>1.2</v>
      </c>
      <c r="F7" s="10">
        <v>0.7</v>
      </c>
      <c r="G7" s="10">
        <f>SUM(((B4+30)*B7)+((C4+2000)*C7)+D4*D7+E4*E7+F4*F7)</f>
        <v>3114</v>
      </c>
      <c r="H7" s="10" t="s">
        <v>30</v>
      </c>
      <c r="I7" s="10">
        <v>4500</v>
      </c>
    </row>
    <row r="8" spans="1:9" x14ac:dyDescent="0.2">
      <c r="A8" s="12" t="s">
        <v>83</v>
      </c>
      <c r="B8" s="10">
        <v>48</v>
      </c>
      <c r="C8" s="10">
        <v>0.3</v>
      </c>
      <c r="D8" s="10">
        <v>1</v>
      </c>
      <c r="E8" s="10">
        <v>0.9</v>
      </c>
      <c r="F8" s="10">
        <v>0.6</v>
      </c>
      <c r="G8" s="10">
        <f>SUM(((B4+30)*B8)+((C4+2000)*C8)+D4*D8+E4*E8+F4*F8)</f>
        <v>2956</v>
      </c>
      <c r="H8" s="10" t="s">
        <v>30</v>
      </c>
      <c r="I8" s="10">
        <v>4000</v>
      </c>
    </row>
    <row r="9" spans="1:9" x14ac:dyDescent="0.2">
      <c r="A9" s="12" t="s">
        <v>29</v>
      </c>
      <c r="B9" s="10">
        <v>2000</v>
      </c>
      <c r="C9" s="10">
        <v>3</v>
      </c>
      <c r="D9" s="10"/>
      <c r="E9" s="10"/>
      <c r="F9" s="10"/>
      <c r="G9" s="10">
        <f>SUM(B4*B9+C4*C9)</f>
        <v>20000</v>
      </c>
      <c r="H9" s="10" t="s">
        <v>30</v>
      </c>
      <c r="I9" s="10">
        <v>21000</v>
      </c>
    </row>
    <row r="10" spans="1:9" x14ac:dyDescent="0.2">
      <c r="A10" s="12" t="s">
        <v>31</v>
      </c>
      <c r="B10" s="10">
        <v>1</v>
      </c>
      <c r="C10" s="10"/>
      <c r="D10" s="10"/>
      <c r="E10" s="10"/>
      <c r="F10" s="10"/>
      <c r="G10" s="10">
        <f>PRODUCT(B4,B10)</f>
        <v>10</v>
      </c>
      <c r="H10" s="10" t="s">
        <v>30</v>
      </c>
      <c r="I10" s="10">
        <v>12</v>
      </c>
    </row>
    <row r="11" spans="1:9" x14ac:dyDescent="0.2">
      <c r="A11" s="12" t="s">
        <v>32</v>
      </c>
      <c r="B11" s="10"/>
      <c r="C11" s="10">
        <v>1</v>
      </c>
      <c r="D11" s="10"/>
      <c r="E11" s="10"/>
      <c r="F11" s="10"/>
      <c r="G11" s="10">
        <f>PRODUCT(C4,C10)</f>
        <v>0</v>
      </c>
      <c r="H11" s="10" t="s">
        <v>30</v>
      </c>
      <c r="I11" s="10">
        <v>3000</v>
      </c>
    </row>
    <row r="12" spans="1:9" x14ac:dyDescent="0.2">
      <c r="A12" s="12" t="s">
        <v>33</v>
      </c>
      <c r="B12" s="10">
        <v>2</v>
      </c>
      <c r="C12" s="10"/>
      <c r="D12" s="10">
        <v>1</v>
      </c>
      <c r="E12" s="10">
        <v>1</v>
      </c>
      <c r="F12" s="10">
        <v>1</v>
      </c>
      <c r="G12" s="10">
        <f xml:space="preserve"> SUM(B4*B12+D4*D12+E4*E12+F4*F12+(B4+30)*1+(C4+2000)*0.05)</f>
        <v>640</v>
      </c>
      <c r="H12" s="10" t="s">
        <v>30</v>
      </c>
      <c r="I12" s="10">
        <v>640</v>
      </c>
    </row>
    <row r="13" spans="1:9" x14ac:dyDescent="0.2">
      <c r="A13" s="12" t="s">
        <v>60</v>
      </c>
      <c r="B13" s="10"/>
      <c r="C13" s="10"/>
      <c r="D13" s="10"/>
      <c r="E13" s="10"/>
      <c r="F13" s="10"/>
      <c r="G13" s="10">
        <f>E4</f>
        <v>40</v>
      </c>
      <c r="H13" s="10" t="s">
        <v>55</v>
      </c>
      <c r="I13" s="10">
        <f>B4+30</f>
        <v>40</v>
      </c>
    </row>
    <row r="14" spans="1:9" x14ac:dyDescent="0.2">
      <c r="A14" s="12" t="s">
        <v>59</v>
      </c>
      <c r="B14" s="10"/>
      <c r="C14" s="10"/>
      <c r="D14" s="10"/>
      <c r="E14" s="10"/>
      <c r="F14" s="10"/>
      <c r="G14" s="10">
        <f>F4</f>
        <v>100</v>
      </c>
      <c r="H14" s="10" t="s">
        <v>55</v>
      </c>
      <c r="I14" s="10">
        <f>PRODUCT(0.05,(C4+2000))</f>
        <v>100</v>
      </c>
    </row>
    <row r="17" spans="1:7" x14ac:dyDescent="0.2">
      <c r="A17" s="8" t="s">
        <v>87</v>
      </c>
    </row>
    <row r="18" spans="1:7" x14ac:dyDescent="0.2">
      <c r="A18" t="s">
        <v>127</v>
      </c>
    </row>
    <row r="19" spans="1:7" x14ac:dyDescent="0.2">
      <c r="A19" t="s">
        <v>128</v>
      </c>
    </row>
    <row r="20" spans="1:7" x14ac:dyDescent="0.2">
      <c r="A20" t="s">
        <v>129</v>
      </c>
      <c r="D20">
        <v>1000</v>
      </c>
    </row>
    <row r="21" spans="1:7" x14ac:dyDescent="0.2">
      <c r="D21">
        <f>10*2000*0.9</f>
        <v>18000</v>
      </c>
    </row>
    <row r="22" spans="1:7" x14ac:dyDescent="0.2">
      <c r="A22" s="7" t="s">
        <v>130</v>
      </c>
      <c r="D22">
        <f>700*10*0.9</f>
        <v>6300</v>
      </c>
      <c r="F22">
        <f>8*5.5*10+8*5*10+1.2*10*5.5+0.9*10*5</f>
        <v>951</v>
      </c>
      <c r="G22">
        <f>10*2000*0.1</f>
        <v>2000</v>
      </c>
    </row>
    <row r="23" spans="1:7" x14ac:dyDescent="0.2">
      <c r="A23" s="7" t="s">
        <v>63</v>
      </c>
      <c r="D23">
        <f>D21+D22+D20</f>
        <v>25300</v>
      </c>
    </row>
    <row r="24" spans="1:7" x14ac:dyDescent="0.2">
      <c r="A24" s="6" t="s">
        <v>64</v>
      </c>
      <c r="D24">
        <f>D23-F22-E22-G22</f>
        <v>22349</v>
      </c>
    </row>
    <row r="25" spans="1:7" x14ac:dyDescent="0.2">
      <c r="A25" s="6" t="s">
        <v>65</v>
      </c>
    </row>
    <row r="26" spans="1:7" x14ac:dyDescent="0.2">
      <c r="A26" s="9" t="s">
        <v>131</v>
      </c>
    </row>
    <row r="28" spans="1:7" x14ac:dyDescent="0.2">
      <c r="D28" t="s">
        <v>199</v>
      </c>
      <c r="E28" t="s">
        <v>200</v>
      </c>
    </row>
    <row r="29" spans="1:7" x14ac:dyDescent="0.2">
      <c r="C29" t="s">
        <v>193</v>
      </c>
      <c r="D29">
        <v>60000</v>
      </c>
      <c r="E29">
        <v>40000</v>
      </c>
      <c r="F29">
        <f>D29-E29</f>
        <v>20000</v>
      </c>
    </row>
    <row r="30" spans="1:7" x14ac:dyDescent="0.2">
      <c r="C30" t="s">
        <v>1</v>
      </c>
      <c r="D30">
        <f>700*40+4.5*2000+340*70+40*60+100*40</f>
        <v>67200</v>
      </c>
      <c r="E30">
        <v>67300</v>
      </c>
      <c r="F30">
        <f t="shared" ref="F30:F36" si="0">D30-E30</f>
        <v>-100</v>
      </c>
    </row>
    <row r="31" spans="1:7" x14ac:dyDescent="0.2">
      <c r="C31" t="s">
        <v>194</v>
      </c>
      <c r="D31">
        <v>7623</v>
      </c>
      <c r="E31">
        <f>(4500-2776)*5.5</f>
        <v>9482</v>
      </c>
      <c r="F31">
        <f t="shared" si="0"/>
        <v>-1859</v>
      </c>
    </row>
    <row r="32" spans="1:7" x14ac:dyDescent="0.2">
      <c r="C32" t="s">
        <v>195</v>
      </c>
      <c r="D32">
        <v>5220</v>
      </c>
      <c r="E32">
        <f>(4000-2577)*5</f>
        <v>7115</v>
      </c>
      <c r="F32">
        <f t="shared" si="0"/>
        <v>-1895</v>
      </c>
    </row>
    <row r="33" spans="3:6" x14ac:dyDescent="0.2">
      <c r="C33" t="s">
        <v>201</v>
      </c>
      <c r="D33">
        <v>1000</v>
      </c>
      <c r="E33">
        <v>21000</v>
      </c>
      <c r="F33">
        <f t="shared" si="0"/>
        <v>-20000</v>
      </c>
    </row>
    <row r="34" spans="3:6" x14ac:dyDescent="0.2">
      <c r="C34" t="s">
        <v>196</v>
      </c>
      <c r="D34">
        <f>35000*0.1+5000*0.25+2000*10*0.1</f>
        <v>6750</v>
      </c>
      <c r="E34">
        <f>35000*0.1+5000*0.25</f>
        <v>4750</v>
      </c>
      <c r="F34">
        <f t="shared" si="0"/>
        <v>2000</v>
      </c>
    </row>
    <row r="35" spans="3:6" x14ac:dyDescent="0.2">
      <c r="C35" t="s">
        <v>197</v>
      </c>
      <c r="D35">
        <v>40000</v>
      </c>
      <c r="E35">
        <v>40000</v>
      </c>
      <c r="F35">
        <f t="shared" si="0"/>
        <v>0</v>
      </c>
    </row>
    <row r="36" spans="3:6" x14ac:dyDescent="0.2">
      <c r="C36" t="s">
        <v>198</v>
      </c>
      <c r="D36">
        <f>SUM(D29:D33)-SUM(D34:D35)</f>
        <v>94293</v>
      </c>
      <c r="E36">
        <f>SUM(E29:E33)-SUM(E34:E35)</f>
        <v>100147</v>
      </c>
      <c r="F36">
        <f t="shared" si="0"/>
        <v>-5854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E3430-EDCC-524F-879B-E642E46D7FF7}">
  <dimension ref="A1:G39"/>
  <sheetViews>
    <sheetView showGridLines="0" topLeftCell="A16" zoomScale="162" workbookViewId="0"/>
  </sheetViews>
  <sheetFormatPr baseColWidth="10" defaultRowHeight="16" x14ac:dyDescent="0.2"/>
  <cols>
    <col min="1" max="1" width="2.33203125" customWidth="1"/>
    <col min="2" max="2" width="12.1640625" bestFit="1" customWidth="1"/>
    <col min="3" max="3" width="21" bestFit="1" customWidth="1"/>
    <col min="4" max="4" width="12.83203125" bestFit="1" customWidth="1"/>
    <col min="5" max="5" width="13" bestFit="1" customWidth="1"/>
    <col min="6" max="6" width="10.83203125" bestFit="1" customWidth="1"/>
    <col min="7" max="7" width="5.5" bestFit="1" customWidth="1"/>
  </cols>
  <sheetData>
    <row r="1" spans="1:5" x14ac:dyDescent="0.2">
      <c r="A1" s="1" t="s">
        <v>3</v>
      </c>
    </row>
    <row r="2" spans="1:5" x14ac:dyDescent="0.2">
      <c r="A2" s="1" t="s">
        <v>67</v>
      </c>
    </row>
    <row r="3" spans="1:5" x14ac:dyDescent="0.2">
      <c r="A3" s="1" t="s">
        <v>125</v>
      </c>
    </row>
    <row r="4" spans="1:5" x14ac:dyDescent="0.2">
      <c r="A4" s="1" t="s">
        <v>4</v>
      </c>
    </row>
    <row r="5" spans="1:5" x14ac:dyDescent="0.2">
      <c r="A5" s="1" t="s">
        <v>5</v>
      </c>
    </row>
    <row r="6" spans="1:5" x14ac:dyDescent="0.2">
      <c r="A6" s="1"/>
      <c r="B6" t="s">
        <v>6</v>
      </c>
    </row>
    <row r="7" spans="1:5" x14ac:dyDescent="0.2">
      <c r="A7" s="1"/>
      <c r="B7" t="s">
        <v>126</v>
      </c>
    </row>
    <row r="8" spans="1:5" x14ac:dyDescent="0.2">
      <c r="A8" s="1"/>
      <c r="B8" t="s">
        <v>61</v>
      </c>
    </row>
    <row r="9" spans="1:5" x14ac:dyDescent="0.2">
      <c r="A9" s="1" t="s">
        <v>7</v>
      </c>
    </row>
    <row r="10" spans="1:5" x14ac:dyDescent="0.2">
      <c r="B10" t="s">
        <v>54</v>
      </c>
    </row>
    <row r="11" spans="1:5" x14ac:dyDescent="0.2">
      <c r="B11" t="s">
        <v>34</v>
      </c>
    </row>
    <row r="14" spans="1:5" ht="17" thickBot="1" x14ac:dyDescent="0.25">
      <c r="A14" t="s">
        <v>8</v>
      </c>
    </row>
    <row r="15" spans="1:5" ht="17" thickBot="1" x14ac:dyDescent="0.25">
      <c r="B15" s="15" t="s">
        <v>9</v>
      </c>
      <c r="C15" s="15" t="s">
        <v>10</v>
      </c>
      <c r="D15" s="15" t="s">
        <v>11</v>
      </c>
      <c r="E15" s="15" t="s">
        <v>12</v>
      </c>
    </row>
    <row r="16" spans="1:5" ht="17" thickBot="1" x14ac:dyDescent="0.25">
      <c r="B16" s="2" t="s">
        <v>35</v>
      </c>
      <c r="C16" s="2" t="s">
        <v>1</v>
      </c>
      <c r="D16" s="4">
        <v>46300</v>
      </c>
      <c r="E16" s="4">
        <v>37200</v>
      </c>
    </row>
    <row r="19" spans="1:7" ht="17" thickBot="1" x14ac:dyDescent="0.25">
      <c r="A19" t="s">
        <v>13</v>
      </c>
    </row>
    <row r="20" spans="1:7" ht="17" thickBot="1" x14ac:dyDescent="0.25">
      <c r="B20" s="15" t="s">
        <v>9</v>
      </c>
      <c r="C20" s="15" t="s">
        <v>10</v>
      </c>
      <c r="D20" s="15" t="s">
        <v>11</v>
      </c>
      <c r="E20" s="15" t="s">
        <v>12</v>
      </c>
      <c r="F20" s="15" t="s">
        <v>14</v>
      </c>
    </row>
    <row r="21" spans="1:7" x14ac:dyDescent="0.2">
      <c r="B21" s="3" t="s">
        <v>19</v>
      </c>
      <c r="C21" s="3" t="s">
        <v>36</v>
      </c>
      <c r="D21" s="5">
        <v>10</v>
      </c>
      <c r="E21" s="5">
        <v>10</v>
      </c>
      <c r="F21" s="3" t="s">
        <v>14</v>
      </c>
    </row>
    <row r="22" spans="1:7" x14ac:dyDescent="0.2">
      <c r="B22" s="3" t="s">
        <v>21</v>
      </c>
      <c r="C22" s="3" t="s">
        <v>37</v>
      </c>
      <c r="D22" s="5">
        <v>0</v>
      </c>
      <c r="E22" s="5">
        <v>0</v>
      </c>
      <c r="F22" s="3" t="s">
        <v>14</v>
      </c>
    </row>
    <row r="23" spans="1:7" x14ac:dyDescent="0.2">
      <c r="B23" s="3" t="s">
        <v>38</v>
      </c>
      <c r="C23" s="3" t="s">
        <v>39</v>
      </c>
      <c r="D23" s="5">
        <v>470</v>
      </c>
      <c r="E23" s="5">
        <v>340</v>
      </c>
      <c r="F23" s="3" t="s">
        <v>20</v>
      </c>
    </row>
    <row r="24" spans="1:7" x14ac:dyDescent="0.2">
      <c r="B24" s="3" t="s">
        <v>40</v>
      </c>
      <c r="C24" s="3" t="s">
        <v>41</v>
      </c>
      <c r="D24" s="5">
        <v>40</v>
      </c>
      <c r="E24" s="5">
        <v>40</v>
      </c>
      <c r="F24" s="3" t="s">
        <v>20</v>
      </c>
    </row>
    <row r="25" spans="1:7" ht="17" thickBot="1" x14ac:dyDescent="0.25">
      <c r="B25" s="2" t="s">
        <v>42</v>
      </c>
      <c r="C25" s="2" t="s">
        <v>43</v>
      </c>
      <c r="D25" s="4">
        <v>100</v>
      </c>
      <c r="E25" s="4">
        <v>100</v>
      </c>
      <c r="F25" s="2" t="s">
        <v>20</v>
      </c>
    </row>
    <row r="28" spans="1:7" ht="17" thickBot="1" x14ac:dyDescent="0.25">
      <c r="A28" t="s">
        <v>2</v>
      </c>
    </row>
    <row r="29" spans="1:7" ht="17" thickBot="1" x14ac:dyDescent="0.25">
      <c r="B29" s="15" t="s">
        <v>9</v>
      </c>
      <c r="C29" s="15" t="s">
        <v>10</v>
      </c>
      <c r="D29" s="15" t="s">
        <v>15</v>
      </c>
      <c r="E29" s="15" t="s">
        <v>16</v>
      </c>
      <c r="F29" s="15" t="s">
        <v>17</v>
      </c>
      <c r="G29" s="15" t="s">
        <v>18</v>
      </c>
    </row>
    <row r="30" spans="1:7" x14ac:dyDescent="0.2">
      <c r="B30" s="3" t="s">
        <v>57</v>
      </c>
      <c r="C30" s="3" t="s">
        <v>60</v>
      </c>
      <c r="D30" s="5">
        <v>40</v>
      </c>
      <c r="E30" s="3" t="s">
        <v>58</v>
      </c>
      <c r="F30" s="3" t="s">
        <v>22</v>
      </c>
      <c r="G30" s="5">
        <v>0</v>
      </c>
    </row>
    <row r="31" spans="1:7" x14ac:dyDescent="0.2">
      <c r="B31" s="3" t="s">
        <v>84</v>
      </c>
      <c r="C31" s="3" t="s">
        <v>59</v>
      </c>
      <c r="D31" s="5">
        <v>100</v>
      </c>
      <c r="E31" s="3" t="s">
        <v>85</v>
      </c>
      <c r="F31" s="3" t="s">
        <v>22</v>
      </c>
      <c r="G31" s="5">
        <v>0</v>
      </c>
    </row>
    <row r="32" spans="1:7" x14ac:dyDescent="0.2">
      <c r="B32" s="3" t="s">
        <v>44</v>
      </c>
      <c r="C32" s="3" t="s">
        <v>82</v>
      </c>
      <c r="D32" s="5">
        <v>3114</v>
      </c>
      <c r="E32" s="3" t="s">
        <v>45</v>
      </c>
      <c r="F32" s="3" t="s">
        <v>23</v>
      </c>
      <c r="G32" s="3">
        <v>1386</v>
      </c>
    </row>
    <row r="33" spans="2:7" x14ac:dyDescent="0.2">
      <c r="B33" s="3" t="s">
        <v>46</v>
      </c>
      <c r="C33" s="3" t="s">
        <v>83</v>
      </c>
      <c r="D33" s="5">
        <v>2956</v>
      </c>
      <c r="E33" s="3" t="s">
        <v>47</v>
      </c>
      <c r="F33" s="3" t="s">
        <v>23</v>
      </c>
      <c r="G33" s="3">
        <v>1044</v>
      </c>
    </row>
    <row r="34" spans="2:7" x14ac:dyDescent="0.2">
      <c r="B34" s="3" t="s">
        <v>48</v>
      </c>
      <c r="C34" s="3" t="s">
        <v>29</v>
      </c>
      <c r="D34" s="5">
        <v>20000</v>
      </c>
      <c r="E34" s="3" t="s">
        <v>49</v>
      </c>
      <c r="F34" s="3" t="s">
        <v>23</v>
      </c>
      <c r="G34" s="3">
        <v>1000</v>
      </c>
    </row>
    <row r="35" spans="2:7" x14ac:dyDescent="0.2">
      <c r="B35" s="3" t="s">
        <v>50</v>
      </c>
      <c r="C35" s="3" t="s">
        <v>31</v>
      </c>
      <c r="D35" s="5">
        <v>10</v>
      </c>
      <c r="E35" s="3" t="s">
        <v>51</v>
      </c>
      <c r="F35" s="3" t="s">
        <v>23</v>
      </c>
      <c r="G35" s="3">
        <v>2</v>
      </c>
    </row>
    <row r="36" spans="2:7" x14ac:dyDescent="0.2">
      <c r="B36" s="3" t="s">
        <v>52</v>
      </c>
      <c r="C36" s="3" t="s">
        <v>32</v>
      </c>
      <c r="D36" s="5">
        <v>0</v>
      </c>
      <c r="E36" s="3" t="s">
        <v>53</v>
      </c>
      <c r="F36" s="3" t="s">
        <v>23</v>
      </c>
      <c r="G36" s="3">
        <v>3000</v>
      </c>
    </row>
    <row r="37" spans="2:7" x14ac:dyDescent="0.2">
      <c r="B37" s="3" t="s">
        <v>56</v>
      </c>
      <c r="C37" s="3" t="s">
        <v>33</v>
      </c>
      <c r="D37" s="5">
        <v>640</v>
      </c>
      <c r="E37" s="3" t="s">
        <v>86</v>
      </c>
      <c r="F37" s="3" t="s">
        <v>22</v>
      </c>
      <c r="G37" s="3">
        <v>0</v>
      </c>
    </row>
    <row r="38" spans="2:7" x14ac:dyDescent="0.2">
      <c r="B38" s="3" t="s">
        <v>62</v>
      </c>
      <c r="C38" s="3"/>
      <c r="D38" s="3"/>
      <c r="E38" s="3"/>
      <c r="F38" s="3"/>
      <c r="G38" s="3"/>
    </row>
    <row r="39" spans="2:7" ht="17" thickBot="1" x14ac:dyDescent="0.25">
      <c r="B39" s="2" t="s">
        <v>117</v>
      </c>
      <c r="C39" s="2"/>
      <c r="D39" s="2"/>
      <c r="E39" s="2"/>
      <c r="F39" s="2"/>
      <c r="G39"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92715-F904-EC41-9006-2854D99B7D12}">
  <dimension ref="A3:I28"/>
  <sheetViews>
    <sheetView zoomScale="112" workbookViewId="0">
      <selection activeCell="G13" sqref="G13"/>
    </sheetView>
  </sheetViews>
  <sheetFormatPr baseColWidth="10" defaultRowHeight="16" x14ac:dyDescent="0.2"/>
  <cols>
    <col min="1" max="1" width="27.6640625" customWidth="1"/>
    <col min="2" max="2" width="30" customWidth="1"/>
    <col min="3" max="3" width="32.6640625" customWidth="1"/>
    <col min="4" max="4" width="16" customWidth="1"/>
  </cols>
  <sheetData>
    <row r="3" spans="1:9" s="14" customFormat="1" x14ac:dyDescent="0.2">
      <c r="A3" s="13"/>
      <c r="B3" s="13" t="s">
        <v>24</v>
      </c>
      <c r="C3" s="13" t="s">
        <v>25</v>
      </c>
      <c r="D3" s="13" t="s">
        <v>26</v>
      </c>
      <c r="E3" s="13" t="s">
        <v>27</v>
      </c>
      <c r="F3" s="13" t="s">
        <v>28</v>
      </c>
      <c r="G3" s="13"/>
      <c r="H3" s="13"/>
      <c r="I3" s="13"/>
    </row>
    <row r="4" spans="1:9" x14ac:dyDescent="0.2">
      <c r="A4" s="10" t="s">
        <v>0</v>
      </c>
      <c r="B4" s="11">
        <v>10.5</v>
      </c>
      <c r="C4" s="10">
        <v>0</v>
      </c>
      <c r="D4" s="10">
        <v>338</v>
      </c>
      <c r="E4" s="10">
        <v>40.5</v>
      </c>
      <c r="F4" s="10">
        <v>100</v>
      </c>
      <c r="G4" s="10"/>
      <c r="H4" s="10"/>
      <c r="I4" s="10"/>
    </row>
    <row r="5" spans="1:9" x14ac:dyDescent="0.2">
      <c r="A5" s="10" t="s">
        <v>1</v>
      </c>
      <c r="B5" s="10">
        <v>700</v>
      </c>
      <c r="C5" s="10">
        <v>4.5</v>
      </c>
      <c r="D5" s="10">
        <v>70</v>
      </c>
      <c r="E5" s="10">
        <v>60</v>
      </c>
      <c r="F5" s="10">
        <v>40</v>
      </c>
      <c r="G5" s="10">
        <f>SUM(B4*B5+C4*C5+D4*D5+E4*E5+F4*F5)</f>
        <v>37440</v>
      </c>
      <c r="H5" s="10"/>
      <c r="I5" s="10"/>
    </row>
    <row r="6" spans="1:9" x14ac:dyDescent="0.2">
      <c r="A6" s="13" t="s">
        <v>2</v>
      </c>
      <c r="B6" s="10"/>
      <c r="C6" s="10"/>
      <c r="D6" s="10"/>
      <c r="E6" s="10"/>
      <c r="F6" s="10"/>
      <c r="G6" s="10"/>
      <c r="H6" s="10"/>
      <c r="I6" s="10"/>
    </row>
    <row r="7" spans="1:9" x14ac:dyDescent="0.2">
      <c r="A7" s="12" t="s">
        <v>82</v>
      </c>
      <c r="B7" s="10">
        <v>48</v>
      </c>
      <c r="C7" s="10">
        <v>0.3</v>
      </c>
      <c r="D7" s="10">
        <v>1.4</v>
      </c>
      <c r="E7" s="10">
        <v>1.2</v>
      </c>
      <c r="F7" s="10">
        <v>0.7</v>
      </c>
      <c r="G7" s="10">
        <f>SUM(((B4+30)*B7)+((C4+2000)*C7)+D4*D7+E4*E7+F4*F7)</f>
        <v>3135.7999999999997</v>
      </c>
      <c r="H7" s="10" t="s">
        <v>30</v>
      </c>
      <c r="I7" s="10">
        <v>4500</v>
      </c>
    </row>
    <row r="8" spans="1:9" x14ac:dyDescent="0.2">
      <c r="A8" s="12" t="s">
        <v>83</v>
      </c>
      <c r="B8" s="10">
        <v>48</v>
      </c>
      <c r="C8" s="10">
        <v>0.3</v>
      </c>
      <c r="D8" s="10">
        <v>1</v>
      </c>
      <c r="E8" s="10">
        <v>0.9</v>
      </c>
      <c r="F8" s="10">
        <v>0.6</v>
      </c>
      <c r="G8" s="10">
        <f>SUM(((B4+30)*B8)+((C4+2000)*C8)+D4*D8+E4*E8+F4*F8)</f>
        <v>2978.45</v>
      </c>
      <c r="H8" s="10" t="s">
        <v>30</v>
      </c>
      <c r="I8" s="10">
        <v>4000</v>
      </c>
    </row>
    <row r="9" spans="1:9" x14ac:dyDescent="0.2">
      <c r="A9" s="12" t="s">
        <v>29</v>
      </c>
      <c r="B9" s="10">
        <v>2000</v>
      </c>
      <c r="C9" s="10">
        <v>3</v>
      </c>
      <c r="D9" s="10"/>
      <c r="E9" s="10"/>
      <c r="F9" s="10"/>
      <c r="G9" s="10">
        <f>SUM(B4*B9+C4*C9)</f>
        <v>21000</v>
      </c>
      <c r="H9" s="10" t="s">
        <v>30</v>
      </c>
      <c r="I9" s="10">
        <v>21000</v>
      </c>
    </row>
    <row r="10" spans="1:9" x14ac:dyDescent="0.2">
      <c r="A10" s="12" t="s">
        <v>31</v>
      </c>
      <c r="B10" s="10">
        <v>1</v>
      </c>
      <c r="C10" s="10"/>
      <c r="D10" s="10"/>
      <c r="E10" s="10"/>
      <c r="F10" s="10"/>
      <c r="G10" s="10">
        <f>PRODUCT(B4,B10)</f>
        <v>10.5</v>
      </c>
      <c r="H10" s="10" t="s">
        <v>30</v>
      </c>
      <c r="I10" s="10">
        <v>12</v>
      </c>
    </row>
    <row r="11" spans="1:9" x14ac:dyDescent="0.2">
      <c r="A11" s="12" t="s">
        <v>32</v>
      </c>
      <c r="B11" s="10"/>
      <c r="C11" s="10">
        <v>1</v>
      </c>
      <c r="D11" s="10"/>
      <c r="E11" s="10"/>
      <c r="F11" s="10"/>
      <c r="G11" s="10">
        <f>PRODUCT(C4,C10)</f>
        <v>0</v>
      </c>
      <c r="H11" s="10" t="s">
        <v>30</v>
      </c>
      <c r="I11" s="10">
        <v>3000</v>
      </c>
    </row>
    <row r="12" spans="1:9" x14ac:dyDescent="0.2">
      <c r="A12" s="12" t="s">
        <v>33</v>
      </c>
      <c r="B12" s="10">
        <v>2</v>
      </c>
      <c r="C12" s="10"/>
      <c r="D12" s="10">
        <v>1</v>
      </c>
      <c r="E12" s="10">
        <v>1</v>
      </c>
      <c r="F12" s="10">
        <v>1</v>
      </c>
      <c r="G12" s="10">
        <f xml:space="preserve"> SUM(B4*B12+D4*D12+E4*E12+F4*F12+(B4+30)*1+(C4+2000)*0.05)</f>
        <v>640</v>
      </c>
      <c r="H12" s="10" t="s">
        <v>30</v>
      </c>
      <c r="I12" s="10">
        <v>640</v>
      </c>
    </row>
    <row r="13" spans="1:9" x14ac:dyDescent="0.2">
      <c r="A13" s="12" t="s">
        <v>60</v>
      </c>
      <c r="B13" s="10"/>
      <c r="C13" s="10"/>
      <c r="D13" s="10"/>
      <c r="E13" s="10"/>
      <c r="F13" s="10"/>
      <c r="G13" s="10">
        <f>E4</f>
        <v>40.5</v>
      </c>
      <c r="H13" s="10" t="s">
        <v>55</v>
      </c>
      <c r="I13" s="10">
        <f>B4+30</f>
        <v>40.5</v>
      </c>
    </row>
    <row r="14" spans="1:9" x14ac:dyDescent="0.2">
      <c r="A14" s="12" t="s">
        <v>59</v>
      </c>
      <c r="B14" s="10"/>
      <c r="C14" s="10"/>
      <c r="D14" s="10"/>
      <c r="E14" s="10"/>
      <c r="F14" s="10"/>
      <c r="G14" s="10">
        <f>F4</f>
        <v>100</v>
      </c>
      <c r="H14" s="10" t="s">
        <v>55</v>
      </c>
      <c r="I14" s="10">
        <f>PRODUCT(0.05,(C4+2000))</f>
        <v>100</v>
      </c>
    </row>
    <row r="24" spans="1:1" x14ac:dyDescent="0.2">
      <c r="A24" s="7"/>
    </row>
    <row r="25" spans="1:1" x14ac:dyDescent="0.2">
      <c r="A25" s="7"/>
    </row>
    <row r="26" spans="1:1" x14ac:dyDescent="0.2">
      <c r="A26" s="6"/>
    </row>
    <row r="27" spans="1:1" x14ac:dyDescent="0.2">
      <c r="A27" s="6"/>
    </row>
    <row r="28" spans="1:1" x14ac:dyDescent="0.2">
      <c r="A28"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241A5-7C83-114F-8481-0B3CFE061271}">
  <dimension ref="A1:I28"/>
  <sheetViews>
    <sheetView showGridLines="0" workbookViewId="0">
      <selection activeCell="G22" sqref="G22"/>
    </sheetView>
  </sheetViews>
  <sheetFormatPr baseColWidth="10" defaultRowHeight="16" x14ac:dyDescent="0.2"/>
  <cols>
    <col min="1" max="1" width="2.33203125" customWidth="1"/>
    <col min="2" max="2" width="6.5" bestFit="1" customWidth="1"/>
    <col min="3" max="3" width="21" bestFit="1" customWidth="1"/>
    <col min="4" max="5" width="8.1640625" bestFit="1" customWidth="1"/>
    <col min="6" max="6" width="10" bestFit="1" customWidth="1"/>
    <col min="7" max="7" width="12.1640625" bestFit="1" customWidth="1"/>
    <col min="8" max="8" width="9.33203125" bestFit="1" customWidth="1"/>
  </cols>
  <sheetData>
    <row r="1" spans="1:8" x14ac:dyDescent="0.2">
      <c r="A1" s="1" t="s">
        <v>66</v>
      </c>
    </row>
    <row r="2" spans="1:8" x14ac:dyDescent="0.2">
      <c r="A2" s="1" t="s">
        <v>88</v>
      </c>
    </row>
    <row r="3" spans="1:8" x14ac:dyDescent="0.2">
      <c r="A3" s="1" t="s">
        <v>132</v>
      </c>
    </row>
    <row r="6" spans="1:8" ht="17" thickBot="1" x14ac:dyDescent="0.25">
      <c r="A6" t="s">
        <v>13</v>
      </c>
    </row>
    <row r="7" spans="1:8" x14ac:dyDescent="0.2">
      <c r="B7" s="17"/>
      <c r="C7" s="17"/>
      <c r="D7" s="17" t="s">
        <v>68</v>
      </c>
      <c r="E7" s="17" t="s">
        <v>70</v>
      </c>
      <c r="F7" s="17" t="s">
        <v>72</v>
      </c>
      <c r="G7" s="17" t="s">
        <v>74</v>
      </c>
      <c r="H7" s="17" t="s">
        <v>74</v>
      </c>
    </row>
    <row r="8" spans="1:8" ht="17" thickBot="1" x14ac:dyDescent="0.25">
      <c r="B8" s="18" t="s">
        <v>9</v>
      </c>
      <c r="C8" s="18" t="s">
        <v>10</v>
      </c>
      <c r="D8" s="18" t="s">
        <v>69</v>
      </c>
      <c r="E8" s="18" t="s">
        <v>71</v>
      </c>
      <c r="F8" s="18" t="s">
        <v>73</v>
      </c>
      <c r="G8" s="18" t="s">
        <v>75</v>
      </c>
      <c r="H8" s="18" t="s">
        <v>76</v>
      </c>
    </row>
    <row r="9" spans="1:8" x14ac:dyDescent="0.2">
      <c r="B9" s="3" t="s">
        <v>19</v>
      </c>
      <c r="C9" s="3" t="s">
        <v>36</v>
      </c>
      <c r="D9" s="3">
        <v>10.5</v>
      </c>
      <c r="E9" s="3">
        <v>0</v>
      </c>
      <c r="F9" s="3">
        <v>700</v>
      </c>
      <c r="G9" s="3">
        <v>1E+30</v>
      </c>
      <c r="H9" s="3">
        <v>480</v>
      </c>
    </row>
    <row r="10" spans="1:8" x14ac:dyDescent="0.2">
      <c r="B10" s="3" t="s">
        <v>21</v>
      </c>
      <c r="C10" s="3" t="s">
        <v>37</v>
      </c>
      <c r="D10" s="3">
        <v>0</v>
      </c>
      <c r="E10" s="3">
        <v>-1.2200000000011371</v>
      </c>
      <c r="F10" s="3">
        <v>4.5</v>
      </c>
      <c r="G10" s="3">
        <v>1.2200000000011371</v>
      </c>
      <c r="H10" s="3">
        <v>1E+30</v>
      </c>
    </row>
    <row r="11" spans="1:8" x14ac:dyDescent="0.2">
      <c r="B11" s="3" t="s">
        <v>38</v>
      </c>
      <c r="C11" s="3" t="s">
        <v>39</v>
      </c>
      <c r="D11" s="3">
        <v>338</v>
      </c>
      <c r="E11" s="3">
        <v>0</v>
      </c>
      <c r="F11" s="3">
        <v>70</v>
      </c>
      <c r="G11" s="3">
        <v>120</v>
      </c>
      <c r="H11" s="3">
        <v>10</v>
      </c>
    </row>
    <row r="12" spans="1:8" x14ac:dyDescent="0.2">
      <c r="B12" s="3" t="s">
        <v>40</v>
      </c>
      <c r="C12" s="3" t="s">
        <v>41</v>
      </c>
      <c r="D12" s="3">
        <v>40.5</v>
      </c>
      <c r="E12" s="3">
        <v>0</v>
      </c>
      <c r="F12" s="3">
        <v>60</v>
      </c>
      <c r="G12" s="3">
        <v>10</v>
      </c>
      <c r="H12" s="3">
        <v>480</v>
      </c>
    </row>
    <row r="13" spans="1:8" ht="17" thickBot="1" x14ac:dyDescent="0.25">
      <c r="B13" s="2" t="s">
        <v>42</v>
      </c>
      <c r="C13" s="2" t="s">
        <v>43</v>
      </c>
      <c r="D13" s="2">
        <v>100</v>
      </c>
      <c r="E13" s="2">
        <v>0</v>
      </c>
      <c r="F13" s="2">
        <v>40</v>
      </c>
      <c r="G13" s="2">
        <v>24.400000000017194</v>
      </c>
      <c r="H13" s="2">
        <v>1E+30</v>
      </c>
    </row>
    <row r="15" spans="1:8" ht="17" thickBot="1" x14ac:dyDescent="0.25">
      <c r="A15" t="s">
        <v>2</v>
      </c>
    </row>
    <row r="16" spans="1:8" x14ac:dyDescent="0.2">
      <c r="B16" s="17"/>
      <c r="C16" s="17"/>
      <c r="D16" s="17" t="s">
        <v>68</v>
      </c>
      <c r="E16" s="17" t="s">
        <v>77</v>
      </c>
      <c r="F16" s="17" t="s">
        <v>79</v>
      </c>
      <c r="G16" s="17" t="s">
        <v>74</v>
      </c>
      <c r="H16" s="17" t="s">
        <v>74</v>
      </c>
    </row>
    <row r="17" spans="2:9" ht="17" thickBot="1" x14ac:dyDescent="0.25">
      <c r="B17" s="18" t="s">
        <v>9</v>
      </c>
      <c r="C17" s="18" t="s">
        <v>10</v>
      </c>
      <c r="D17" s="18" t="s">
        <v>69</v>
      </c>
      <c r="E17" s="18" t="s">
        <v>78</v>
      </c>
      <c r="F17" s="18" t="s">
        <v>80</v>
      </c>
      <c r="G17" s="18" t="s">
        <v>75</v>
      </c>
      <c r="H17" s="18" t="s">
        <v>76</v>
      </c>
    </row>
    <row r="18" spans="2:9" x14ac:dyDescent="0.2">
      <c r="B18" s="3" t="s">
        <v>57</v>
      </c>
      <c r="C18" s="3" t="s">
        <v>60</v>
      </c>
      <c r="D18" s="3">
        <v>40.5</v>
      </c>
      <c r="E18" s="3">
        <v>-10</v>
      </c>
      <c r="F18" s="3">
        <v>0</v>
      </c>
      <c r="G18" s="3">
        <v>338</v>
      </c>
      <c r="H18" s="3">
        <v>40.5</v>
      </c>
    </row>
    <row r="19" spans="2:9" x14ac:dyDescent="0.2">
      <c r="B19" s="3" t="s">
        <v>84</v>
      </c>
      <c r="C19" s="3" t="s">
        <v>59</v>
      </c>
      <c r="D19" s="3">
        <v>100</v>
      </c>
      <c r="E19" s="3">
        <v>-30</v>
      </c>
      <c r="F19" s="3">
        <v>0</v>
      </c>
      <c r="G19" s="3">
        <v>338</v>
      </c>
      <c r="H19" s="3">
        <v>100</v>
      </c>
    </row>
    <row r="20" spans="2:9" x14ac:dyDescent="0.2">
      <c r="B20" s="3" t="s">
        <v>44</v>
      </c>
      <c r="C20" s="3" t="s">
        <v>82</v>
      </c>
      <c r="D20" s="3">
        <v>3135.7999999999997</v>
      </c>
      <c r="E20" s="3">
        <v>0</v>
      </c>
      <c r="F20" s="3">
        <v>4500</v>
      </c>
      <c r="G20" s="3">
        <v>1E+30</v>
      </c>
      <c r="H20" s="3">
        <v>1364.1999999999948</v>
      </c>
    </row>
    <row r="21" spans="2:9" x14ac:dyDescent="0.2">
      <c r="B21" s="3" t="s">
        <v>46</v>
      </c>
      <c r="C21" s="3" t="s">
        <v>83</v>
      </c>
      <c r="D21" s="3">
        <v>2978.45</v>
      </c>
      <c r="E21" s="3">
        <v>0</v>
      </c>
      <c r="F21" s="3">
        <v>4000</v>
      </c>
      <c r="G21" s="3">
        <v>1E+30</v>
      </c>
      <c r="H21" s="3">
        <v>1021.5500000000054</v>
      </c>
    </row>
    <row r="22" spans="2:9" x14ac:dyDescent="0.2">
      <c r="B22" s="3" t="s">
        <v>48</v>
      </c>
      <c r="C22" s="3" t="s">
        <v>29</v>
      </c>
      <c r="D22" s="3">
        <v>21000</v>
      </c>
      <c r="E22" s="3">
        <v>0.24000000000000002</v>
      </c>
      <c r="F22" s="3">
        <v>21000</v>
      </c>
      <c r="G22" s="3">
        <v>3000</v>
      </c>
      <c r="H22" s="3">
        <v>21000</v>
      </c>
    </row>
    <row r="23" spans="2:9" x14ac:dyDescent="0.2">
      <c r="B23" s="3" t="s">
        <v>50</v>
      </c>
      <c r="C23" s="3" t="s">
        <v>31</v>
      </c>
      <c r="D23" s="3">
        <v>10.5</v>
      </c>
      <c r="E23" s="3">
        <v>0</v>
      </c>
      <c r="F23" s="3">
        <v>12</v>
      </c>
      <c r="G23" s="3">
        <v>1E+30</v>
      </c>
      <c r="H23" s="3">
        <v>1.5</v>
      </c>
    </row>
    <row r="24" spans="2:9" x14ac:dyDescent="0.2">
      <c r="B24" s="3" t="s">
        <v>52</v>
      </c>
      <c r="C24" s="3" t="s">
        <v>32</v>
      </c>
      <c r="D24" s="3">
        <v>0</v>
      </c>
      <c r="E24" s="3">
        <v>0</v>
      </c>
      <c r="F24" s="3">
        <v>3000</v>
      </c>
      <c r="G24" s="3">
        <v>1E+30</v>
      </c>
      <c r="H24" s="3">
        <v>3000</v>
      </c>
    </row>
    <row r="25" spans="2:9" ht="17" thickBot="1" x14ac:dyDescent="0.25">
      <c r="B25" s="2" t="s">
        <v>56</v>
      </c>
      <c r="C25" s="2" t="s">
        <v>33</v>
      </c>
      <c r="D25" s="2">
        <v>640</v>
      </c>
      <c r="E25" s="2">
        <v>70</v>
      </c>
      <c r="F25" s="2">
        <v>640</v>
      </c>
      <c r="G25" s="2">
        <v>974.42857142850437</v>
      </c>
      <c r="H25" s="2">
        <v>338</v>
      </c>
      <c r="I25">
        <f>SUM(G25,-F25)*E25</f>
        <v>23409.999999995307</v>
      </c>
    </row>
    <row r="28" spans="2:9" x14ac:dyDescent="0.2">
      <c r="B28" s="19" t="s">
        <v>133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B3959-0D2A-FE4D-BCAD-C921199BBEC8}">
  <dimension ref="A3:I29"/>
  <sheetViews>
    <sheetView zoomScale="125" workbookViewId="0">
      <selection activeCell="K7" sqref="K7"/>
    </sheetView>
  </sheetViews>
  <sheetFormatPr baseColWidth="10" defaultRowHeight="16" x14ac:dyDescent="0.2"/>
  <cols>
    <col min="1" max="1" width="27.6640625" customWidth="1"/>
    <col min="2" max="2" width="30" customWidth="1"/>
    <col min="3" max="3" width="32.6640625" customWidth="1"/>
    <col min="4" max="4" width="16" customWidth="1"/>
  </cols>
  <sheetData>
    <row r="3" spans="1:9" s="14" customFormat="1" x14ac:dyDescent="0.2">
      <c r="A3" s="13"/>
      <c r="B3" s="13" t="s">
        <v>24</v>
      </c>
      <c r="C3" s="13" t="s">
        <v>25</v>
      </c>
      <c r="D3" s="13" t="s">
        <v>26</v>
      </c>
      <c r="E3" s="13" t="s">
        <v>27</v>
      </c>
      <c r="F3" s="13" t="s">
        <v>28</v>
      </c>
      <c r="G3" s="13"/>
      <c r="H3" s="13"/>
      <c r="I3" s="13"/>
    </row>
    <row r="4" spans="1:9" x14ac:dyDescent="0.2">
      <c r="A4" s="10" t="s">
        <v>0</v>
      </c>
      <c r="B4" s="11">
        <v>10</v>
      </c>
      <c r="C4" s="10">
        <v>0</v>
      </c>
      <c r="D4" s="10">
        <v>340</v>
      </c>
      <c r="E4" s="10">
        <v>40</v>
      </c>
      <c r="F4" s="10">
        <v>100</v>
      </c>
      <c r="G4" s="10"/>
      <c r="H4" s="10"/>
      <c r="I4" s="10"/>
    </row>
    <row r="5" spans="1:9" x14ac:dyDescent="0.2">
      <c r="A5" s="10" t="s">
        <v>1</v>
      </c>
      <c r="B5" s="10">
        <v>700</v>
      </c>
      <c r="C5" s="10">
        <v>4.5</v>
      </c>
      <c r="D5" s="10">
        <v>70</v>
      </c>
      <c r="E5" s="10">
        <v>60</v>
      </c>
      <c r="F5" s="10">
        <v>40</v>
      </c>
      <c r="G5" s="10">
        <f>SUM(B4*B5+C4*C5+D4*D5+E4*E5+F4*F5)</f>
        <v>37200</v>
      </c>
      <c r="H5" s="10"/>
      <c r="I5" s="10"/>
    </row>
    <row r="6" spans="1:9" x14ac:dyDescent="0.2">
      <c r="A6" s="13" t="s">
        <v>2</v>
      </c>
      <c r="B6" s="10"/>
      <c r="C6" s="10"/>
      <c r="D6" s="10"/>
      <c r="E6" s="10"/>
      <c r="F6" s="10"/>
      <c r="G6" s="10"/>
      <c r="H6" s="10"/>
      <c r="I6" s="10"/>
    </row>
    <row r="7" spans="1:9" x14ac:dyDescent="0.2">
      <c r="A7" s="12" t="s">
        <v>82</v>
      </c>
      <c r="B7" s="10">
        <v>48</v>
      </c>
      <c r="C7" s="10">
        <v>0.3</v>
      </c>
      <c r="D7" s="10">
        <v>1.4</v>
      </c>
      <c r="E7" s="10">
        <v>1.2</v>
      </c>
      <c r="F7" s="10">
        <v>0.7</v>
      </c>
      <c r="G7" s="10">
        <f>SUM(((B4+30)*B7)+((C4+2000)*C7)+D4*D7+E4*E7+F4*F7)</f>
        <v>3114</v>
      </c>
      <c r="H7" s="10" t="s">
        <v>30</v>
      </c>
      <c r="I7" s="10">
        <v>3500</v>
      </c>
    </row>
    <row r="8" spans="1:9" x14ac:dyDescent="0.2">
      <c r="A8" s="12" t="s">
        <v>83</v>
      </c>
      <c r="B8" s="10">
        <v>48</v>
      </c>
      <c r="C8" s="10">
        <v>0.3</v>
      </c>
      <c r="D8" s="10">
        <v>1</v>
      </c>
      <c r="E8" s="10">
        <v>0.9</v>
      </c>
      <c r="F8" s="10">
        <v>0.6</v>
      </c>
      <c r="G8" s="10">
        <f>SUM(((B4+30)*B8)+((C4+2000)*C8)+D4*D8+E4*E8+F4*F8)</f>
        <v>2956</v>
      </c>
      <c r="H8" s="10" t="s">
        <v>30</v>
      </c>
      <c r="I8" s="10">
        <v>3000</v>
      </c>
    </row>
    <row r="9" spans="1:9" x14ac:dyDescent="0.2">
      <c r="A9" s="12" t="s">
        <v>29</v>
      </c>
      <c r="B9" s="10">
        <v>2000</v>
      </c>
      <c r="C9" s="10">
        <v>3</v>
      </c>
      <c r="D9" s="10"/>
      <c r="E9" s="10"/>
      <c r="F9" s="10"/>
      <c r="G9" s="10">
        <f>SUM(B4*B9+C4*C9)</f>
        <v>20000</v>
      </c>
      <c r="H9" s="10" t="s">
        <v>30</v>
      </c>
      <c r="I9" s="10">
        <v>21000</v>
      </c>
    </row>
    <row r="10" spans="1:9" x14ac:dyDescent="0.2">
      <c r="A10" s="12" t="s">
        <v>31</v>
      </c>
      <c r="B10" s="10">
        <v>1</v>
      </c>
      <c r="C10" s="10"/>
      <c r="D10" s="10"/>
      <c r="E10" s="10"/>
      <c r="F10" s="10"/>
      <c r="G10" s="10">
        <f>PRODUCT(B4,B10)</f>
        <v>10</v>
      </c>
      <c r="H10" s="10" t="s">
        <v>30</v>
      </c>
      <c r="I10" s="10">
        <v>12</v>
      </c>
    </row>
    <row r="11" spans="1:9" x14ac:dyDescent="0.2">
      <c r="A11" s="12" t="s">
        <v>32</v>
      </c>
      <c r="B11" s="10"/>
      <c r="C11" s="10">
        <v>1</v>
      </c>
      <c r="D11" s="10"/>
      <c r="E11" s="10"/>
      <c r="F11" s="10"/>
      <c r="G11" s="10">
        <f>PRODUCT(C4,C10)</f>
        <v>0</v>
      </c>
      <c r="H11" s="10" t="s">
        <v>30</v>
      </c>
      <c r="I11" s="10">
        <v>3000</v>
      </c>
    </row>
    <row r="12" spans="1:9" x14ac:dyDescent="0.2">
      <c r="A12" s="12" t="s">
        <v>33</v>
      </c>
      <c r="B12" s="10">
        <v>2</v>
      </c>
      <c r="C12" s="10"/>
      <c r="D12" s="10">
        <v>1</v>
      </c>
      <c r="E12" s="10">
        <v>1</v>
      </c>
      <c r="F12" s="10">
        <v>1</v>
      </c>
      <c r="G12" s="10">
        <f xml:space="preserve"> SUM(B4*B12+D4*D12+E4*E12+F4*F12+(B4+30)*1+(C4+2000)*0.05)</f>
        <v>640</v>
      </c>
      <c r="H12" s="10" t="s">
        <v>30</v>
      </c>
      <c r="I12" s="10">
        <v>640</v>
      </c>
    </row>
    <row r="13" spans="1:9" x14ac:dyDescent="0.2">
      <c r="A13" s="12" t="s">
        <v>60</v>
      </c>
      <c r="B13" s="10"/>
      <c r="C13" s="10"/>
      <c r="D13" s="10"/>
      <c r="E13" s="10"/>
      <c r="F13" s="10"/>
      <c r="G13" s="10">
        <f>E4</f>
        <v>40</v>
      </c>
      <c r="H13" s="10" t="s">
        <v>55</v>
      </c>
      <c r="I13" s="10">
        <f>B4+30</f>
        <v>40</v>
      </c>
    </row>
    <row r="14" spans="1:9" x14ac:dyDescent="0.2">
      <c r="A14" s="12" t="s">
        <v>59</v>
      </c>
      <c r="B14" s="10"/>
      <c r="C14" s="10"/>
      <c r="D14" s="10"/>
      <c r="E14" s="10"/>
      <c r="F14" s="10"/>
      <c r="G14" s="10">
        <f>F4</f>
        <v>100</v>
      </c>
      <c r="H14" s="10" t="s">
        <v>55</v>
      </c>
      <c r="I14" s="10">
        <f>PRODUCT(0.05,(C4+2000))</f>
        <v>100</v>
      </c>
    </row>
    <row r="17" spans="1:1" x14ac:dyDescent="0.2">
      <c r="A17" s="8" t="s">
        <v>87</v>
      </c>
    </row>
    <row r="18" spans="1:1" x14ac:dyDescent="0.2">
      <c r="A18" t="s">
        <v>136</v>
      </c>
    </row>
    <row r="19" spans="1:1" x14ac:dyDescent="0.2">
      <c r="A19" t="s">
        <v>137</v>
      </c>
    </row>
    <row r="20" spans="1:1" x14ac:dyDescent="0.2">
      <c r="A20" t="s">
        <v>138</v>
      </c>
    </row>
    <row r="22" spans="1:1" x14ac:dyDescent="0.2">
      <c r="A22" s="7" t="s">
        <v>139</v>
      </c>
    </row>
    <row r="23" spans="1:1" x14ac:dyDescent="0.2">
      <c r="A23" s="7" t="s">
        <v>63</v>
      </c>
    </row>
    <row r="24" spans="1:1" x14ac:dyDescent="0.2">
      <c r="A24" s="6" t="s">
        <v>64</v>
      </c>
    </row>
    <row r="25" spans="1:1" x14ac:dyDescent="0.2">
      <c r="A25" s="6" t="s">
        <v>65</v>
      </c>
    </row>
    <row r="26" spans="1:1" s="20" customFormat="1" x14ac:dyDescent="0.2">
      <c r="A26" s="20" t="s">
        <v>140</v>
      </c>
    </row>
    <row r="28" spans="1:1" s="9" customFormat="1" x14ac:dyDescent="0.2">
      <c r="A28" s="9" t="s">
        <v>142</v>
      </c>
    </row>
    <row r="29" spans="1:1" x14ac:dyDescent="0.2">
      <c r="A29" t="s">
        <v>141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EE50EE-25ED-2B45-BEFF-2406DBF604AE}">
  <dimension ref="A1:G39"/>
  <sheetViews>
    <sheetView showGridLines="0" topLeftCell="A11" zoomScale="137" workbookViewId="0">
      <selection activeCell="G33" sqref="G33"/>
    </sheetView>
  </sheetViews>
  <sheetFormatPr baseColWidth="10" defaultRowHeight="16" x14ac:dyDescent="0.2"/>
  <cols>
    <col min="1" max="1" width="2.33203125" customWidth="1"/>
    <col min="2" max="2" width="12.1640625" bestFit="1" customWidth="1"/>
    <col min="3" max="3" width="21" bestFit="1" customWidth="1"/>
    <col min="4" max="4" width="12.83203125" bestFit="1" customWidth="1"/>
    <col min="5" max="5" width="13" bestFit="1" customWidth="1"/>
    <col min="6" max="6" width="10.83203125" bestFit="1" customWidth="1"/>
    <col min="7" max="7" width="5.5" bestFit="1" customWidth="1"/>
  </cols>
  <sheetData>
    <row r="1" spans="1:5" x14ac:dyDescent="0.2">
      <c r="A1" s="1" t="s">
        <v>3</v>
      </c>
    </row>
    <row r="2" spans="1:5" x14ac:dyDescent="0.2">
      <c r="A2" s="1" t="s">
        <v>89</v>
      </c>
    </row>
    <row r="3" spans="1:5" x14ac:dyDescent="0.2">
      <c r="A3" s="1" t="s">
        <v>134</v>
      </c>
    </row>
    <row r="4" spans="1:5" x14ac:dyDescent="0.2">
      <c r="A4" s="1" t="s">
        <v>4</v>
      </c>
    </row>
    <row r="5" spans="1:5" x14ac:dyDescent="0.2">
      <c r="A5" s="1" t="s">
        <v>5</v>
      </c>
    </row>
    <row r="6" spans="1:5" x14ac:dyDescent="0.2">
      <c r="A6" s="1"/>
      <c r="B6" t="s">
        <v>6</v>
      </c>
    </row>
    <row r="7" spans="1:5" x14ac:dyDescent="0.2">
      <c r="A7" s="1"/>
      <c r="B7" t="s">
        <v>135</v>
      </c>
    </row>
    <row r="8" spans="1:5" x14ac:dyDescent="0.2">
      <c r="A8" s="1"/>
      <c r="B8" t="s">
        <v>61</v>
      </c>
    </row>
    <row r="9" spans="1:5" x14ac:dyDescent="0.2">
      <c r="A9" s="1" t="s">
        <v>7</v>
      </c>
    </row>
    <row r="10" spans="1:5" x14ac:dyDescent="0.2">
      <c r="B10" t="s">
        <v>54</v>
      </c>
    </row>
    <row r="11" spans="1:5" x14ac:dyDescent="0.2">
      <c r="B11" t="s">
        <v>34</v>
      </c>
    </row>
    <row r="14" spans="1:5" ht="17" thickBot="1" x14ac:dyDescent="0.25">
      <c r="A14" t="s">
        <v>8</v>
      </c>
    </row>
    <row r="15" spans="1:5" ht="17" thickBot="1" x14ac:dyDescent="0.25">
      <c r="B15" s="15" t="s">
        <v>9</v>
      </c>
      <c r="C15" s="15" t="s">
        <v>10</v>
      </c>
      <c r="D15" s="15" t="s">
        <v>11</v>
      </c>
      <c r="E15" s="15" t="s">
        <v>12</v>
      </c>
    </row>
    <row r="16" spans="1:5" ht="17" thickBot="1" x14ac:dyDescent="0.25">
      <c r="B16" s="2" t="s">
        <v>35</v>
      </c>
      <c r="C16" s="2" t="s">
        <v>1</v>
      </c>
      <c r="D16" s="4">
        <v>45339.999999999993</v>
      </c>
      <c r="E16" s="4">
        <v>37200</v>
      </c>
    </row>
    <row r="19" spans="1:7" ht="17" thickBot="1" x14ac:dyDescent="0.25">
      <c r="A19" t="s">
        <v>13</v>
      </c>
    </row>
    <row r="20" spans="1:7" ht="17" thickBot="1" x14ac:dyDescent="0.25">
      <c r="B20" s="15" t="s">
        <v>9</v>
      </c>
      <c r="C20" s="15" t="s">
        <v>10</v>
      </c>
      <c r="D20" s="15" t="s">
        <v>11</v>
      </c>
      <c r="E20" s="15" t="s">
        <v>12</v>
      </c>
      <c r="F20" s="15" t="s">
        <v>14</v>
      </c>
    </row>
    <row r="21" spans="1:7" x14ac:dyDescent="0.2">
      <c r="B21" s="3" t="s">
        <v>19</v>
      </c>
      <c r="C21" s="3" t="s">
        <v>36</v>
      </c>
      <c r="D21" s="5">
        <v>8</v>
      </c>
      <c r="E21" s="5">
        <v>10</v>
      </c>
      <c r="F21" s="3" t="s">
        <v>14</v>
      </c>
    </row>
    <row r="22" spans="1:7" x14ac:dyDescent="0.2">
      <c r="B22" s="3" t="s">
        <v>21</v>
      </c>
      <c r="C22" s="3" t="s">
        <v>37</v>
      </c>
      <c r="D22" s="5">
        <v>0</v>
      </c>
      <c r="E22" s="5">
        <v>0</v>
      </c>
      <c r="F22" s="3" t="s">
        <v>14</v>
      </c>
    </row>
    <row r="23" spans="1:7" x14ac:dyDescent="0.2">
      <c r="B23" s="3" t="s">
        <v>38</v>
      </c>
      <c r="C23" s="3" t="s">
        <v>39</v>
      </c>
      <c r="D23" s="5">
        <v>477.99999999999994</v>
      </c>
      <c r="E23" s="5">
        <v>340</v>
      </c>
      <c r="F23" s="3" t="s">
        <v>20</v>
      </c>
    </row>
    <row r="24" spans="1:7" x14ac:dyDescent="0.2">
      <c r="B24" s="3" t="s">
        <v>40</v>
      </c>
      <c r="C24" s="3" t="s">
        <v>41</v>
      </c>
      <c r="D24" s="5">
        <v>38.000000000000036</v>
      </c>
      <c r="E24" s="5">
        <v>40</v>
      </c>
      <c r="F24" s="3" t="s">
        <v>20</v>
      </c>
    </row>
    <row r="25" spans="1:7" ht="17" thickBot="1" x14ac:dyDescent="0.25">
      <c r="B25" s="2" t="s">
        <v>42</v>
      </c>
      <c r="C25" s="2" t="s">
        <v>43</v>
      </c>
      <c r="D25" s="4">
        <v>100</v>
      </c>
      <c r="E25" s="4">
        <v>100</v>
      </c>
      <c r="F25" s="2" t="s">
        <v>20</v>
      </c>
    </row>
    <row r="28" spans="1:7" ht="17" thickBot="1" x14ac:dyDescent="0.25">
      <c r="A28" t="s">
        <v>2</v>
      </c>
    </row>
    <row r="29" spans="1:7" ht="17" thickBot="1" x14ac:dyDescent="0.25">
      <c r="B29" s="15" t="s">
        <v>9</v>
      </c>
      <c r="C29" s="15" t="s">
        <v>10</v>
      </c>
      <c r="D29" s="15" t="s">
        <v>15</v>
      </c>
      <c r="E29" s="15" t="s">
        <v>16</v>
      </c>
      <c r="F29" s="15" t="s">
        <v>17</v>
      </c>
      <c r="G29" s="15" t="s">
        <v>18</v>
      </c>
    </row>
    <row r="30" spans="1:7" x14ac:dyDescent="0.2">
      <c r="B30" s="3" t="s">
        <v>57</v>
      </c>
      <c r="C30" s="3" t="s">
        <v>60</v>
      </c>
      <c r="D30" s="5">
        <v>40</v>
      </c>
      <c r="E30" s="3" t="s">
        <v>58</v>
      </c>
      <c r="F30" s="3" t="s">
        <v>22</v>
      </c>
      <c r="G30" s="5">
        <v>0</v>
      </c>
    </row>
    <row r="31" spans="1:7" x14ac:dyDescent="0.2">
      <c r="B31" s="3" t="s">
        <v>84</v>
      </c>
      <c r="C31" s="3" t="s">
        <v>59</v>
      </c>
      <c r="D31" s="5">
        <v>100</v>
      </c>
      <c r="E31" s="3" t="s">
        <v>85</v>
      </c>
      <c r="F31" s="3" t="s">
        <v>22</v>
      </c>
      <c r="G31" s="5">
        <v>0</v>
      </c>
    </row>
    <row r="32" spans="1:7" x14ac:dyDescent="0.2">
      <c r="B32" s="3" t="s">
        <v>44</v>
      </c>
      <c r="C32" s="3" t="s">
        <v>82</v>
      </c>
      <c r="D32" s="5">
        <v>3114</v>
      </c>
      <c r="E32" s="3" t="s">
        <v>45</v>
      </c>
      <c r="F32" s="3" t="s">
        <v>23</v>
      </c>
      <c r="G32" s="3">
        <v>386</v>
      </c>
    </row>
    <row r="33" spans="2:7" x14ac:dyDescent="0.2">
      <c r="B33" s="3" t="s">
        <v>46</v>
      </c>
      <c r="C33" s="3" t="s">
        <v>83</v>
      </c>
      <c r="D33" s="5">
        <v>2956</v>
      </c>
      <c r="E33" s="3" t="s">
        <v>47</v>
      </c>
      <c r="F33" s="3" t="s">
        <v>23</v>
      </c>
      <c r="G33" s="3">
        <v>44</v>
      </c>
    </row>
    <row r="34" spans="2:7" x14ac:dyDescent="0.2">
      <c r="B34" s="3" t="s">
        <v>48</v>
      </c>
      <c r="C34" s="3" t="s">
        <v>29</v>
      </c>
      <c r="D34" s="5">
        <v>20000</v>
      </c>
      <c r="E34" s="3" t="s">
        <v>49</v>
      </c>
      <c r="F34" s="3" t="s">
        <v>23</v>
      </c>
      <c r="G34" s="3">
        <v>1000</v>
      </c>
    </row>
    <row r="35" spans="2:7" x14ac:dyDescent="0.2">
      <c r="B35" s="3" t="s">
        <v>50</v>
      </c>
      <c r="C35" s="3" t="s">
        <v>31</v>
      </c>
      <c r="D35" s="5">
        <v>10</v>
      </c>
      <c r="E35" s="3" t="s">
        <v>51</v>
      </c>
      <c r="F35" s="3" t="s">
        <v>23</v>
      </c>
      <c r="G35" s="3">
        <v>2</v>
      </c>
    </row>
    <row r="36" spans="2:7" x14ac:dyDescent="0.2">
      <c r="B36" s="3" t="s">
        <v>52</v>
      </c>
      <c r="C36" s="3" t="s">
        <v>32</v>
      </c>
      <c r="D36" s="5">
        <v>0</v>
      </c>
      <c r="E36" s="3" t="s">
        <v>53</v>
      </c>
      <c r="F36" s="3" t="s">
        <v>23</v>
      </c>
      <c r="G36" s="3">
        <v>3000</v>
      </c>
    </row>
    <row r="37" spans="2:7" x14ac:dyDescent="0.2">
      <c r="B37" s="3" t="s">
        <v>56</v>
      </c>
      <c r="C37" s="3" t="s">
        <v>33</v>
      </c>
      <c r="D37" s="5">
        <v>640</v>
      </c>
      <c r="E37" s="3" t="s">
        <v>86</v>
      </c>
      <c r="F37" s="3" t="s">
        <v>22</v>
      </c>
      <c r="G37" s="3">
        <v>0</v>
      </c>
    </row>
    <row r="38" spans="2:7" x14ac:dyDescent="0.2">
      <c r="B38" s="3" t="s">
        <v>62</v>
      </c>
      <c r="C38" s="3"/>
      <c r="D38" s="3"/>
      <c r="E38" s="3"/>
      <c r="F38" s="3"/>
      <c r="G38" s="3"/>
    </row>
    <row r="39" spans="2:7" ht="17" thickBot="1" x14ac:dyDescent="0.25">
      <c r="B39" s="2" t="s">
        <v>117</v>
      </c>
      <c r="C39" s="2"/>
      <c r="D39" s="2"/>
      <c r="E39" s="2"/>
      <c r="F39" s="2"/>
      <c r="G39"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47B8CD-36AF-1944-9640-4BF3F31A1592}">
  <dimension ref="A3:I32"/>
  <sheetViews>
    <sheetView zoomScale="112" workbookViewId="0">
      <selection activeCell="G9" sqref="G9"/>
    </sheetView>
  </sheetViews>
  <sheetFormatPr baseColWidth="10" defaultRowHeight="16" x14ac:dyDescent="0.2"/>
  <cols>
    <col min="1" max="1" width="27.6640625" customWidth="1"/>
    <col min="2" max="2" width="30" customWidth="1"/>
    <col min="3" max="3" width="32.6640625" customWidth="1"/>
    <col min="4" max="4" width="16" customWidth="1"/>
  </cols>
  <sheetData>
    <row r="3" spans="1:9" s="14" customFormat="1" x14ac:dyDescent="0.2">
      <c r="A3" s="13"/>
      <c r="B3" s="13" t="s">
        <v>24</v>
      </c>
      <c r="C3" s="13" t="s">
        <v>25</v>
      </c>
      <c r="D3" s="13" t="s">
        <v>26</v>
      </c>
      <c r="E3" s="13" t="s">
        <v>27</v>
      </c>
      <c r="F3" s="13" t="s">
        <v>28</v>
      </c>
      <c r="G3" s="13"/>
      <c r="H3" s="13"/>
      <c r="I3" s="13"/>
    </row>
    <row r="4" spans="1:9" x14ac:dyDescent="0.2">
      <c r="A4" s="10" t="s">
        <v>0</v>
      </c>
      <c r="B4" s="11">
        <v>12</v>
      </c>
      <c r="C4" s="10">
        <v>0</v>
      </c>
      <c r="D4" s="10">
        <v>332</v>
      </c>
      <c r="E4" s="10">
        <v>42</v>
      </c>
      <c r="F4" s="10">
        <v>100</v>
      </c>
      <c r="G4" s="10"/>
      <c r="H4" s="10"/>
      <c r="I4" s="10"/>
    </row>
    <row r="5" spans="1:9" x14ac:dyDescent="0.2">
      <c r="A5" s="10" t="s">
        <v>1</v>
      </c>
      <c r="B5" s="10">
        <v>700</v>
      </c>
      <c r="C5" s="10">
        <v>4.5</v>
      </c>
      <c r="D5" s="10">
        <v>70</v>
      </c>
      <c r="E5" s="10">
        <v>60</v>
      </c>
      <c r="F5" s="10">
        <v>40</v>
      </c>
      <c r="G5" s="10">
        <f>SUM(B4*B5+C4*C5+D4*D5+E4*E5+F4*F5)</f>
        <v>38160</v>
      </c>
      <c r="H5" s="10"/>
      <c r="I5" s="10"/>
    </row>
    <row r="6" spans="1:9" x14ac:dyDescent="0.2">
      <c r="A6" s="13" t="s">
        <v>2</v>
      </c>
      <c r="B6" s="10"/>
      <c r="C6" s="10"/>
      <c r="D6" s="10"/>
      <c r="E6" s="10"/>
      <c r="F6" s="10"/>
      <c r="G6" s="10"/>
      <c r="H6" s="10"/>
      <c r="I6" s="10"/>
    </row>
    <row r="7" spans="1:9" x14ac:dyDescent="0.2">
      <c r="A7" s="12" t="s">
        <v>82</v>
      </c>
      <c r="B7" s="10">
        <v>48</v>
      </c>
      <c r="C7" s="10">
        <v>0.3</v>
      </c>
      <c r="D7" s="10">
        <v>1.4</v>
      </c>
      <c r="E7" s="10">
        <v>1.2</v>
      </c>
      <c r="F7" s="10">
        <v>0.7</v>
      </c>
      <c r="G7" s="10">
        <f>SUM(((B4+30)*B7)+((C4+2000)*C7)+D4*D7+E4*E7+F4*F7)</f>
        <v>3201.2000000000003</v>
      </c>
      <c r="H7" s="10" t="s">
        <v>30</v>
      </c>
      <c r="I7" s="10">
        <v>4500</v>
      </c>
    </row>
    <row r="8" spans="1:9" x14ac:dyDescent="0.2">
      <c r="A8" s="12" t="s">
        <v>83</v>
      </c>
      <c r="B8" s="10">
        <v>48</v>
      </c>
      <c r="C8" s="10">
        <v>0.3</v>
      </c>
      <c r="D8" s="10">
        <v>1</v>
      </c>
      <c r="E8" s="10">
        <v>0.9</v>
      </c>
      <c r="F8" s="10">
        <v>0.6</v>
      </c>
      <c r="G8" s="10">
        <f>SUM(((B4+30)*B8)+((C4+2000)*C8)+D4*D8+E4*E8+F4*F8)</f>
        <v>3045.8</v>
      </c>
      <c r="H8" s="10" t="s">
        <v>30</v>
      </c>
      <c r="I8" s="10">
        <v>4000</v>
      </c>
    </row>
    <row r="9" spans="1:9" x14ac:dyDescent="0.2">
      <c r="A9" s="12" t="s">
        <v>29</v>
      </c>
      <c r="B9" s="10">
        <v>2000</v>
      </c>
      <c r="C9" s="10">
        <v>3</v>
      </c>
      <c r="D9" s="10"/>
      <c r="E9" s="10"/>
      <c r="F9" s="10"/>
      <c r="G9" s="10">
        <f>SUM(B4*B9+C4*C9)</f>
        <v>24000</v>
      </c>
      <c r="H9" s="10" t="s">
        <v>30</v>
      </c>
      <c r="I9" s="10">
        <v>24000</v>
      </c>
    </row>
    <row r="10" spans="1:9" x14ac:dyDescent="0.2">
      <c r="A10" s="12" t="s">
        <v>31</v>
      </c>
      <c r="B10" s="10">
        <v>1</v>
      </c>
      <c r="C10" s="10"/>
      <c r="D10" s="10"/>
      <c r="E10" s="10"/>
      <c r="F10" s="10"/>
      <c r="G10" s="10">
        <f>PRODUCT(B4,B10)</f>
        <v>12</v>
      </c>
      <c r="H10" s="10" t="s">
        <v>30</v>
      </c>
      <c r="I10" s="10">
        <v>12</v>
      </c>
    </row>
    <row r="11" spans="1:9" x14ac:dyDescent="0.2">
      <c r="A11" s="12" t="s">
        <v>32</v>
      </c>
      <c r="B11" s="10"/>
      <c r="C11" s="10">
        <v>1</v>
      </c>
      <c r="D11" s="10"/>
      <c r="E11" s="10"/>
      <c r="F11" s="10"/>
      <c r="G11" s="10">
        <f>PRODUCT(C4,C10)</f>
        <v>0</v>
      </c>
      <c r="H11" s="10" t="s">
        <v>30</v>
      </c>
      <c r="I11" s="10">
        <v>3000</v>
      </c>
    </row>
    <row r="12" spans="1:9" x14ac:dyDescent="0.2">
      <c r="A12" s="12" t="s">
        <v>33</v>
      </c>
      <c r="B12" s="10">
        <v>2</v>
      </c>
      <c r="C12" s="10"/>
      <c r="D12" s="10">
        <v>1</v>
      </c>
      <c r="E12" s="10">
        <v>1</v>
      </c>
      <c r="F12" s="10">
        <v>1</v>
      </c>
      <c r="G12" s="10">
        <f xml:space="preserve"> SUM(B4*B12+D4*D12+E4*E12+F4*F12+(B4+30)*1+(C4+2000)*0.05)</f>
        <v>640</v>
      </c>
      <c r="H12" s="10" t="s">
        <v>30</v>
      </c>
      <c r="I12" s="10">
        <v>640</v>
      </c>
    </row>
    <row r="13" spans="1:9" x14ac:dyDescent="0.2">
      <c r="A13" s="12" t="s">
        <v>60</v>
      </c>
      <c r="B13" s="10"/>
      <c r="C13" s="10"/>
      <c r="D13" s="10"/>
      <c r="E13" s="10"/>
      <c r="F13" s="10"/>
      <c r="G13" s="10">
        <f>E4</f>
        <v>42</v>
      </c>
      <c r="H13" s="10" t="s">
        <v>55</v>
      </c>
      <c r="I13" s="10">
        <f>B4+30</f>
        <v>42</v>
      </c>
    </row>
    <row r="14" spans="1:9" x14ac:dyDescent="0.2">
      <c r="A14" s="12" t="s">
        <v>59</v>
      </c>
      <c r="B14" s="10"/>
      <c r="C14" s="10"/>
      <c r="D14" s="10"/>
      <c r="E14" s="10"/>
      <c r="F14" s="10"/>
      <c r="G14" s="10">
        <f>F4</f>
        <v>100</v>
      </c>
      <c r="H14" s="10" t="s">
        <v>55</v>
      </c>
      <c r="I14" s="10">
        <f>PRODUCT(0.05,(C4+2000))</f>
        <v>100</v>
      </c>
    </row>
    <row r="17" spans="1:1" x14ac:dyDescent="0.2">
      <c r="A17" s="8" t="s">
        <v>87</v>
      </c>
    </row>
    <row r="18" spans="1:1" x14ac:dyDescent="0.2">
      <c r="A18" t="s">
        <v>145</v>
      </c>
    </row>
    <row r="19" spans="1:1" x14ac:dyDescent="0.2">
      <c r="A19" t="s">
        <v>146</v>
      </c>
    </row>
    <row r="20" spans="1:1" x14ac:dyDescent="0.2">
      <c r="A20" t="s">
        <v>147</v>
      </c>
    </row>
    <row r="21" spans="1:1" x14ac:dyDescent="0.2">
      <c r="A21" t="s">
        <v>148</v>
      </c>
    </row>
    <row r="22" spans="1:1" x14ac:dyDescent="0.2">
      <c r="A22" s="21" t="s">
        <v>149</v>
      </c>
    </row>
    <row r="23" spans="1:1" x14ac:dyDescent="0.2">
      <c r="A23" s="21" t="s">
        <v>91</v>
      </c>
    </row>
    <row r="24" spans="1:1" x14ac:dyDescent="0.2">
      <c r="A24" s="21" t="s">
        <v>92</v>
      </c>
    </row>
    <row r="25" spans="1:1" x14ac:dyDescent="0.2">
      <c r="A25" s="21" t="s">
        <v>150</v>
      </c>
    </row>
    <row r="26" spans="1:1" x14ac:dyDescent="0.2">
      <c r="A26" s="6" t="s">
        <v>94</v>
      </c>
    </row>
    <row r="27" spans="1:1" x14ac:dyDescent="0.2">
      <c r="A27" s="7" t="s">
        <v>151</v>
      </c>
    </row>
    <row r="28" spans="1:1" x14ac:dyDescent="0.2">
      <c r="A28" s="7" t="s">
        <v>152</v>
      </c>
    </row>
    <row r="29" spans="1:1" x14ac:dyDescent="0.2">
      <c r="A29" s="7" t="s">
        <v>93</v>
      </c>
    </row>
    <row r="30" spans="1:1" x14ac:dyDescent="0.2">
      <c r="A30" s="7" t="s">
        <v>95</v>
      </c>
    </row>
    <row r="31" spans="1:1" x14ac:dyDescent="0.2">
      <c r="A31" s="6"/>
    </row>
    <row r="32" spans="1:1" x14ac:dyDescent="0.2">
      <c r="A32"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3DD153-706C-FD48-87F1-2E80FE33FAFA}">
  <dimension ref="A1:G39"/>
  <sheetViews>
    <sheetView showGridLines="0" workbookViewId="0"/>
  </sheetViews>
  <sheetFormatPr baseColWidth="10" defaultRowHeight="16" x14ac:dyDescent="0.2"/>
  <cols>
    <col min="1" max="1" width="2.33203125" customWidth="1"/>
    <col min="2" max="2" width="12.1640625" bestFit="1" customWidth="1"/>
    <col min="3" max="3" width="21" bestFit="1" customWidth="1"/>
    <col min="4" max="4" width="12.83203125" bestFit="1" customWidth="1"/>
    <col min="5" max="5" width="13" bestFit="1" customWidth="1"/>
    <col min="6" max="6" width="10.83203125" bestFit="1" customWidth="1"/>
    <col min="7" max="7" width="7.1640625" bestFit="1" customWidth="1"/>
  </cols>
  <sheetData>
    <row r="1" spans="1:5" x14ac:dyDescent="0.2">
      <c r="A1" s="1" t="s">
        <v>3</v>
      </c>
    </row>
    <row r="2" spans="1:5" x14ac:dyDescent="0.2">
      <c r="A2" s="1" t="s">
        <v>90</v>
      </c>
    </row>
    <row r="3" spans="1:5" x14ac:dyDescent="0.2">
      <c r="A3" s="1" t="s">
        <v>143</v>
      </c>
    </row>
    <row r="4" spans="1:5" x14ac:dyDescent="0.2">
      <c r="A4" s="1" t="s">
        <v>4</v>
      </c>
    </row>
    <row r="5" spans="1:5" x14ac:dyDescent="0.2">
      <c r="A5" s="1" t="s">
        <v>5</v>
      </c>
    </row>
    <row r="6" spans="1:5" x14ac:dyDescent="0.2">
      <c r="A6" s="1"/>
      <c r="B6" t="s">
        <v>6</v>
      </c>
    </row>
    <row r="7" spans="1:5" x14ac:dyDescent="0.2">
      <c r="A7" s="1"/>
      <c r="B7" t="s">
        <v>144</v>
      </c>
    </row>
    <row r="8" spans="1:5" x14ac:dyDescent="0.2">
      <c r="A8" s="1"/>
      <c r="B8" t="s">
        <v>81</v>
      </c>
    </row>
    <row r="9" spans="1:5" x14ac:dyDescent="0.2">
      <c r="A9" s="1" t="s">
        <v>7</v>
      </c>
    </row>
    <row r="10" spans="1:5" x14ac:dyDescent="0.2">
      <c r="B10" t="s">
        <v>54</v>
      </c>
    </row>
    <row r="11" spans="1:5" x14ac:dyDescent="0.2">
      <c r="B11" t="s">
        <v>34</v>
      </c>
    </row>
    <row r="14" spans="1:5" ht="17" thickBot="1" x14ac:dyDescent="0.25">
      <c r="A14" t="s">
        <v>8</v>
      </c>
    </row>
    <row r="15" spans="1:5" ht="17" thickBot="1" x14ac:dyDescent="0.25">
      <c r="B15" s="15" t="s">
        <v>9</v>
      </c>
      <c r="C15" s="15" t="s">
        <v>10</v>
      </c>
      <c r="D15" s="15" t="s">
        <v>11</v>
      </c>
      <c r="E15" s="15" t="s">
        <v>12</v>
      </c>
    </row>
    <row r="16" spans="1:5" ht="17" thickBot="1" x14ac:dyDescent="0.25">
      <c r="B16" s="2" t="s">
        <v>35</v>
      </c>
      <c r="C16" s="2" t="s">
        <v>1</v>
      </c>
      <c r="D16" s="4">
        <v>47260</v>
      </c>
      <c r="E16" s="4">
        <v>38160</v>
      </c>
    </row>
    <row r="19" spans="1:7" ht="17" thickBot="1" x14ac:dyDescent="0.25">
      <c r="A19" t="s">
        <v>13</v>
      </c>
    </row>
    <row r="20" spans="1:7" ht="17" thickBot="1" x14ac:dyDescent="0.25">
      <c r="B20" s="15" t="s">
        <v>9</v>
      </c>
      <c r="C20" s="15" t="s">
        <v>10</v>
      </c>
      <c r="D20" s="15" t="s">
        <v>11</v>
      </c>
      <c r="E20" s="15" t="s">
        <v>12</v>
      </c>
      <c r="F20" s="15" t="s">
        <v>14</v>
      </c>
    </row>
    <row r="21" spans="1:7" x14ac:dyDescent="0.2">
      <c r="B21" s="3" t="s">
        <v>19</v>
      </c>
      <c r="C21" s="3" t="s">
        <v>36</v>
      </c>
      <c r="D21" s="5">
        <v>12</v>
      </c>
      <c r="E21" s="5">
        <v>12</v>
      </c>
      <c r="F21" s="3" t="s">
        <v>14</v>
      </c>
    </row>
    <row r="22" spans="1:7" x14ac:dyDescent="0.2">
      <c r="B22" s="3" t="s">
        <v>21</v>
      </c>
      <c r="C22" s="3" t="s">
        <v>37</v>
      </c>
      <c r="D22" s="5">
        <v>0</v>
      </c>
      <c r="E22" s="5">
        <v>0</v>
      </c>
      <c r="F22" s="3" t="s">
        <v>14</v>
      </c>
    </row>
    <row r="23" spans="1:7" x14ac:dyDescent="0.2">
      <c r="B23" s="3" t="s">
        <v>38</v>
      </c>
      <c r="C23" s="3" t="s">
        <v>39</v>
      </c>
      <c r="D23" s="5">
        <v>462</v>
      </c>
      <c r="E23" s="5">
        <v>332</v>
      </c>
      <c r="F23" s="3" t="s">
        <v>20</v>
      </c>
    </row>
    <row r="24" spans="1:7" x14ac:dyDescent="0.2">
      <c r="B24" s="3" t="s">
        <v>40</v>
      </c>
      <c r="C24" s="3" t="s">
        <v>41</v>
      </c>
      <c r="D24" s="5">
        <v>42</v>
      </c>
      <c r="E24" s="5">
        <v>42</v>
      </c>
      <c r="F24" s="3" t="s">
        <v>20</v>
      </c>
    </row>
    <row r="25" spans="1:7" ht="17" thickBot="1" x14ac:dyDescent="0.25">
      <c r="B25" s="2" t="s">
        <v>42</v>
      </c>
      <c r="C25" s="2" t="s">
        <v>43</v>
      </c>
      <c r="D25" s="4">
        <v>100</v>
      </c>
      <c r="E25" s="4">
        <v>100</v>
      </c>
      <c r="F25" s="2" t="s">
        <v>20</v>
      </c>
    </row>
    <row r="28" spans="1:7" ht="17" thickBot="1" x14ac:dyDescent="0.25">
      <c r="A28" t="s">
        <v>2</v>
      </c>
    </row>
    <row r="29" spans="1:7" ht="17" thickBot="1" x14ac:dyDescent="0.25">
      <c r="B29" s="15" t="s">
        <v>9</v>
      </c>
      <c r="C29" s="15" t="s">
        <v>10</v>
      </c>
      <c r="D29" s="15" t="s">
        <v>15</v>
      </c>
      <c r="E29" s="15" t="s">
        <v>16</v>
      </c>
      <c r="F29" s="15" t="s">
        <v>17</v>
      </c>
      <c r="G29" s="15" t="s">
        <v>18</v>
      </c>
    </row>
    <row r="30" spans="1:7" x14ac:dyDescent="0.2">
      <c r="B30" s="3" t="s">
        <v>57</v>
      </c>
      <c r="C30" s="3" t="s">
        <v>60</v>
      </c>
      <c r="D30" s="5">
        <v>42</v>
      </c>
      <c r="E30" s="3" t="s">
        <v>58</v>
      </c>
      <c r="F30" s="3" t="s">
        <v>22</v>
      </c>
      <c r="G30" s="5">
        <v>0</v>
      </c>
    </row>
    <row r="31" spans="1:7" x14ac:dyDescent="0.2">
      <c r="B31" s="3" t="s">
        <v>84</v>
      </c>
      <c r="C31" s="3" t="s">
        <v>59</v>
      </c>
      <c r="D31" s="5">
        <v>100</v>
      </c>
      <c r="E31" s="3" t="s">
        <v>85</v>
      </c>
      <c r="F31" s="3" t="s">
        <v>22</v>
      </c>
      <c r="G31" s="5">
        <v>0</v>
      </c>
    </row>
    <row r="32" spans="1:7" x14ac:dyDescent="0.2">
      <c r="B32" s="3" t="s">
        <v>44</v>
      </c>
      <c r="C32" s="3" t="s">
        <v>82</v>
      </c>
      <c r="D32" s="5">
        <v>3201.2000000000003</v>
      </c>
      <c r="E32" s="3" t="s">
        <v>45</v>
      </c>
      <c r="F32" s="3" t="s">
        <v>23</v>
      </c>
      <c r="G32" s="3">
        <v>1298.7999999999997</v>
      </c>
    </row>
    <row r="33" spans="2:7" x14ac:dyDescent="0.2">
      <c r="B33" s="3" t="s">
        <v>46</v>
      </c>
      <c r="C33" s="3" t="s">
        <v>83</v>
      </c>
      <c r="D33" s="5">
        <v>3045.8</v>
      </c>
      <c r="E33" s="3" t="s">
        <v>47</v>
      </c>
      <c r="F33" s="3" t="s">
        <v>23</v>
      </c>
      <c r="G33" s="3">
        <v>954.19999999999982</v>
      </c>
    </row>
    <row r="34" spans="2:7" x14ac:dyDescent="0.2">
      <c r="B34" s="3" t="s">
        <v>48</v>
      </c>
      <c r="C34" s="3" t="s">
        <v>29</v>
      </c>
      <c r="D34" s="5">
        <v>24000</v>
      </c>
      <c r="E34" s="3" t="s">
        <v>49</v>
      </c>
      <c r="F34" s="3" t="s">
        <v>22</v>
      </c>
      <c r="G34" s="3">
        <v>0</v>
      </c>
    </row>
    <row r="35" spans="2:7" x14ac:dyDescent="0.2">
      <c r="B35" s="3" t="s">
        <v>50</v>
      </c>
      <c r="C35" s="3" t="s">
        <v>31</v>
      </c>
      <c r="D35" s="5">
        <v>12</v>
      </c>
      <c r="E35" s="3" t="s">
        <v>51</v>
      </c>
      <c r="F35" s="3" t="s">
        <v>22</v>
      </c>
      <c r="G35" s="3">
        <v>0</v>
      </c>
    </row>
    <row r="36" spans="2:7" x14ac:dyDescent="0.2">
      <c r="B36" s="3" t="s">
        <v>52</v>
      </c>
      <c r="C36" s="3" t="s">
        <v>32</v>
      </c>
      <c r="D36" s="5">
        <v>0</v>
      </c>
      <c r="E36" s="3" t="s">
        <v>53</v>
      </c>
      <c r="F36" s="3" t="s">
        <v>23</v>
      </c>
      <c r="G36" s="3">
        <v>3000</v>
      </c>
    </row>
    <row r="37" spans="2:7" x14ac:dyDescent="0.2">
      <c r="B37" s="3" t="s">
        <v>56</v>
      </c>
      <c r="C37" s="3" t="s">
        <v>33</v>
      </c>
      <c r="D37" s="5">
        <v>640</v>
      </c>
      <c r="E37" s="3" t="s">
        <v>86</v>
      </c>
      <c r="F37" s="3" t="s">
        <v>22</v>
      </c>
      <c r="G37" s="3">
        <v>0</v>
      </c>
    </row>
    <row r="38" spans="2:7" x14ac:dyDescent="0.2">
      <c r="B38" s="3" t="s">
        <v>62</v>
      </c>
      <c r="C38" s="3"/>
      <c r="D38" s="3"/>
      <c r="E38" s="3"/>
      <c r="F38" s="3"/>
      <c r="G38" s="3"/>
    </row>
    <row r="39" spans="2:7" ht="17" thickBot="1" x14ac:dyDescent="0.25">
      <c r="B39" s="2" t="s">
        <v>117</v>
      </c>
      <c r="C39" s="2"/>
      <c r="D39" s="2"/>
      <c r="E39" s="2"/>
      <c r="F39" s="2"/>
      <c r="G39"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09D37-493B-1248-A39A-75D7927ECAD5}">
  <dimension ref="A3:I31"/>
  <sheetViews>
    <sheetView zoomScale="112" workbookViewId="0">
      <selection activeCell="B19" sqref="B19"/>
    </sheetView>
  </sheetViews>
  <sheetFormatPr baseColWidth="10" defaultRowHeight="16" x14ac:dyDescent="0.2"/>
  <cols>
    <col min="1" max="1" width="27.6640625" customWidth="1"/>
    <col min="2" max="2" width="30" customWidth="1"/>
    <col min="3" max="3" width="32.6640625" customWidth="1"/>
    <col min="4" max="4" width="16" customWidth="1"/>
  </cols>
  <sheetData>
    <row r="3" spans="1:9" s="14" customFormat="1" x14ac:dyDescent="0.2">
      <c r="A3" s="13"/>
      <c r="B3" s="13" t="s">
        <v>24</v>
      </c>
      <c r="C3" s="13" t="s">
        <v>25</v>
      </c>
      <c r="D3" s="13" t="s">
        <v>26</v>
      </c>
      <c r="E3" s="13" t="s">
        <v>27</v>
      </c>
      <c r="F3" s="13" t="s">
        <v>28</v>
      </c>
      <c r="G3" s="13"/>
      <c r="H3" s="13"/>
      <c r="I3" s="13"/>
    </row>
    <row r="4" spans="1:9" x14ac:dyDescent="0.2">
      <c r="A4" s="10" t="s">
        <v>0</v>
      </c>
      <c r="B4" s="11">
        <v>12</v>
      </c>
      <c r="C4" s="10">
        <v>0</v>
      </c>
      <c r="D4" s="10">
        <v>332</v>
      </c>
      <c r="E4" s="10">
        <v>42</v>
      </c>
      <c r="F4" s="10">
        <v>100</v>
      </c>
      <c r="G4" s="10"/>
      <c r="H4" s="10"/>
      <c r="I4" s="10"/>
    </row>
    <row r="5" spans="1:9" x14ac:dyDescent="0.2">
      <c r="A5" s="10" t="s">
        <v>1</v>
      </c>
      <c r="B5" s="10">
        <v>700</v>
      </c>
      <c r="C5" s="10">
        <v>4.5</v>
      </c>
      <c r="D5" s="10">
        <v>70</v>
      </c>
      <c r="E5" s="10">
        <v>60</v>
      </c>
      <c r="F5" s="10">
        <v>40</v>
      </c>
      <c r="G5" s="10">
        <f>SUM(B4*B5+C4*C5+D4*D5+E4*E5+F4*F5)</f>
        <v>38160</v>
      </c>
      <c r="H5" s="10"/>
      <c r="I5" s="10"/>
    </row>
    <row r="6" spans="1:9" x14ac:dyDescent="0.2">
      <c r="A6" s="13" t="s">
        <v>2</v>
      </c>
      <c r="B6" s="10"/>
      <c r="C6" s="10"/>
      <c r="D6" s="10"/>
      <c r="E6" s="10"/>
      <c r="F6" s="10"/>
      <c r="G6" s="10"/>
      <c r="H6" s="10"/>
      <c r="I6" s="10"/>
    </row>
    <row r="7" spans="1:9" x14ac:dyDescent="0.2">
      <c r="A7" s="12" t="s">
        <v>82</v>
      </c>
      <c r="B7" s="10">
        <v>48</v>
      </c>
      <c r="C7" s="10">
        <v>0.3</v>
      </c>
      <c r="D7" s="10">
        <v>1.4</v>
      </c>
      <c r="E7" s="10">
        <v>1.2</v>
      </c>
      <c r="F7" s="10">
        <v>0.7</v>
      </c>
      <c r="G7" s="10">
        <f>SUM(((B4+30)*B7)+((C4+2000)*C7)+D4*D7+E4*E7+F4*F7)</f>
        <v>3201.2000000000003</v>
      </c>
      <c r="H7" s="10" t="s">
        <v>30</v>
      </c>
      <c r="I7" s="10">
        <v>4500</v>
      </c>
    </row>
    <row r="8" spans="1:9" x14ac:dyDescent="0.2">
      <c r="A8" s="12" t="s">
        <v>83</v>
      </c>
      <c r="B8" s="10">
        <v>48</v>
      </c>
      <c r="C8" s="10">
        <v>0.3</v>
      </c>
      <c r="D8" s="10">
        <v>1</v>
      </c>
      <c r="E8" s="10">
        <v>0.9</v>
      </c>
      <c r="F8" s="10">
        <v>0.6</v>
      </c>
      <c r="G8" s="10">
        <f>SUM(((B4+30)*B8)+((C4+2000)*C8)+D4*D8+E4*E8+F4*F8)</f>
        <v>3045.8</v>
      </c>
      <c r="H8" s="10" t="s">
        <v>30</v>
      </c>
      <c r="I8" s="10">
        <v>4000</v>
      </c>
    </row>
    <row r="9" spans="1:9" x14ac:dyDescent="0.2">
      <c r="A9" s="12" t="s">
        <v>29</v>
      </c>
      <c r="B9" s="10">
        <v>2000</v>
      </c>
      <c r="C9" s="10">
        <v>3</v>
      </c>
      <c r="D9" s="10"/>
      <c r="E9" s="10"/>
      <c r="F9" s="10"/>
      <c r="G9" s="10">
        <f>SUM(B4*B9+C4*C9)</f>
        <v>24000</v>
      </c>
      <c r="H9" s="10" t="s">
        <v>30</v>
      </c>
      <c r="I9" s="10">
        <v>24000</v>
      </c>
    </row>
    <row r="10" spans="1:9" x14ac:dyDescent="0.2">
      <c r="A10" s="12" t="s">
        <v>31</v>
      </c>
      <c r="B10" s="10">
        <v>1</v>
      </c>
      <c r="C10" s="10"/>
      <c r="D10" s="10"/>
      <c r="E10" s="10"/>
      <c r="F10" s="10"/>
      <c r="G10" s="10">
        <f>PRODUCT(B4,B10)</f>
        <v>12</v>
      </c>
      <c r="H10" s="10" t="s">
        <v>30</v>
      </c>
      <c r="I10" s="10">
        <v>12</v>
      </c>
    </row>
    <row r="11" spans="1:9" x14ac:dyDescent="0.2">
      <c r="A11" s="12" t="s">
        <v>32</v>
      </c>
      <c r="B11" s="10"/>
      <c r="C11" s="10">
        <v>1</v>
      </c>
      <c r="D11" s="10"/>
      <c r="E11" s="10"/>
      <c r="F11" s="10"/>
      <c r="G11" s="10">
        <f>PRODUCT(C4,C10)</f>
        <v>0</v>
      </c>
      <c r="H11" s="10" t="s">
        <v>30</v>
      </c>
      <c r="I11" s="10">
        <v>3000</v>
      </c>
    </row>
    <row r="12" spans="1:9" x14ac:dyDescent="0.2">
      <c r="A12" s="12" t="s">
        <v>33</v>
      </c>
      <c r="B12" s="10">
        <v>2</v>
      </c>
      <c r="C12" s="10"/>
      <c r="D12" s="10">
        <v>1</v>
      </c>
      <c r="E12" s="10">
        <v>1</v>
      </c>
      <c r="F12" s="10">
        <v>1</v>
      </c>
      <c r="G12" s="10">
        <f xml:space="preserve"> SUM(B4*B12+D4*D12+E4*E12+F4*F12+(B4+30)*1+(C4+2000)*0.05)</f>
        <v>640</v>
      </c>
      <c r="H12" s="10" t="s">
        <v>30</v>
      </c>
      <c r="I12" s="10">
        <v>640</v>
      </c>
    </row>
    <row r="13" spans="1:9" x14ac:dyDescent="0.2">
      <c r="A13" s="12" t="s">
        <v>60</v>
      </c>
      <c r="B13" s="10"/>
      <c r="C13" s="10"/>
      <c r="D13" s="10"/>
      <c r="E13" s="10"/>
      <c r="F13" s="10"/>
      <c r="G13" s="10">
        <f>E4</f>
        <v>42</v>
      </c>
      <c r="H13" s="10" t="s">
        <v>55</v>
      </c>
      <c r="I13" s="10">
        <f>B4+30</f>
        <v>42</v>
      </c>
    </row>
    <row r="14" spans="1:9" x14ac:dyDescent="0.2">
      <c r="A14" s="12" t="s">
        <v>59</v>
      </c>
      <c r="B14" s="10"/>
      <c r="C14" s="10"/>
      <c r="D14" s="10"/>
      <c r="E14" s="10"/>
      <c r="F14" s="10"/>
      <c r="G14" s="10">
        <f>F4</f>
        <v>100</v>
      </c>
      <c r="H14" s="10" t="s">
        <v>55</v>
      </c>
      <c r="I14" s="10">
        <f>PRODUCT(0.05,(C4+2000))</f>
        <v>100</v>
      </c>
    </row>
    <row r="17" spans="1:1" x14ac:dyDescent="0.2">
      <c r="A17" s="8" t="s">
        <v>96</v>
      </c>
    </row>
    <row r="18" spans="1:1" x14ac:dyDescent="0.2">
      <c r="A18" t="s">
        <v>99</v>
      </c>
    </row>
    <row r="19" spans="1:1" x14ac:dyDescent="0.2">
      <c r="A19" t="s">
        <v>97</v>
      </c>
    </row>
    <row r="20" spans="1:1" x14ac:dyDescent="0.2">
      <c r="A20" t="s">
        <v>98</v>
      </c>
    </row>
    <row r="22" spans="1:1" x14ac:dyDescent="0.2">
      <c r="A22" s="21"/>
    </row>
    <row r="23" spans="1:1" x14ac:dyDescent="0.2">
      <c r="A23" s="21"/>
    </row>
    <row r="24" spans="1:1" x14ac:dyDescent="0.2">
      <c r="A24" s="21"/>
    </row>
    <row r="25" spans="1:1" x14ac:dyDescent="0.2">
      <c r="A25" s="6"/>
    </row>
    <row r="26" spans="1:1" x14ac:dyDescent="0.2">
      <c r="A26" s="7"/>
    </row>
    <row r="27" spans="1:1" x14ac:dyDescent="0.2">
      <c r="A27" s="7"/>
    </row>
    <row r="28" spans="1:1" x14ac:dyDescent="0.2">
      <c r="A28" s="7"/>
    </row>
    <row r="29" spans="1:1" x14ac:dyDescent="0.2">
      <c r="A29" s="7"/>
    </row>
    <row r="30" spans="1:1" x14ac:dyDescent="0.2">
      <c r="A30" s="6"/>
    </row>
    <row r="31" spans="1:1" x14ac:dyDescent="0.2">
      <c r="A31" s="9"/>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C8D1F-294F-9D40-8F9C-A118897F0F59}">
  <dimension ref="A3:I26"/>
  <sheetViews>
    <sheetView zoomScale="107" zoomScaleNormal="112" workbookViewId="0">
      <selection activeCell="C11" sqref="C11"/>
    </sheetView>
  </sheetViews>
  <sheetFormatPr baseColWidth="10" defaultRowHeight="16" x14ac:dyDescent="0.2"/>
  <cols>
    <col min="1" max="1" width="27.6640625" customWidth="1"/>
    <col min="2" max="2" width="30" customWidth="1"/>
    <col min="3" max="3" width="32.6640625" customWidth="1"/>
    <col min="4" max="4" width="16" customWidth="1"/>
  </cols>
  <sheetData>
    <row r="3" spans="1:9" s="14" customFormat="1" x14ac:dyDescent="0.2">
      <c r="A3" s="13"/>
      <c r="B3" s="13" t="s">
        <v>24</v>
      </c>
      <c r="C3" s="13" t="s">
        <v>25</v>
      </c>
      <c r="D3" s="13" t="s">
        <v>26</v>
      </c>
      <c r="E3" s="13" t="s">
        <v>27</v>
      </c>
      <c r="F3" s="13" t="s">
        <v>28</v>
      </c>
      <c r="G3" s="13"/>
      <c r="H3" s="13"/>
      <c r="I3" s="13"/>
    </row>
    <row r="4" spans="1:9" x14ac:dyDescent="0.2">
      <c r="A4" s="10" t="s">
        <v>0</v>
      </c>
      <c r="B4" s="11">
        <v>6</v>
      </c>
      <c r="C4" s="10">
        <v>3000</v>
      </c>
      <c r="D4" s="10">
        <v>0</v>
      </c>
      <c r="E4" s="10">
        <v>91.999999999931788</v>
      </c>
      <c r="F4" s="10">
        <v>250.00000000003411</v>
      </c>
      <c r="G4" s="10"/>
      <c r="H4" s="10"/>
      <c r="I4" s="10"/>
    </row>
    <row r="5" spans="1:9" x14ac:dyDescent="0.2">
      <c r="A5" s="10" t="s">
        <v>1</v>
      </c>
      <c r="B5" s="10">
        <v>700</v>
      </c>
      <c r="C5" s="10">
        <v>4.5</v>
      </c>
      <c r="D5" s="10">
        <v>50</v>
      </c>
      <c r="E5" s="10">
        <v>50</v>
      </c>
      <c r="F5" s="10">
        <v>30</v>
      </c>
      <c r="G5" s="10">
        <f>SUM(B4*B5+C4*C5+D4*D5+E4*E5+F4*F5)</f>
        <v>29799.99999999761</v>
      </c>
      <c r="H5" s="10"/>
      <c r="I5" s="10"/>
    </row>
    <row r="6" spans="1:9" x14ac:dyDescent="0.2">
      <c r="A6" s="13" t="s">
        <v>2</v>
      </c>
      <c r="B6" s="10"/>
      <c r="C6" s="10"/>
      <c r="D6" s="10"/>
      <c r="E6" s="10"/>
      <c r="F6" s="10"/>
      <c r="G6" s="10"/>
      <c r="H6" s="10"/>
      <c r="I6" s="10"/>
    </row>
    <row r="7" spans="1:9" x14ac:dyDescent="0.2">
      <c r="A7" s="12" t="s">
        <v>82</v>
      </c>
      <c r="B7" s="10">
        <v>48</v>
      </c>
      <c r="C7" s="10">
        <v>0.3</v>
      </c>
      <c r="D7" s="10">
        <v>1.3</v>
      </c>
      <c r="E7" s="10">
        <v>1.1000000000000001</v>
      </c>
      <c r="F7" s="10">
        <v>0.7</v>
      </c>
      <c r="G7" s="10">
        <f>SUM(((B4+30)*B7)+((C4+2000)*C7)+D4*D7+E4*E7+F4*F7)</f>
        <v>3504.1999999999489</v>
      </c>
      <c r="H7" s="10" t="s">
        <v>30</v>
      </c>
      <c r="I7" s="10">
        <v>4500</v>
      </c>
    </row>
    <row r="8" spans="1:9" x14ac:dyDescent="0.2">
      <c r="A8" s="12" t="s">
        <v>83</v>
      </c>
      <c r="B8" s="10">
        <v>48</v>
      </c>
      <c r="C8" s="10">
        <v>0.3</v>
      </c>
      <c r="D8" s="10">
        <v>1.2</v>
      </c>
      <c r="E8" s="10">
        <v>1.1000000000000001</v>
      </c>
      <c r="F8" s="10">
        <v>0.8</v>
      </c>
      <c r="G8" s="10">
        <f>SUM(((B4+30)*B8)+((C4+2000)*C8)+D4*D8+E4*E8+F4*F8)</f>
        <v>3529.1999999999521</v>
      </c>
      <c r="H8" s="10" t="s">
        <v>30</v>
      </c>
      <c r="I8" s="10">
        <v>4000</v>
      </c>
    </row>
    <row r="9" spans="1:9" x14ac:dyDescent="0.2">
      <c r="A9" s="12" t="s">
        <v>29</v>
      </c>
      <c r="B9" s="10">
        <v>2000</v>
      </c>
      <c r="C9" s="10">
        <v>3</v>
      </c>
      <c r="D9" s="10"/>
      <c r="E9" s="10"/>
      <c r="F9" s="10"/>
      <c r="G9" s="10">
        <f>SUM(B4*B9+C4*C9)</f>
        <v>21000</v>
      </c>
      <c r="H9" s="10" t="s">
        <v>30</v>
      </c>
      <c r="I9" s="10">
        <v>21000</v>
      </c>
    </row>
    <row r="10" spans="1:9" x14ac:dyDescent="0.2">
      <c r="A10" s="12" t="s">
        <v>31</v>
      </c>
      <c r="B10" s="10">
        <v>1</v>
      </c>
      <c r="C10" s="10"/>
      <c r="D10" s="10"/>
      <c r="E10" s="10"/>
      <c r="F10" s="10"/>
      <c r="G10" s="10">
        <f>PRODUCT(B4,B10)</f>
        <v>6</v>
      </c>
      <c r="H10" s="10" t="s">
        <v>30</v>
      </c>
      <c r="I10" s="10">
        <v>12</v>
      </c>
    </row>
    <row r="11" spans="1:9" x14ac:dyDescent="0.2">
      <c r="A11" s="12" t="s">
        <v>32</v>
      </c>
      <c r="B11" s="10"/>
      <c r="C11" s="10">
        <v>1</v>
      </c>
      <c r="D11" s="10"/>
      <c r="E11" s="10"/>
      <c r="F11" s="10"/>
      <c r="G11" s="10">
        <f>PRODUCT(C4,C10)</f>
        <v>3000</v>
      </c>
      <c r="H11" s="10" t="s">
        <v>30</v>
      </c>
      <c r="I11" s="10">
        <v>3000</v>
      </c>
    </row>
    <row r="12" spans="1:9" x14ac:dyDescent="0.2">
      <c r="A12" s="12" t="s">
        <v>33</v>
      </c>
      <c r="B12" s="10">
        <v>2</v>
      </c>
      <c r="C12" s="10"/>
      <c r="D12" s="10">
        <v>1</v>
      </c>
      <c r="E12" s="10">
        <v>1</v>
      </c>
      <c r="F12" s="10">
        <v>1</v>
      </c>
      <c r="G12" s="10">
        <f xml:space="preserve"> SUM(B4*B12+D4*D12+E4*E12+F4*F12+(B4+30)*1+(C4+2000)*0.05)</f>
        <v>639.99999999996589</v>
      </c>
      <c r="H12" s="10" t="s">
        <v>30</v>
      </c>
      <c r="I12" s="10">
        <v>640</v>
      </c>
    </row>
    <row r="13" spans="1:9" x14ac:dyDescent="0.2">
      <c r="A13" s="12" t="s">
        <v>60</v>
      </c>
      <c r="B13" s="10"/>
      <c r="C13" s="10"/>
      <c r="D13" s="10"/>
      <c r="E13" s="10"/>
      <c r="F13" s="10"/>
      <c r="G13" s="10">
        <f>E4</f>
        <v>91.999999999931788</v>
      </c>
      <c r="H13" s="10" t="s">
        <v>55</v>
      </c>
      <c r="I13" s="10">
        <f>B4+30</f>
        <v>36</v>
      </c>
    </row>
    <row r="14" spans="1:9" x14ac:dyDescent="0.2">
      <c r="A14" s="12" t="s">
        <v>59</v>
      </c>
      <c r="B14" s="10"/>
      <c r="C14" s="10"/>
      <c r="D14" s="10"/>
      <c r="E14" s="10"/>
      <c r="F14" s="10"/>
      <c r="G14" s="10">
        <f>F4</f>
        <v>250.00000000003411</v>
      </c>
      <c r="H14" s="10" t="s">
        <v>55</v>
      </c>
      <c r="I14" s="10">
        <f>PRODUCT(0.05,(C4+2000))</f>
        <v>250</v>
      </c>
    </row>
    <row r="17" spans="1:1" x14ac:dyDescent="0.2">
      <c r="A17" s="8" t="s">
        <v>87</v>
      </c>
    </row>
    <row r="18" spans="1:1" x14ac:dyDescent="0.2">
      <c r="A18" t="s">
        <v>105</v>
      </c>
    </row>
    <row r="19" spans="1:1" x14ac:dyDescent="0.2">
      <c r="A19" t="s">
        <v>106</v>
      </c>
    </row>
    <row r="20" spans="1:1" x14ac:dyDescent="0.2">
      <c r="A20" t="s">
        <v>107</v>
      </c>
    </row>
    <row r="22" spans="1:1" x14ac:dyDescent="0.2">
      <c r="A22" s="7" t="s">
        <v>108</v>
      </c>
    </row>
    <row r="23" spans="1:1" x14ac:dyDescent="0.2">
      <c r="A23" s="7" t="s">
        <v>103</v>
      </c>
    </row>
    <row r="24" spans="1:1" x14ac:dyDescent="0.2">
      <c r="A24" s="6" t="s">
        <v>104</v>
      </c>
    </row>
    <row r="25" spans="1:1" x14ac:dyDescent="0.2">
      <c r="A25" s="6" t="s">
        <v>65</v>
      </c>
    </row>
    <row r="26" spans="1:1" x14ac:dyDescent="0.2">
      <c r="A26" s="9" t="s">
        <v>109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7F3A4-E0A1-D74F-AF19-12C0DA0456C6}">
  <dimension ref="A1:G38"/>
  <sheetViews>
    <sheetView showGridLines="0" topLeftCell="A14" workbookViewId="0"/>
  </sheetViews>
  <sheetFormatPr baseColWidth="10" defaultRowHeight="16" x14ac:dyDescent="0.2"/>
  <cols>
    <col min="1" max="1" width="2.33203125" customWidth="1"/>
    <col min="2" max="2" width="12.1640625" bestFit="1" customWidth="1"/>
    <col min="3" max="3" width="21" bestFit="1" customWidth="1"/>
    <col min="4" max="4" width="12.83203125" bestFit="1" customWidth="1"/>
    <col min="5" max="5" width="13" bestFit="1" customWidth="1"/>
    <col min="6" max="6" width="10.83203125" bestFit="1" customWidth="1"/>
    <col min="7" max="7" width="6.1640625" bestFit="1" customWidth="1"/>
  </cols>
  <sheetData>
    <row r="1" spans="1:5" x14ac:dyDescent="0.2">
      <c r="A1" s="1" t="s">
        <v>3</v>
      </c>
    </row>
    <row r="2" spans="1:5" x14ac:dyDescent="0.2">
      <c r="A2" s="1" t="s">
        <v>100</v>
      </c>
    </row>
    <row r="3" spans="1:5" x14ac:dyDescent="0.2">
      <c r="A3" s="1" t="s">
        <v>101</v>
      </c>
    </row>
    <row r="4" spans="1:5" x14ac:dyDescent="0.2">
      <c r="A4" s="1" t="s">
        <v>4</v>
      </c>
    </row>
    <row r="5" spans="1:5" x14ac:dyDescent="0.2">
      <c r="A5" s="1" t="s">
        <v>5</v>
      </c>
    </row>
    <row r="6" spans="1:5" x14ac:dyDescent="0.2">
      <c r="A6" s="1"/>
      <c r="B6" t="s">
        <v>6</v>
      </c>
    </row>
    <row r="7" spans="1:5" x14ac:dyDescent="0.2">
      <c r="A7" s="1"/>
      <c r="B7" t="s">
        <v>102</v>
      </c>
    </row>
    <row r="8" spans="1:5" x14ac:dyDescent="0.2">
      <c r="A8" s="1"/>
      <c r="B8" t="s">
        <v>81</v>
      </c>
    </row>
    <row r="9" spans="1:5" x14ac:dyDescent="0.2">
      <c r="A9" s="1" t="s">
        <v>7</v>
      </c>
    </row>
    <row r="10" spans="1:5" x14ac:dyDescent="0.2">
      <c r="B10" t="s">
        <v>54</v>
      </c>
    </row>
    <row r="11" spans="1:5" x14ac:dyDescent="0.2">
      <c r="B11" t="s">
        <v>34</v>
      </c>
    </row>
    <row r="14" spans="1:5" ht="17" thickBot="1" x14ac:dyDescent="0.25">
      <c r="A14" t="s">
        <v>8</v>
      </c>
    </row>
    <row r="15" spans="1:5" ht="17" thickBot="1" x14ac:dyDescent="0.25">
      <c r="B15" s="15" t="s">
        <v>9</v>
      </c>
      <c r="C15" s="15" t="s">
        <v>10</v>
      </c>
      <c r="D15" s="15" t="s">
        <v>11</v>
      </c>
      <c r="E15" s="15" t="s">
        <v>12</v>
      </c>
    </row>
    <row r="16" spans="1:5" ht="17" thickBot="1" x14ac:dyDescent="0.25">
      <c r="B16" s="2" t="s">
        <v>35</v>
      </c>
      <c r="C16" s="2" t="s">
        <v>1</v>
      </c>
      <c r="D16" s="4">
        <v>35500</v>
      </c>
      <c r="E16" s="4">
        <v>36299.999999999345</v>
      </c>
    </row>
    <row r="19" spans="1:7" ht="17" thickBot="1" x14ac:dyDescent="0.25">
      <c r="A19" t="s">
        <v>13</v>
      </c>
    </row>
    <row r="20" spans="1:7" ht="17" thickBot="1" x14ac:dyDescent="0.25">
      <c r="B20" s="15" t="s">
        <v>9</v>
      </c>
      <c r="C20" s="15" t="s">
        <v>10</v>
      </c>
      <c r="D20" s="15" t="s">
        <v>11</v>
      </c>
      <c r="E20" s="15" t="s">
        <v>12</v>
      </c>
      <c r="F20" s="15" t="s">
        <v>14</v>
      </c>
    </row>
    <row r="21" spans="1:7" x14ac:dyDescent="0.2">
      <c r="B21" s="3" t="s">
        <v>19</v>
      </c>
      <c r="C21" s="3" t="s">
        <v>36</v>
      </c>
      <c r="D21" s="5">
        <v>10</v>
      </c>
      <c r="E21" s="5">
        <v>6</v>
      </c>
      <c r="F21" s="3" t="s">
        <v>14</v>
      </c>
    </row>
    <row r="22" spans="1:7" x14ac:dyDescent="0.2">
      <c r="B22" s="3" t="s">
        <v>21</v>
      </c>
      <c r="C22" s="3" t="s">
        <v>37</v>
      </c>
      <c r="D22" s="5">
        <v>0</v>
      </c>
      <c r="E22" s="5">
        <v>3000</v>
      </c>
      <c r="F22" s="3" t="s">
        <v>20</v>
      </c>
    </row>
    <row r="23" spans="1:7" x14ac:dyDescent="0.2">
      <c r="B23" s="3" t="s">
        <v>38</v>
      </c>
      <c r="C23" s="3" t="s">
        <v>39</v>
      </c>
      <c r="D23" s="5">
        <v>470</v>
      </c>
      <c r="E23" s="5">
        <v>0</v>
      </c>
      <c r="F23" s="3" t="s">
        <v>20</v>
      </c>
    </row>
    <row r="24" spans="1:7" x14ac:dyDescent="0.2">
      <c r="B24" s="3" t="s">
        <v>40</v>
      </c>
      <c r="C24" s="3" t="s">
        <v>41</v>
      </c>
      <c r="D24" s="5">
        <v>40</v>
      </c>
      <c r="E24" s="5">
        <v>221.99999999996646</v>
      </c>
      <c r="F24" s="3" t="s">
        <v>20</v>
      </c>
    </row>
    <row r="25" spans="1:7" ht="17" thickBot="1" x14ac:dyDescent="0.25">
      <c r="B25" s="2" t="s">
        <v>42</v>
      </c>
      <c r="C25" s="2" t="s">
        <v>43</v>
      </c>
      <c r="D25" s="4">
        <v>100</v>
      </c>
      <c r="E25" s="4">
        <v>250.00000000003411</v>
      </c>
      <c r="F25" s="2" t="s">
        <v>20</v>
      </c>
    </row>
    <row r="28" spans="1:7" ht="17" thickBot="1" x14ac:dyDescent="0.25">
      <c r="A28" t="s">
        <v>2</v>
      </c>
    </row>
    <row r="29" spans="1:7" ht="17" thickBot="1" x14ac:dyDescent="0.25">
      <c r="B29" s="15" t="s">
        <v>9</v>
      </c>
      <c r="C29" s="15" t="s">
        <v>10</v>
      </c>
      <c r="D29" s="15" t="s">
        <v>15</v>
      </c>
      <c r="E29" s="15" t="s">
        <v>16</v>
      </c>
      <c r="F29" s="15" t="s">
        <v>17</v>
      </c>
      <c r="G29" s="15" t="s">
        <v>18</v>
      </c>
    </row>
    <row r="30" spans="1:7" x14ac:dyDescent="0.2">
      <c r="B30" s="3" t="s">
        <v>57</v>
      </c>
      <c r="C30" s="3" t="s">
        <v>60</v>
      </c>
      <c r="D30" s="5">
        <v>221.99999999996646</v>
      </c>
      <c r="E30" s="3" t="s">
        <v>58</v>
      </c>
      <c r="F30" s="3" t="s">
        <v>23</v>
      </c>
      <c r="G30" s="5">
        <v>185.99999999996646</v>
      </c>
    </row>
    <row r="31" spans="1:7" x14ac:dyDescent="0.2">
      <c r="B31" s="3" t="s">
        <v>84</v>
      </c>
      <c r="C31" s="3" t="s">
        <v>59</v>
      </c>
      <c r="D31" s="5">
        <v>250.00000000003411</v>
      </c>
      <c r="E31" s="3" t="s">
        <v>85</v>
      </c>
      <c r="F31" s="3" t="s">
        <v>22</v>
      </c>
      <c r="G31" s="5">
        <v>0</v>
      </c>
    </row>
    <row r="32" spans="1:7" x14ac:dyDescent="0.2">
      <c r="B32" s="3" t="s">
        <v>44</v>
      </c>
      <c r="C32" s="3" t="s">
        <v>82</v>
      </c>
      <c r="D32" s="5">
        <v>3647.1999999999871</v>
      </c>
      <c r="E32" s="3" t="s">
        <v>45</v>
      </c>
      <c r="F32" s="3" t="s">
        <v>23</v>
      </c>
      <c r="G32" s="3">
        <v>852.80000000001291</v>
      </c>
    </row>
    <row r="33" spans="2:7" x14ac:dyDescent="0.2">
      <c r="B33" s="3" t="s">
        <v>46</v>
      </c>
      <c r="C33" s="3" t="s">
        <v>83</v>
      </c>
      <c r="D33" s="5">
        <v>3672.1999999999903</v>
      </c>
      <c r="E33" s="3" t="s">
        <v>47</v>
      </c>
      <c r="F33" s="3" t="s">
        <v>23</v>
      </c>
      <c r="G33" s="3">
        <v>327.80000000000973</v>
      </c>
    </row>
    <row r="34" spans="2:7" x14ac:dyDescent="0.2">
      <c r="B34" s="3" t="s">
        <v>48</v>
      </c>
      <c r="C34" s="3" t="s">
        <v>29</v>
      </c>
      <c r="D34" s="5">
        <v>21000</v>
      </c>
      <c r="E34" s="3" t="s">
        <v>49</v>
      </c>
      <c r="F34" s="3" t="s">
        <v>22</v>
      </c>
      <c r="G34" s="3">
        <v>0</v>
      </c>
    </row>
    <row r="35" spans="2:7" x14ac:dyDescent="0.2">
      <c r="B35" s="3" t="s">
        <v>50</v>
      </c>
      <c r="C35" s="3" t="s">
        <v>31</v>
      </c>
      <c r="D35" s="5">
        <v>6</v>
      </c>
      <c r="E35" s="3" t="s">
        <v>51</v>
      </c>
      <c r="F35" s="3" t="s">
        <v>23</v>
      </c>
      <c r="G35" s="3">
        <v>6</v>
      </c>
    </row>
    <row r="36" spans="2:7" x14ac:dyDescent="0.2">
      <c r="B36" s="3" t="s">
        <v>52</v>
      </c>
      <c r="C36" s="3" t="s">
        <v>32</v>
      </c>
      <c r="D36" s="5">
        <v>3000</v>
      </c>
      <c r="E36" s="3" t="s">
        <v>53</v>
      </c>
      <c r="F36" s="3" t="s">
        <v>22</v>
      </c>
      <c r="G36" s="3">
        <v>0</v>
      </c>
    </row>
    <row r="37" spans="2:7" x14ac:dyDescent="0.2">
      <c r="B37" s="3" t="s">
        <v>56</v>
      </c>
      <c r="C37" s="3" t="s">
        <v>33</v>
      </c>
      <c r="D37" s="5">
        <v>640.00000000000057</v>
      </c>
      <c r="E37" s="3" t="s">
        <v>86</v>
      </c>
      <c r="F37" s="3" t="s">
        <v>22</v>
      </c>
      <c r="G37" s="3">
        <v>0</v>
      </c>
    </row>
    <row r="38" spans="2:7" ht="17" thickBot="1" x14ac:dyDescent="0.25">
      <c r="B38" s="2" t="s">
        <v>62</v>
      </c>
      <c r="C38" s="2"/>
      <c r="D38" s="2"/>
      <c r="E38" s="2"/>
      <c r="F38" s="2"/>
      <c r="G38" s="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FDAD34-1B64-D546-9166-5AC7BB6BE978}">
  <dimension ref="A3:I29"/>
  <sheetViews>
    <sheetView zoomScale="107" zoomScaleNormal="112" workbookViewId="0">
      <selection activeCell="D29" sqref="D29"/>
    </sheetView>
  </sheetViews>
  <sheetFormatPr baseColWidth="10" defaultRowHeight="16" x14ac:dyDescent="0.2"/>
  <cols>
    <col min="1" max="1" width="27.6640625" customWidth="1"/>
    <col min="2" max="2" width="30" customWidth="1"/>
    <col min="3" max="3" width="32.6640625" customWidth="1"/>
    <col min="4" max="4" width="16" customWidth="1"/>
  </cols>
  <sheetData>
    <row r="3" spans="1:9" s="14" customFormat="1" x14ac:dyDescent="0.2">
      <c r="A3" s="13"/>
      <c r="B3" s="13" t="s">
        <v>24</v>
      </c>
      <c r="C3" s="13" t="s">
        <v>25</v>
      </c>
      <c r="D3" s="13" t="s">
        <v>26</v>
      </c>
      <c r="E3" s="13" t="s">
        <v>27</v>
      </c>
      <c r="F3" s="13" t="s">
        <v>28</v>
      </c>
      <c r="G3" s="13"/>
      <c r="H3" s="13"/>
      <c r="I3" s="13"/>
    </row>
    <row r="4" spans="1:9" x14ac:dyDescent="0.2">
      <c r="A4" s="10" t="s">
        <v>0</v>
      </c>
      <c r="B4" s="11">
        <v>10</v>
      </c>
      <c r="C4" s="10">
        <v>0</v>
      </c>
      <c r="D4" s="10">
        <v>340</v>
      </c>
      <c r="E4" s="10">
        <v>40</v>
      </c>
      <c r="F4" s="10">
        <v>100</v>
      </c>
      <c r="G4" s="10"/>
      <c r="H4" s="10"/>
      <c r="I4" s="10"/>
    </row>
    <row r="5" spans="1:9" x14ac:dyDescent="0.2">
      <c r="A5" s="10" t="s">
        <v>1</v>
      </c>
      <c r="B5" s="10">
        <v>700</v>
      </c>
      <c r="C5" s="10">
        <v>4.5</v>
      </c>
      <c r="D5" s="10">
        <v>50</v>
      </c>
      <c r="E5" s="10">
        <v>50</v>
      </c>
      <c r="F5" s="10">
        <v>30</v>
      </c>
      <c r="G5" s="10">
        <f>SUM(B4*B5+C4*C5+D4*D5+E4*E5+F4*F5)</f>
        <v>29000</v>
      </c>
      <c r="H5" s="10"/>
      <c r="I5" s="10"/>
    </row>
    <row r="6" spans="1:9" x14ac:dyDescent="0.2">
      <c r="A6" s="13" t="s">
        <v>2</v>
      </c>
      <c r="B6" s="10"/>
      <c r="C6" s="10"/>
      <c r="D6" s="10"/>
      <c r="E6" s="10"/>
      <c r="F6" s="10"/>
      <c r="G6" s="10"/>
      <c r="H6" s="10"/>
      <c r="I6" s="10"/>
    </row>
    <row r="7" spans="1:9" x14ac:dyDescent="0.2">
      <c r="A7" s="12" t="s">
        <v>82</v>
      </c>
      <c r="B7" s="10">
        <v>48</v>
      </c>
      <c r="C7" s="10">
        <v>0.3</v>
      </c>
      <c r="D7" s="10">
        <v>1.3</v>
      </c>
      <c r="E7" s="10">
        <v>1.1000000000000001</v>
      </c>
      <c r="F7" s="10">
        <v>0.7</v>
      </c>
      <c r="G7" s="10">
        <f>SUM(((B4+30)*B7)+((C4+2000)*C7)+D4*D7+E4*E7+F4*F7)</f>
        <v>3076</v>
      </c>
      <c r="H7" s="10" t="s">
        <v>30</v>
      </c>
      <c r="I7" s="10">
        <v>4500</v>
      </c>
    </row>
    <row r="8" spans="1:9" x14ac:dyDescent="0.2">
      <c r="A8" s="12" t="s">
        <v>83</v>
      </c>
      <c r="B8" s="10">
        <v>48</v>
      </c>
      <c r="C8" s="10">
        <v>0.3</v>
      </c>
      <c r="D8" s="10">
        <v>1.2</v>
      </c>
      <c r="E8" s="10">
        <v>1.1000000000000001</v>
      </c>
      <c r="F8" s="10">
        <v>0.8</v>
      </c>
      <c r="G8" s="10">
        <f>SUM(((B4+30)*B8)+((C4+2000)*C8)+D4*D8+E4*E8+F4*F8)</f>
        <v>3052</v>
      </c>
      <c r="H8" s="10" t="s">
        <v>30</v>
      </c>
      <c r="I8" s="10">
        <v>4000</v>
      </c>
    </row>
    <row r="9" spans="1:9" x14ac:dyDescent="0.2">
      <c r="A9" s="12" t="s">
        <v>29</v>
      </c>
      <c r="B9" s="10">
        <v>2000</v>
      </c>
      <c r="C9" s="10">
        <v>3</v>
      </c>
      <c r="D9" s="10"/>
      <c r="E9" s="10"/>
      <c r="F9" s="10"/>
      <c r="G9" s="10">
        <f>SUM(B4*B9+C4*C9)</f>
        <v>20000</v>
      </c>
      <c r="H9" s="10" t="s">
        <v>30</v>
      </c>
      <c r="I9" s="10">
        <v>21000</v>
      </c>
    </row>
    <row r="10" spans="1:9" x14ac:dyDescent="0.2">
      <c r="A10" s="12" t="s">
        <v>31</v>
      </c>
      <c r="B10" s="10">
        <v>1</v>
      </c>
      <c r="C10" s="10"/>
      <c r="D10" s="10"/>
      <c r="E10" s="10"/>
      <c r="F10" s="10"/>
      <c r="G10" s="10">
        <f>PRODUCT(B4,B10)</f>
        <v>10</v>
      </c>
      <c r="H10" s="10" t="s">
        <v>30</v>
      </c>
      <c r="I10" s="10">
        <v>12</v>
      </c>
    </row>
    <row r="11" spans="1:9" x14ac:dyDescent="0.2">
      <c r="A11" s="12" t="s">
        <v>32</v>
      </c>
      <c r="B11" s="10"/>
      <c r="C11" s="10">
        <v>1</v>
      </c>
      <c r="D11" s="10"/>
      <c r="E11" s="10"/>
      <c r="F11" s="10"/>
      <c r="G11" s="10">
        <f>PRODUCT(C4,C10)</f>
        <v>0</v>
      </c>
      <c r="H11" s="10" t="s">
        <v>30</v>
      </c>
      <c r="I11" s="10">
        <v>3000</v>
      </c>
    </row>
    <row r="12" spans="1:9" x14ac:dyDescent="0.2">
      <c r="A12" s="12" t="s">
        <v>33</v>
      </c>
      <c r="B12" s="10">
        <v>2</v>
      </c>
      <c r="C12" s="10"/>
      <c r="D12" s="10">
        <v>1</v>
      </c>
      <c r="E12" s="10">
        <v>1</v>
      </c>
      <c r="F12" s="10">
        <v>1</v>
      </c>
      <c r="G12" s="22">
        <f xml:space="preserve"> SUM(B4*B12+D4*D12+E4*E12+F4*F12+(B4+30)*1+(C4+2000)*0.05)</f>
        <v>640</v>
      </c>
      <c r="H12" s="10" t="s">
        <v>30</v>
      </c>
      <c r="I12" s="10">
        <v>640</v>
      </c>
    </row>
    <row r="13" spans="1:9" x14ac:dyDescent="0.2">
      <c r="A13" s="12" t="s">
        <v>60</v>
      </c>
      <c r="B13" s="10"/>
      <c r="C13" s="10"/>
      <c r="D13" s="10"/>
      <c r="E13" s="10"/>
      <c r="F13" s="10"/>
      <c r="G13" s="10">
        <f>E4</f>
        <v>40</v>
      </c>
      <c r="H13" s="10" t="s">
        <v>55</v>
      </c>
      <c r="I13" s="10">
        <f>B4+30</f>
        <v>40</v>
      </c>
    </row>
    <row r="14" spans="1:9" x14ac:dyDescent="0.2">
      <c r="A14" s="12" t="s">
        <v>59</v>
      </c>
      <c r="B14" s="10"/>
      <c r="C14" s="10"/>
      <c r="D14" s="10"/>
      <c r="E14" s="10"/>
      <c r="F14" s="10"/>
      <c r="G14" s="10">
        <f>F4</f>
        <v>100</v>
      </c>
      <c r="H14" s="10" t="s">
        <v>55</v>
      </c>
      <c r="I14" s="10">
        <f>PRODUCT(0.05,(C4+2000))</f>
        <v>100</v>
      </c>
    </row>
    <row r="17" spans="1:1" x14ac:dyDescent="0.2">
      <c r="A17" s="8" t="s">
        <v>87</v>
      </c>
    </row>
    <row r="18" spans="1:1" x14ac:dyDescent="0.2">
      <c r="A18" t="s">
        <v>153</v>
      </c>
    </row>
    <row r="19" spans="1:1" x14ac:dyDescent="0.2">
      <c r="A19" t="s">
        <v>154</v>
      </c>
    </row>
    <row r="20" spans="1:1" x14ac:dyDescent="0.2">
      <c r="A20" t="s">
        <v>155</v>
      </c>
    </row>
    <row r="22" spans="1:1" x14ac:dyDescent="0.2">
      <c r="A22" s="7" t="s">
        <v>156</v>
      </c>
    </row>
    <row r="23" spans="1:1" x14ac:dyDescent="0.2">
      <c r="A23" s="7" t="s">
        <v>63</v>
      </c>
    </row>
    <row r="24" spans="1:1" x14ac:dyDescent="0.2">
      <c r="A24" s="6" t="s">
        <v>64</v>
      </c>
    </row>
    <row r="25" spans="1:1" x14ac:dyDescent="0.2">
      <c r="A25" s="6" t="s">
        <v>65</v>
      </c>
    </row>
    <row r="26" spans="1:1" x14ac:dyDescent="0.2">
      <c r="A26" s="9" t="s">
        <v>157</v>
      </c>
    </row>
    <row r="29" spans="1:1" x14ac:dyDescent="0.2">
      <c r="A29" t="s">
        <v>158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C49761-1FA8-C54D-ACC4-966D64D0C7F6}">
  <dimension ref="A3:I31"/>
  <sheetViews>
    <sheetView topLeftCell="A2" zoomScale="112" workbookViewId="0">
      <selection activeCell="A26" sqref="A26"/>
    </sheetView>
  </sheetViews>
  <sheetFormatPr baseColWidth="10" defaultRowHeight="16" x14ac:dyDescent="0.2"/>
  <cols>
    <col min="1" max="1" width="27.6640625" customWidth="1"/>
    <col min="2" max="2" width="30" customWidth="1"/>
    <col min="3" max="3" width="32.6640625" customWidth="1"/>
    <col min="4" max="4" width="16" customWidth="1"/>
  </cols>
  <sheetData>
    <row r="3" spans="1:9" s="14" customFormat="1" x14ac:dyDescent="0.2">
      <c r="A3" s="13"/>
      <c r="B3" s="13" t="s">
        <v>24</v>
      </c>
      <c r="C3" s="13" t="s">
        <v>25</v>
      </c>
      <c r="D3" s="13" t="s">
        <v>26</v>
      </c>
      <c r="E3" s="13" t="s">
        <v>27</v>
      </c>
      <c r="F3" s="13" t="s">
        <v>28</v>
      </c>
      <c r="G3" s="13"/>
      <c r="H3" s="13"/>
      <c r="I3" s="13"/>
    </row>
    <row r="4" spans="1:9" x14ac:dyDescent="0.2">
      <c r="A4" s="10" t="s">
        <v>0</v>
      </c>
      <c r="B4" s="11">
        <v>10</v>
      </c>
      <c r="C4" s="10">
        <v>333</v>
      </c>
      <c r="D4" s="10">
        <v>306.69999999999243</v>
      </c>
      <c r="E4" s="10">
        <v>40</v>
      </c>
      <c r="F4" s="10">
        <v>116.65000000000379</v>
      </c>
      <c r="G4" s="10"/>
      <c r="H4" s="10"/>
      <c r="I4" s="10"/>
    </row>
    <row r="5" spans="1:9" x14ac:dyDescent="0.2">
      <c r="A5" s="10" t="s">
        <v>1</v>
      </c>
      <c r="B5" s="10">
        <v>700</v>
      </c>
      <c r="C5" s="10">
        <v>4.5</v>
      </c>
      <c r="D5" s="10">
        <v>60</v>
      </c>
      <c r="E5" s="10">
        <v>55</v>
      </c>
      <c r="F5" s="10">
        <v>35</v>
      </c>
      <c r="G5" s="10">
        <f>SUM(B4*B5+C4*C5+D4*D5+E4*E5+F4*F5)</f>
        <v>33183.24999999968</v>
      </c>
      <c r="H5" s="10"/>
      <c r="I5" s="10"/>
    </row>
    <row r="6" spans="1:9" x14ac:dyDescent="0.2">
      <c r="A6" s="13" t="s">
        <v>2</v>
      </c>
      <c r="B6" s="10"/>
      <c r="C6" s="10"/>
      <c r="D6" s="10"/>
      <c r="E6" s="10"/>
      <c r="F6" s="10"/>
      <c r="G6" s="10"/>
      <c r="H6" s="10"/>
      <c r="I6" s="10"/>
    </row>
    <row r="7" spans="1:9" x14ac:dyDescent="0.2">
      <c r="A7" s="12" t="s">
        <v>82</v>
      </c>
      <c r="B7" s="10">
        <v>48</v>
      </c>
      <c r="C7" s="10">
        <v>0.3</v>
      </c>
      <c r="D7" s="10">
        <v>1.1000000000000001</v>
      </c>
      <c r="E7" s="10">
        <v>1</v>
      </c>
      <c r="F7" s="10">
        <v>0.7</v>
      </c>
      <c r="G7" s="10">
        <f>SUM(((B4+30)*B7)+((C4+2000)*C7)+D4*D7+E4*E7+F4*F7)</f>
        <v>3078.9249999999943</v>
      </c>
      <c r="H7" s="10" t="s">
        <v>30</v>
      </c>
      <c r="I7" s="10">
        <v>4500</v>
      </c>
    </row>
    <row r="8" spans="1:9" x14ac:dyDescent="0.2">
      <c r="A8" s="12" t="s">
        <v>83</v>
      </c>
      <c r="B8" s="10">
        <v>48</v>
      </c>
      <c r="C8" s="10">
        <v>0.3</v>
      </c>
      <c r="D8" s="10">
        <v>1.35</v>
      </c>
      <c r="E8" s="10">
        <v>1.1499999999999999</v>
      </c>
      <c r="F8" s="10">
        <v>0.7</v>
      </c>
      <c r="G8" s="10">
        <f>SUM(((B4+30)*B8)+((C4+2000)*C8)+D4*D8+E4*E8+F4*F8)</f>
        <v>3161.5999999999922</v>
      </c>
      <c r="H8" s="10" t="s">
        <v>30</v>
      </c>
      <c r="I8" s="10">
        <v>4000</v>
      </c>
    </row>
    <row r="9" spans="1:9" x14ac:dyDescent="0.2">
      <c r="A9" s="12" t="s">
        <v>29</v>
      </c>
      <c r="B9" s="10">
        <v>2000</v>
      </c>
      <c r="C9" s="10">
        <v>3</v>
      </c>
      <c r="D9" s="10"/>
      <c r="E9" s="10"/>
      <c r="F9" s="10"/>
      <c r="G9" s="10">
        <f>SUM(B4*B9+C4*C9)</f>
        <v>20999</v>
      </c>
      <c r="H9" s="10" t="s">
        <v>30</v>
      </c>
      <c r="I9" s="10">
        <v>21000</v>
      </c>
    </row>
    <row r="10" spans="1:9" x14ac:dyDescent="0.2">
      <c r="A10" s="12" t="s">
        <v>31</v>
      </c>
      <c r="B10" s="10">
        <v>1</v>
      </c>
      <c r="C10" s="10"/>
      <c r="D10" s="10"/>
      <c r="E10" s="10"/>
      <c r="F10" s="10"/>
      <c r="G10" s="10">
        <f>PRODUCT(B4,B10)</f>
        <v>10</v>
      </c>
      <c r="H10" s="10" t="s">
        <v>30</v>
      </c>
      <c r="I10" s="10">
        <v>12</v>
      </c>
    </row>
    <row r="11" spans="1:9" x14ac:dyDescent="0.2">
      <c r="A11" s="12" t="s">
        <v>32</v>
      </c>
      <c r="B11" s="10"/>
      <c r="C11" s="10">
        <v>1</v>
      </c>
      <c r="D11" s="10"/>
      <c r="E11" s="10"/>
      <c r="F11" s="10"/>
      <c r="G11" s="10">
        <f>PRODUCT(C4,C10)</f>
        <v>333</v>
      </c>
      <c r="H11" s="10" t="s">
        <v>30</v>
      </c>
      <c r="I11" s="10">
        <v>3000</v>
      </c>
    </row>
    <row r="12" spans="1:9" x14ac:dyDescent="0.2">
      <c r="A12" s="12" t="s">
        <v>33</v>
      </c>
      <c r="B12" s="10">
        <v>2</v>
      </c>
      <c r="C12" s="10"/>
      <c r="D12" s="10">
        <v>1</v>
      </c>
      <c r="E12" s="10">
        <v>1</v>
      </c>
      <c r="F12" s="10">
        <v>1</v>
      </c>
      <c r="G12" s="10">
        <f xml:space="preserve"> SUM(B4*B12+D4*D12+E4*E12+F4*F12+(B4+30)*1+(C4+2000)*0.05)</f>
        <v>639.99999999999625</v>
      </c>
      <c r="H12" s="10" t="s">
        <v>30</v>
      </c>
      <c r="I12" s="10">
        <v>640</v>
      </c>
    </row>
    <row r="13" spans="1:9" x14ac:dyDescent="0.2">
      <c r="A13" s="12" t="s">
        <v>60</v>
      </c>
      <c r="B13" s="10"/>
      <c r="C13" s="10"/>
      <c r="D13" s="10"/>
      <c r="E13" s="10"/>
      <c r="F13" s="10"/>
      <c r="G13" s="10">
        <f>E4</f>
        <v>40</v>
      </c>
      <c r="H13" s="10" t="s">
        <v>55</v>
      </c>
      <c r="I13" s="10">
        <f>B4+30</f>
        <v>40</v>
      </c>
    </row>
    <row r="14" spans="1:9" x14ac:dyDescent="0.2">
      <c r="A14" s="12" t="s">
        <v>59</v>
      </c>
      <c r="B14" s="10"/>
      <c r="C14" s="10"/>
      <c r="D14" s="10"/>
      <c r="E14" s="10"/>
      <c r="F14" s="10"/>
      <c r="G14" s="10">
        <f>F4</f>
        <v>116.65000000000379</v>
      </c>
      <c r="H14" s="10" t="s">
        <v>55</v>
      </c>
      <c r="I14" s="10">
        <f>PRODUCT(0.05,(C4+2000))</f>
        <v>116.65</v>
      </c>
    </row>
    <row r="17" spans="1:4" x14ac:dyDescent="0.2">
      <c r="A17" s="8" t="s">
        <v>87</v>
      </c>
    </row>
    <row r="18" spans="1:4" x14ac:dyDescent="0.2">
      <c r="A18" t="s">
        <v>118</v>
      </c>
    </row>
    <row r="19" spans="1:4" x14ac:dyDescent="0.2">
      <c r="A19" t="s">
        <v>119</v>
      </c>
    </row>
    <row r="20" spans="1:4" x14ac:dyDescent="0.2">
      <c r="A20" t="s">
        <v>120</v>
      </c>
    </row>
    <row r="22" spans="1:4" x14ac:dyDescent="0.2">
      <c r="A22" s="7" t="s">
        <v>121</v>
      </c>
    </row>
    <row r="23" spans="1:4" x14ac:dyDescent="0.2">
      <c r="A23" s="7" t="s">
        <v>122</v>
      </c>
    </row>
    <row r="24" spans="1:4" x14ac:dyDescent="0.2">
      <c r="A24" s="6" t="s">
        <v>123</v>
      </c>
    </row>
    <row r="25" spans="1:4" x14ac:dyDescent="0.2">
      <c r="A25" s="6" t="s">
        <v>65</v>
      </c>
    </row>
    <row r="26" spans="1:4" x14ac:dyDescent="0.2">
      <c r="A26" s="9" t="s">
        <v>124</v>
      </c>
    </row>
    <row r="28" spans="1:4" x14ac:dyDescent="0.2">
      <c r="A28" s="16"/>
      <c r="B28" s="16" t="s">
        <v>26</v>
      </c>
      <c r="C28" s="16" t="s">
        <v>27</v>
      </c>
      <c r="D28" s="16" t="s">
        <v>28</v>
      </c>
    </row>
    <row r="29" spans="1:4" x14ac:dyDescent="0.2">
      <c r="A29" s="16" t="s">
        <v>110</v>
      </c>
      <c r="B29" s="16">
        <v>1.1000000000000001</v>
      </c>
      <c r="C29" s="16">
        <v>1</v>
      </c>
      <c r="D29" s="16">
        <v>0.7</v>
      </c>
    </row>
    <row r="30" spans="1:4" x14ac:dyDescent="0.2">
      <c r="A30" s="16" t="s">
        <v>111</v>
      </c>
      <c r="B30" s="16">
        <v>1.35</v>
      </c>
      <c r="C30" s="16">
        <v>1.1499999999999999</v>
      </c>
      <c r="D30" s="16">
        <v>0.7</v>
      </c>
    </row>
    <row r="31" spans="1:4" x14ac:dyDescent="0.2">
      <c r="A31" s="16" t="s">
        <v>112</v>
      </c>
      <c r="B31" s="16">
        <v>60</v>
      </c>
      <c r="C31" s="16">
        <v>55</v>
      </c>
      <c r="D31" s="16">
        <v>35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ABB1F0-B45F-9C40-B2EA-CE35B38A08D5}">
  <dimension ref="A1:G39"/>
  <sheetViews>
    <sheetView showGridLines="0" workbookViewId="0"/>
  </sheetViews>
  <sheetFormatPr baseColWidth="10" defaultRowHeight="16" x14ac:dyDescent="0.2"/>
  <cols>
    <col min="1" max="1" width="2.33203125" customWidth="1"/>
    <col min="2" max="2" width="12.1640625" bestFit="1" customWidth="1"/>
    <col min="3" max="3" width="21" bestFit="1" customWidth="1"/>
    <col min="4" max="4" width="12.83203125" bestFit="1" customWidth="1"/>
    <col min="5" max="5" width="13" bestFit="1" customWidth="1"/>
    <col min="6" max="6" width="10.83203125" bestFit="1" customWidth="1"/>
    <col min="7" max="7" width="9.1640625" bestFit="1" customWidth="1"/>
  </cols>
  <sheetData>
    <row r="1" spans="1:5" x14ac:dyDescent="0.2">
      <c r="A1" s="1" t="s">
        <v>3</v>
      </c>
    </row>
    <row r="2" spans="1:5" x14ac:dyDescent="0.2">
      <c r="A2" s="1" t="s">
        <v>113</v>
      </c>
    </row>
    <row r="3" spans="1:5" x14ac:dyDescent="0.2">
      <c r="A3" s="1" t="s">
        <v>114</v>
      </c>
    </row>
    <row r="4" spans="1:5" x14ac:dyDescent="0.2">
      <c r="A4" s="1" t="s">
        <v>4</v>
      </c>
    </row>
    <row r="5" spans="1:5" x14ac:dyDescent="0.2">
      <c r="A5" s="1" t="s">
        <v>5</v>
      </c>
    </row>
    <row r="6" spans="1:5" x14ac:dyDescent="0.2">
      <c r="A6" s="1"/>
      <c r="B6" t="s">
        <v>6</v>
      </c>
    </row>
    <row r="7" spans="1:5" x14ac:dyDescent="0.2">
      <c r="A7" s="1"/>
      <c r="B7" t="s">
        <v>115</v>
      </c>
    </row>
    <row r="8" spans="1:5" x14ac:dyDescent="0.2">
      <c r="A8" s="1"/>
      <c r="B8" t="s">
        <v>116</v>
      </c>
    </row>
    <row r="9" spans="1:5" x14ac:dyDescent="0.2">
      <c r="A9" s="1" t="s">
        <v>7</v>
      </c>
    </row>
    <row r="10" spans="1:5" x14ac:dyDescent="0.2">
      <c r="B10" t="s">
        <v>54</v>
      </c>
    </row>
    <row r="11" spans="1:5" x14ac:dyDescent="0.2">
      <c r="B11" t="s">
        <v>34</v>
      </c>
    </row>
    <row r="14" spans="1:5" ht="17" thickBot="1" x14ac:dyDescent="0.25">
      <c r="A14" t="s">
        <v>8</v>
      </c>
    </row>
    <row r="15" spans="1:5" ht="17" thickBot="1" x14ac:dyDescent="0.25">
      <c r="B15" s="15" t="s">
        <v>9</v>
      </c>
      <c r="C15" s="15" t="s">
        <v>10</v>
      </c>
      <c r="D15" s="15" t="s">
        <v>11</v>
      </c>
      <c r="E15" s="15" t="s">
        <v>12</v>
      </c>
    </row>
    <row r="16" spans="1:5" ht="17" thickBot="1" x14ac:dyDescent="0.25">
      <c r="B16" s="2" t="s">
        <v>35</v>
      </c>
      <c r="C16" s="2" t="s">
        <v>1</v>
      </c>
      <c r="D16" s="4">
        <v>40900</v>
      </c>
      <c r="E16" s="4">
        <v>33183.24999999968</v>
      </c>
    </row>
    <row r="19" spans="1:7" ht="17" thickBot="1" x14ac:dyDescent="0.25">
      <c r="A19" t="s">
        <v>13</v>
      </c>
    </row>
    <row r="20" spans="1:7" ht="17" thickBot="1" x14ac:dyDescent="0.25">
      <c r="B20" s="15" t="s">
        <v>9</v>
      </c>
      <c r="C20" s="15" t="s">
        <v>10</v>
      </c>
      <c r="D20" s="15" t="s">
        <v>11</v>
      </c>
      <c r="E20" s="15" t="s">
        <v>12</v>
      </c>
      <c r="F20" s="15" t="s">
        <v>14</v>
      </c>
    </row>
    <row r="21" spans="1:7" x14ac:dyDescent="0.2">
      <c r="B21" s="3" t="s">
        <v>19</v>
      </c>
      <c r="C21" s="3" t="s">
        <v>36</v>
      </c>
      <c r="D21" s="5">
        <v>10</v>
      </c>
      <c r="E21" s="5">
        <v>10</v>
      </c>
      <c r="F21" s="3" t="s">
        <v>14</v>
      </c>
    </row>
    <row r="22" spans="1:7" x14ac:dyDescent="0.2">
      <c r="B22" s="3" t="s">
        <v>21</v>
      </c>
      <c r="C22" s="3" t="s">
        <v>37</v>
      </c>
      <c r="D22" s="5">
        <v>0</v>
      </c>
      <c r="E22" s="5">
        <v>333</v>
      </c>
      <c r="F22" s="3" t="s">
        <v>14</v>
      </c>
    </row>
    <row r="23" spans="1:7" x14ac:dyDescent="0.2">
      <c r="B23" s="3" t="s">
        <v>38</v>
      </c>
      <c r="C23" s="3" t="s">
        <v>39</v>
      </c>
      <c r="D23" s="5">
        <v>470</v>
      </c>
      <c r="E23" s="5">
        <v>306.69999999999243</v>
      </c>
      <c r="F23" s="3" t="s">
        <v>20</v>
      </c>
    </row>
    <row r="24" spans="1:7" x14ac:dyDescent="0.2">
      <c r="B24" s="3" t="s">
        <v>40</v>
      </c>
      <c r="C24" s="3" t="s">
        <v>41</v>
      </c>
      <c r="D24" s="5">
        <v>40</v>
      </c>
      <c r="E24" s="5">
        <v>40</v>
      </c>
      <c r="F24" s="3" t="s">
        <v>20</v>
      </c>
    </row>
    <row r="25" spans="1:7" ht="17" thickBot="1" x14ac:dyDescent="0.25">
      <c r="B25" s="2" t="s">
        <v>42</v>
      </c>
      <c r="C25" s="2" t="s">
        <v>43</v>
      </c>
      <c r="D25" s="4">
        <v>100</v>
      </c>
      <c r="E25" s="4">
        <v>116.65000000000379</v>
      </c>
      <c r="F25" s="2" t="s">
        <v>20</v>
      </c>
    </row>
    <row r="28" spans="1:7" ht="17" thickBot="1" x14ac:dyDescent="0.25">
      <c r="A28" t="s">
        <v>2</v>
      </c>
    </row>
    <row r="29" spans="1:7" ht="17" thickBot="1" x14ac:dyDescent="0.25">
      <c r="B29" s="15" t="s">
        <v>9</v>
      </c>
      <c r="C29" s="15" t="s">
        <v>10</v>
      </c>
      <c r="D29" s="15" t="s">
        <v>15</v>
      </c>
      <c r="E29" s="15" t="s">
        <v>16</v>
      </c>
      <c r="F29" s="15" t="s">
        <v>17</v>
      </c>
      <c r="G29" s="15" t="s">
        <v>18</v>
      </c>
    </row>
    <row r="30" spans="1:7" x14ac:dyDescent="0.2">
      <c r="B30" s="3" t="s">
        <v>57</v>
      </c>
      <c r="C30" s="3" t="s">
        <v>60</v>
      </c>
      <c r="D30" s="5">
        <v>40</v>
      </c>
      <c r="E30" s="3" t="s">
        <v>58</v>
      </c>
      <c r="F30" s="3" t="s">
        <v>22</v>
      </c>
      <c r="G30" s="5">
        <v>0</v>
      </c>
    </row>
    <row r="31" spans="1:7" x14ac:dyDescent="0.2">
      <c r="B31" s="3" t="s">
        <v>84</v>
      </c>
      <c r="C31" s="3" t="s">
        <v>59</v>
      </c>
      <c r="D31" s="5">
        <v>116.65000000000379</v>
      </c>
      <c r="E31" s="3" t="s">
        <v>85</v>
      </c>
      <c r="F31" s="3" t="s">
        <v>22</v>
      </c>
      <c r="G31" s="5">
        <v>0</v>
      </c>
    </row>
    <row r="32" spans="1:7" x14ac:dyDescent="0.2">
      <c r="B32" s="3" t="s">
        <v>44</v>
      </c>
      <c r="C32" s="3" t="s">
        <v>82</v>
      </c>
      <c r="D32" s="5">
        <v>3078.9249999999943</v>
      </c>
      <c r="E32" s="3" t="s">
        <v>45</v>
      </c>
      <c r="F32" s="3" t="s">
        <v>23</v>
      </c>
      <c r="G32" s="3">
        <v>1421.0750000000057</v>
      </c>
    </row>
    <row r="33" spans="2:7" x14ac:dyDescent="0.2">
      <c r="B33" s="3" t="s">
        <v>46</v>
      </c>
      <c r="C33" s="3" t="s">
        <v>83</v>
      </c>
      <c r="D33" s="5">
        <v>3161.5999999999922</v>
      </c>
      <c r="E33" s="3" t="s">
        <v>47</v>
      </c>
      <c r="F33" s="3" t="s">
        <v>23</v>
      </c>
      <c r="G33" s="3">
        <v>838.40000000000782</v>
      </c>
    </row>
    <row r="34" spans="2:7" x14ac:dyDescent="0.2">
      <c r="B34" s="3" t="s">
        <v>48</v>
      </c>
      <c r="C34" s="3" t="s">
        <v>29</v>
      </c>
      <c r="D34" s="5">
        <v>20999</v>
      </c>
      <c r="E34" s="3" t="s">
        <v>49</v>
      </c>
      <c r="F34" s="3" t="s">
        <v>23</v>
      </c>
      <c r="G34" s="3">
        <v>1</v>
      </c>
    </row>
    <row r="35" spans="2:7" x14ac:dyDescent="0.2">
      <c r="B35" s="3" t="s">
        <v>50</v>
      </c>
      <c r="C35" s="3" t="s">
        <v>31</v>
      </c>
      <c r="D35" s="5">
        <v>10</v>
      </c>
      <c r="E35" s="3" t="s">
        <v>51</v>
      </c>
      <c r="F35" s="3" t="s">
        <v>23</v>
      </c>
      <c r="G35" s="3">
        <v>2</v>
      </c>
    </row>
    <row r="36" spans="2:7" x14ac:dyDescent="0.2">
      <c r="B36" s="3" t="s">
        <v>52</v>
      </c>
      <c r="C36" s="3" t="s">
        <v>32</v>
      </c>
      <c r="D36" s="5">
        <v>333</v>
      </c>
      <c r="E36" s="3" t="s">
        <v>53</v>
      </c>
      <c r="F36" s="3" t="s">
        <v>23</v>
      </c>
      <c r="G36" s="3">
        <v>2667</v>
      </c>
    </row>
    <row r="37" spans="2:7" x14ac:dyDescent="0.2">
      <c r="B37" s="3" t="s">
        <v>56</v>
      </c>
      <c r="C37" s="3" t="s">
        <v>33</v>
      </c>
      <c r="D37" s="5">
        <v>639.99999999999625</v>
      </c>
      <c r="E37" s="3" t="s">
        <v>86</v>
      </c>
      <c r="F37" s="3" t="s">
        <v>22</v>
      </c>
      <c r="G37" s="3">
        <v>0</v>
      </c>
    </row>
    <row r="38" spans="2:7" x14ac:dyDescent="0.2">
      <c r="B38" s="3" t="s">
        <v>62</v>
      </c>
      <c r="C38" s="3"/>
      <c r="D38" s="3"/>
      <c r="E38" s="3"/>
      <c r="F38" s="3"/>
      <c r="G38" s="3"/>
    </row>
    <row r="39" spans="2:7" ht="17" thickBot="1" x14ac:dyDescent="0.25">
      <c r="B39" s="2" t="s">
        <v>117</v>
      </c>
      <c r="C39" s="2"/>
      <c r="D39" s="2"/>
      <c r="E39" s="2"/>
      <c r="F39" s="2"/>
      <c r="G39"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1EB13-28F4-9C48-B967-EB2E3363D822}">
  <dimension ref="A3:F21"/>
  <sheetViews>
    <sheetView zoomScale="112" workbookViewId="0">
      <selection activeCell="C4" sqref="C4"/>
    </sheetView>
  </sheetViews>
  <sheetFormatPr baseColWidth="10" defaultRowHeight="16" x14ac:dyDescent="0.2"/>
  <cols>
    <col min="1" max="1" width="27.6640625" customWidth="1"/>
    <col min="2" max="2" width="30" customWidth="1"/>
    <col min="3" max="3" width="32.6640625" customWidth="1"/>
  </cols>
  <sheetData>
    <row r="3" spans="1:6" s="14" customFormat="1" x14ac:dyDescent="0.2">
      <c r="A3" s="13"/>
      <c r="B3" s="13" t="s">
        <v>24</v>
      </c>
      <c r="C3" s="13" t="s">
        <v>25</v>
      </c>
      <c r="D3" s="13"/>
      <c r="E3" s="13"/>
      <c r="F3" s="13"/>
    </row>
    <row r="4" spans="1:6" x14ac:dyDescent="0.2">
      <c r="A4" s="10" t="s">
        <v>0</v>
      </c>
      <c r="B4" s="11">
        <v>6</v>
      </c>
      <c r="C4" s="10">
        <v>3000</v>
      </c>
      <c r="D4" s="10"/>
      <c r="E4" s="10"/>
      <c r="F4" s="10"/>
    </row>
    <row r="5" spans="1:6" x14ac:dyDescent="0.2">
      <c r="A5" s="10" t="s">
        <v>1</v>
      </c>
      <c r="B5" s="10">
        <v>700</v>
      </c>
      <c r="C5" s="10">
        <v>4.5</v>
      </c>
      <c r="D5" s="10">
        <f>SUM(B4*B5+C4*C5)</f>
        <v>17700</v>
      </c>
      <c r="E5" s="10"/>
      <c r="F5" s="10"/>
    </row>
    <row r="6" spans="1:6" x14ac:dyDescent="0.2">
      <c r="A6" s="13" t="s">
        <v>2</v>
      </c>
      <c r="B6" s="10"/>
      <c r="C6" s="10"/>
      <c r="D6" s="10"/>
      <c r="E6" s="10"/>
      <c r="F6" s="10"/>
    </row>
    <row r="7" spans="1:6" x14ac:dyDescent="0.2">
      <c r="A7" s="12" t="s">
        <v>29</v>
      </c>
      <c r="B7" s="10">
        <v>2000</v>
      </c>
      <c r="C7" s="10">
        <v>3</v>
      </c>
      <c r="D7" s="10">
        <f>SUM(B4*B7+C4*C7)</f>
        <v>21000</v>
      </c>
      <c r="E7" s="10" t="s">
        <v>30</v>
      </c>
      <c r="F7" s="10">
        <v>21000</v>
      </c>
    </row>
    <row r="8" spans="1:6" x14ac:dyDescent="0.2">
      <c r="A8" s="12" t="s">
        <v>31</v>
      </c>
      <c r="B8" s="10">
        <v>1</v>
      </c>
      <c r="C8" s="10"/>
      <c r="D8" s="10">
        <f>PRODUCT(B4,B8)</f>
        <v>6</v>
      </c>
      <c r="E8" s="10" t="s">
        <v>30</v>
      </c>
      <c r="F8" s="10">
        <v>12</v>
      </c>
    </row>
    <row r="9" spans="1:6" x14ac:dyDescent="0.2">
      <c r="A9" s="12" t="s">
        <v>32</v>
      </c>
      <c r="B9" s="10"/>
      <c r="C9" s="10">
        <v>1</v>
      </c>
      <c r="D9" s="10">
        <f>PRODUCT(C4,C8)</f>
        <v>3000</v>
      </c>
      <c r="E9" s="10" t="s">
        <v>30</v>
      </c>
      <c r="F9" s="10">
        <v>3000</v>
      </c>
    </row>
    <row r="12" spans="1:6" x14ac:dyDescent="0.2">
      <c r="A12" s="8" t="s">
        <v>87</v>
      </c>
    </row>
    <row r="13" spans="1:6" x14ac:dyDescent="0.2">
      <c r="A13" t="s">
        <v>127</v>
      </c>
    </row>
    <row r="14" spans="1:6" x14ac:dyDescent="0.2">
      <c r="A14" t="s">
        <v>128</v>
      </c>
    </row>
    <row r="15" spans="1:6" x14ac:dyDescent="0.2">
      <c r="A15" t="s">
        <v>129</v>
      </c>
    </row>
    <row r="17" spans="1:1" x14ac:dyDescent="0.2">
      <c r="A17" s="7" t="s">
        <v>130</v>
      </c>
    </row>
    <row r="18" spans="1:1" x14ac:dyDescent="0.2">
      <c r="A18" s="7" t="s">
        <v>63</v>
      </c>
    </row>
    <row r="19" spans="1:1" x14ac:dyDescent="0.2">
      <c r="A19" s="6" t="s">
        <v>64</v>
      </c>
    </row>
    <row r="20" spans="1:1" x14ac:dyDescent="0.2">
      <c r="A20" s="6" t="s">
        <v>65</v>
      </c>
    </row>
    <row r="21" spans="1:1" x14ac:dyDescent="0.2">
      <c r="A21" s="9" t="s">
        <v>131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69DCD-BDF5-3847-84FE-7B4AD5BB3204}">
  <dimension ref="A1:G31"/>
  <sheetViews>
    <sheetView showGridLines="0" workbookViewId="0"/>
  </sheetViews>
  <sheetFormatPr baseColWidth="10" defaultRowHeight="16" x14ac:dyDescent="0.2"/>
  <cols>
    <col min="1" max="1" width="2.33203125" customWidth="1"/>
    <col min="2" max="2" width="12.1640625" bestFit="1" customWidth="1"/>
    <col min="3" max="3" width="20.83203125" bestFit="1" customWidth="1"/>
    <col min="4" max="4" width="12.83203125" bestFit="1" customWidth="1"/>
    <col min="5" max="5" width="11.33203125" bestFit="1" customWidth="1"/>
    <col min="6" max="6" width="10.83203125" bestFit="1" customWidth="1"/>
    <col min="7" max="7" width="5.5" bestFit="1" customWidth="1"/>
  </cols>
  <sheetData>
    <row r="1" spans="1:5" x14ac:dyDescent="0.2">
      <c r="A1" s="1" t="s">
        <v>3</v>
      </c>
    </row>
    <row r="2" spans="1:5" x14ac:dyDescent="0.2">
      <c r="A2" s="1" t="s">
        <v>159</v>
      </c>
    </row>
    <row r="3" spans="1:5" x14ac:dyDescent="0.2">
      <c r="A3" s="1" t="s">
        <v>167</v>
      </c>
    </row>
    <row r="4" spans="1:5" x14ac:dyDescent="0.2">
      <c r="A4" s="1" t="s">
        <v>4</v>
      </c>
    </row>
    <row r="5" spans="1:5" x14ac:dyDescent="0.2">
      <c r="A5" s="1" t="s">
        <v>5</v>
      </c>
    </row>
    <row r="6" spans="1:5" x14ac:dyDescent="0.2">
      <c r="A6" s="1"/>
      <c r="B6" t="s">
        <v>6</v>
      </c>
    </row>
    <row r="7" spans="1:5" x14ac:dyDescent="0.2">
      <c r="A7" s="1"/>
      <c r="B7" t="s">
        <v>168</v>
      </c>
    </row>
    <row r="8" spans="1:5" x14ac:dyDescent="0.2">
      <c r="A8" s="1"/>
      <c r="B8" t="s">
        <v>169</v>
      </c>
    </row>
    <row r="9" spans="1:5" x14ac:dyDescent="0.2">
      <c r="A9" s="1" t="s">
        <v>7</v>
      </c>
    </row>
    <row r="10" spans="1:5" x14ac:dyDescent="0.2">
      <c r="B10" t="s">
        <v>54</v>
      </c>
    </row>
    <row r="11" spans="1:5" x14ac:dyDescent="0.2">
      <c r="B11" t="s">
        <v>34</v>
      </c>
    </row>
    <row r="14" spans="1:5" ht="17" thickBot="1" x14ac:dyDescent="0.25">
      <c r="A14" t="s">
        <v>8</v>
      </c>
    </row>
    <row r="15" spans="1:5" ht="17" thickBot="1" x14ac:dyDescent="0.25">
      <c r="B15" s="15" t="s">
        <v>9</v>
      </c>
      <c r="C15" s="15" t="s">
        <v>10</v>
      </c>
      <c r="D15" s="15" t="s">
        <v>11</v>
      </c>
      <c r="E15" s="15" t="s">
        <v>12</v>
      </c>
    </row>
    <row r="16" spans="1:5" ht="17" thickBot="1" x14ac:dyDescent="0.25">
      <c r="B16" s="2" t="s">
        <v>160</v>
      </c>
      <c r="C16" s="2" t="s">
        <v>1</v>
      </c>
      <c r="D16" s="4">
        <v>0</v>
      </c>
      <c r="E16" s="4">
        <v>17700</v>
      </c>
    </row>
    <row r="19" spans="1:7" ht="17" thickBot="1" x14ac:dyDescent="0.25">
      <c r="A19" t="s">
        <v>13</v>
      </c>
    </row>
    <row r="20" spans="1:7" ht="17" thickBot="1" x14ac:dyDescent="0.25">
      <c r="B20" s="15" t="s">
        <v>9</v>
      </c>
      <c r="C20" s="15" t="s">
        <v>10</v>
      </c>
      <c r="D20" s="15" t="s">
        <v>11</v>
      </c>
      <c r="E20" s="15" t="s">
        <v>12</v>
      </c>
      <c r="F20" s="15" t="s">
        <v>14</v>
      </c>
    </row>
    <row r="21" spans="1:7" x14ac:dyDescent="0.2">
      <c r="B21" s="3" t="s">
        <v>19</v>
      </c>
      <c r="C21" s="3" t="s">
        <v>36</v>
      </c>
      <c r="D21" s="5">
        <v>0</v>
      </c>
      <c r="E21" s="5">
        <v>6</v>
      </c>
      <c r="F21" s="3" t="s">
        <v>14</v>
      </c>
    </row>
    <row r="22" spans="1:7" ht="17" thickBot="1" x14ac:dyDescent="0.25">
      <c r="B22" s="2" t="s">
        <v>21</v>
      </c>
      <c r="C22" s="2" t="s">
        <v>37</v>
      </c>
      <c r="D22" s="4">
        <v>0</v>
      </c>
      <c r="E22" s="4">
        <v>3000</v>
      </c>
      <c r="F22" s="2" t="s">
        <v>14</v>
      </c>
    </row>
    <row r="25" spans="1:7" ht="17" thickBot="1" x14ac:dyDescent="0.25">
      <c r="A25" t="s">
        <v>2</v>
      </c>
    </row>
    <row r="26" spans="1:7" ht="17" thickBot="1" x14ac:dyDescent="0.25">
      <c r="B26" s="15" t="s">
        <v>9</v>
      </c>
      <c r="C26" s="15" t="s">
        <v>10</v>
      </c>
      <c r="D26" s="15" t="s">
        <v>15</v>
      </c>
      <c r="E26" s="15" t="s">
        <v>16</v>
      </c>
      <c r="F26" s="15" t="s">
        <v>17</v>
      </c>
      <c r="G26" s="15" t="s">
        <v>18</v>
      </c>
    </row>
    <row r="27" spans="1:7" x14ac:dyDescent="0.2">
      <c r="B27" s="3" t="s">
        <v>161</v>
      </c>
      <c r="C27" s="3" t="s">
        <v>29</v>
      </c>
      <c r="D27" s="5">
        <v>21000</v>
      </c>
      <c r="E27" s="3" t="s">
        <v>162</v>
      </c>
      <c r="F27" s="3" t="s">
        <v>22</v>
      </c>
      <c r="G27" s="3">
        <v>0</v>
      </c>
    </row>
    <row r="28" spans="1:7" x14ac:dyDescent="0.2">
      <c r="B28" s="3" t="s">
        <v>163</v>
      </c>
      <c r="C28" s="3" t="s">
        <v>31</v>
      </c>
      <c r="D28" s="5">
        <v>6</v>
      </c>
      <c r="E28" s="3" t="s">
        <v>164</v>
      </c>
      <c r="F28" s="3" t="s">
        <v>23</v>
      </c>
      <c r="G28" s="3">
        <v>6</v>
      </c>
    </row>
    <row r="29" spans="1:7" x14ac:dyDescent="0.2">
      <c r="B29" s="3" t="s">
        <v>165</v>
      </c>
      <c r="C29" s="3" t="s">
        <v>32</v>
      </c>
      <c r="D29" s="5">
        <v>3000</v>
      </c>
      <c r="E29" s="3" t="s">
        <v>166</v>
      </c>
      <c r="F29" s="3" t="s">
        <v>22</v>
      </c>
      <c r="G29" s="3">
        <v>0</v>
      </c>
    </row>
    <row r="30" spans="1:7" x14ac:dyDescent="0.2">
      <c r="B30" s="3" t="s">
        <v>62</v>
      </c>
      <c r="C30" s="3"/>
      <c r="D30" s="3"/>
      <c r="E30" s="3"/>
      <c r="F30" s="3"/>
      <c r="G30" s="3"/>
    </row>
    <row r="31" spans="1:7" ht="17" thickBot="1" x14ac:dyDescent="0.25">
      <c r="B31" s="2" t="s">
        <v>117</v>
      </c>
      <c r="C31" s="2"/>
      <c r="D31" s="2"/>
      <c r="E31" s="2"/>
      <c r="F31" s="2"/>
      <c r="G31" s="2"/>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71153F-E88B-5540-B1EB-31048F940D2C}">
  <dimension ref="A3:I26"/>
  <sheetViews>
    <sheetView zoomScale="112" workbookViewId="0">
      <selection activeCell="B26" sqref="B26"/>
    </sheetView>
  </sheetViews>
  <sheetFormatPr baseColWidth="10" defaultRowHeight="16" x14ac:dyDescent="0.2"/>
  <cols>
    <col min="1" max="1" width="27.6640625" customWidth="1"/>
    <col min="2" max="2" width="30" customWidth="1"/>
    <col min="3" max="3" width="32.6640625" customWidth="1"/>
    <col min="4" max="4" width="16" customWidth="1"/>
  </cols>
  <sheetData>
    <row r="3" spans="1:9" s="14" customFormat="1" x14ac:dyDescent="0.2">
      <c r="A3" s="13"/>
      <c r="B3" s="13" t="s">
        <v>24</v>
      </c>
      <c r="C3" s="13" t="s">
        <v>25</v>
      </c>
      <c r="D3" s="13" t="s">
        <v>26</v>
      </c>
      <c r="E3" s="13" t="s">
        <v>27</v>
      </c>
      <c r="F3" s="13" t="s">
        <v>28</v>
      </c>
      <c r="G3" s="13"/>
      <c r="H3" s="13"/>
      <c r="I3" s="13"/>
    </row>
    <row r="4" spans="1:9" x14ac:dyDescent="0.2">
      <c r="A4" s="10" t="s">
        <v>0</v>
      </c>
      <c r="B4" s="11">
        <v>6</v>
      </c>
      <c r="C4" s="10">
        <v>3000</v>
      </c>
      <c r="D4" s="10">
        <v>55.999999999931788</v>
      </c>
      <c r="E4" s="10">
        <v>36</v>
      </c>
      <c r="F4" s="10">
        <v>250.00000000003411</v>
      </c>
      <c r="G4" s="10"/>
      <c r="H4" s="10"/>
      <c r="I4" s="10"/>
    </row>
    <row r="5" spans="1:9" x14ac:dyDescent="0.2">
      <c r="A5" s="10" t="s">
        <v>1</v>
      </c>
      <c r="B5" s="10">
        <v>700</v>
      </c>
      <c r="C5" s="10">
        <v>4.5</v>
      </c>
      <c r="D5" s="10">
        <v>70</v>
      </c>
      <c r="E5" s="10">
        <v>60</v>
      </c>
      <c r="F5" s="10">
        <v>40</v>
      </c>
      <c r="G5" s="10">
        <f>SUM(B4*B5+C4*C5+D4*D5+E4*E5+F4*F5)</f>
        <v>33779.999999996595</v>
      </c>
      <c r="H5" s="10"/>
      <c r="I5" s="10"/>
    </row>
    <row r="6" spans="1:9" x14ac:dyDescent="0.2">
      <c r="A6" s="13" t="s">
        <v>2</v>
      </c>
      <c r="B6" s="10"/>
      <c r="C6" s="10"/>
      <c r="D6" s="10"/>
      <c r="E6" s="10"/>
      <c r="F6" s="10"/>
      <c r="G6" s="10"/>
      <c r="H6" s="10"/>
      <c r="I6" s="10"/>
    </row>
    <row r="7" spans="1:9" x14ac:dyDescent="0.2">
      <c r="A7" s="12" t="s">
        <v>82</v>
      </c>
      <c r="B7" s="10">
        <v>48</v>
      </c>
      <c r="C7" s="10">
        <v>0.3</v>
      </c>
      <c r="D7" s="10">
        <v>1.4</v>
      </c>
      <c r="E7" s="10">
        <v>1.2</v>
      </c>
      <c r="F7" s="10">
        <v>0.7</v>
      </c>
      <c r="G7" s="10">
        <f>SUM(((B4+30)*B7)+((C4+2000)*C7)+D4*D7+E4*E7+F4*F7)</f>
        <v>3524.5999999999285</v>
      </c>
      <c r="H7" s="10" t="s">
        <v>30</v>
      </c>
      <c r="I7" s="10">
        <v>4500</v>
      </c>
    </row>
    <row r="8" spans="1:9" x14ac:dyDescent="0.2">
      <c r="A8" s="12" t="s">
        <v>83</v>
      </c>
      <c r="B8" s="10">
        <v>48</v>
      </c>
      <c r="C8" s="10">
        <v>0.3</v>
      </c>
      <c r="D8" s="10">
        <v>1</v>
      </c>
      <c r="E8" s="10">
        <v>0.9</v>
      </c>
      <c r="F8" s="10">
        <v>0.6</v>
      </c>
      <c r="G8" s="10">
        <f>SUM(((B4+30)*B8)+((C4+2000)*C8)+D4*D8+E4*E8+F4*F8)</f>
        <v>3466.3999999999523</v>
      </c>
      <c r="H8" s="10" t="s">
        <v>30</v>
      </c>
      <c r="I8" s="10">
        <v>4000</v>
      </c>
    </row>
    <row r="9" spans="1:9" x14ac:dyDescent="0.2">
      <c r="A9" s="12" t="s">
        <v>29</v>
      </c>
      <c r="B9" s="10">
        <v>2000</v>
      </c>
      <c r="C9" s="10">
        <v>3</v>
      </c>
      <c r="D9" s="10"/>
      <c r="E9" s="10"/>
      <c r="F9" s="10"/>
      <c r="G9" s="10">
        <f>SUM(B4*B9+C4*C9)</f>
        <v>21000</v>
      </c>
      <c r="H9" s="10" t="s">
        <v>30</v>
      </c>
      <c r="I9" s="10">
        <v>21000</v>
      </c>
    </row>
    <row r="10" spans="1:9" x14ac:dyDescent="0.2">
      <c r="A10" s="12" t="s">
        <v>31</v>
      </c>
      <c r="B10" s="10">
        <v>1</v>
      </c>
      <c r="C10" s="10"/>
      <c r="D10" s="10"/>
      <c r="E10" s="10"/>
      <c r="F10" s="10"/>
      <c r="G10" s="10">
        <f>PRODUCT(B4,B10)</f>
        <v>6</v>
      </c>
      <c r="H10" s="10" t="s">
        <v>170</v>
      </c>
      <c r="I10" s="10">
        <v>6</v>
      </c>
    </row>
    <row r="11" spans="1:9" x14ac:dyDescent="0.2">
      <c r="A11" s="12" t="s">
        <v>32</v>
      </c>
      <c r="B11" s="10"/>
      <c r="C11" s="10">
        <v>1</v>
      </c>
      <c r="D11" s="10"/>
      <c r="E11" s="10"/>
      <c r="F11" s="10"/>
      <c r="G11" s="10">
        <f>PRODUCT(C4,C10)</f>
        <v>3000</v>
      </c>
      <c r="H11" s="10" t="s">
        <v>170</v>
      </c>
      <c r="I11" s="10">
        <v>3000</v>
      </c>
    </row>
    <row r="12" spans="1:9" x14ac:dyDescent="0.2">
      <c r="A12" s="12" t="s">
        <v>33</v>
      </c>
      <c r="B12" s="10">
        <v>2</v>
      </c>
      <c r="C12" s="10"/>
      <c r="D12" s="10">
        <v>1</v>
      </c>
      <c r="E12" s="10">
        <v>1</v>
      </c>
      <c r="F12" s="10">
        <v>1</v>
      </c>
      <c r="G12" s="10">
        <f xml:space="preserve"> SUM(B4*B12+D4*D12+E4*E12+F4*F12+(B4+30)*1+(C4+2000)*0.05)</f>
        <v>639.99999999996589</v>
      </c>
      <c r="H12" s="10" t="s">
        <v>30</v>
      </c>
      <c r="I12" s="10">
        <v>640</v>
      </c>
    </row>
    <row r="13" spans="1:9" x14ac:dyDescent="0.2">
      <c r="A13" s="12" t="s">
        <v>60</v>
      </c>
      <c r="B13" s="10"/>
      <c r="C13" s="10"/>
      <c r="D13" s="10"/>
      <c r="E13" s="10"/>
      <c r="F13" s="10"/>
      <c r="G13" s="10">
        <f>E4</f>
        <v>36</v>
      </c>
      <c r="H13" s="10" t="s">
        <v>55</v>
      </c>
      <c r="I13" s="10">
        <f>B4+30</f>
        <v>36</v>
      </c>
    </row>
    <row r="14" spans="1:9" x14ac:dyDescent="0.2">
      <c r="A14" s="12" t="s">
        <v>59</v>
      </c>
      <c r="B14" s="10"/>
      <c r="C14" s="10"/>
      <c r="D14" s="10"/>
      <c r="E14" s="10"/>
      <c r="F14" s="10"/>
      <c r="G14" s="10">
        <f>F4</f>
        <v>250.00000000003411</v>
      </c>
      <c r="H14" s="10" t="s">
        <v>55</v>
      </c>
      <c r="I14" s="10">
        <f>PRODUCT(0.05,(C4+2000))</f>
        <v>250</v>
      </c>
    </row>
    <row r="17" spans="1:1" x14ac:dyDescent="0.2">
      <c r="A17" s="8" t="s">
        <v>87</v>
      </c>
    </row>
    <row r="18" spans="1:1" x14ac:dyDescent="0.2">
      <c r="A18" t="s">
        <v>176</v>
      </c>
    </row>
    <row r="19" spans="1:1" x14ac:dyDescent="0.2">
      <c r="A19" t="s">
        <v>177</v>
      </c>
    </row>
    <row r="20" spans="1:1" x14ac:dyDescent="0.2">
      <c r="A20" t="s">
        <v>178</v>
      </c>
    </row>
    <row r="22" spans="1:1" x14ac:dyDescent="0.2">
      <c r="A22" s="7" t="s">
        <v>179</v>
      </c>
    </row>
    <row r="23" spans="1:1" x14ac:dyDescent="0.2">
      <c r="A23" s="7" t="s">
        <v>180</v>
      </c>
    </row>
    <row r="24" spans="1:1" x14ac:dyDescent="0.2">
      <c r="A24" s="6" t="s">
        <v>181</v>
      </c>
    </row>
    <row r="25" spans="1:1" x14ac:dyDescent="0.2">
      <c r="A25" s="6" t="s">
        <v>65</v>
      </c>
    </row>
    <row r="26" spans="1:1" x14ac:dyDescent="0.2">
      <c r="A26" s="9" t="s">
        <v>182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D1ADD1-ACD0-6749-B86E-8B9F46887AF2}">
  <dimension ref="A1:G39"/>
  <sheetViews>
    <sheetView showGridLines="0" workbookViewId="0"/>
  </sheetViews>
  <sheetFormatPr baseColWidth="10" defaultRowHeight="16" x14ac:dyDescent="0.2"/>
  <cols>
    <col min="1" max="1" width="2.33203125" customWidth="1"/>
    <col min="2" max="2" width="6.5" bestFit="1" customWidth="1"/>
    <col min="3" max="3" width="21" bestFit="1" customWidth="1"/>
    <col min="4" max="4" width="12.83203125" bestFit="1" customWidth="1"/>
    <col min="5" max="5" width="13" bestFit="1" customWidth="1"/>
    <col min="6" max="6" width="10.83203125" bestFit="1" customWidth="1"/>
    <col min="7" max="7" width="6.1640625" bestFit="1" customWidth="1"/>
  </cols>
  <sheetData>
    <row r="1" spans="1:5" x14ac:dyDescent="0.2">
      <c r="A1" s="1" t="s">
        <v>3</v>
      </c>
    </row>
    <row r="2" spans="1:5" x14ac:dyDescent="0.2">
      <c r="A2" s="1" t="s">
        <v>159</v>
      </c>
    </row>
    <row r="3" spans="1:5" x14ac:dyDescent="0.2">
      <c r="A3" s="1" t="s">
        <v>171</v>
      </c>
    </row>
    <row r="4" spans="1:5" x14ac:dyDescent="0.2">
      <c r="A4" s="1" t="s">
        <v>4</v>
      </c>
    </row>
    <row r="5" spans="1:5" x14ac:dyDescent="0.2">
      <c r="A5" s="1" t="s">
        <v>5</v>
      </c>
    </row>
    <row r="6" spans="1:5" x14ac:dyDescent="0.2">
      <c r="A6" s="1"/>
      <c r="B6" t="s">
        <v>6</v>
      </c>
    </row>
    <row r="7" spans="1:5" x14ac:dyDescent="0.2">
      <c r="A7" s="1"/>
      <c r="B7" t="s">
        <v>172</v>
      </c>
    </row>
    <row r="8" spans="1:5" x14ac:dyDescent="0.2">
      <c r="A8" s="1"/>
      <c r="B8" t="s">
        <v>173</v>
      </c>
    </row>
    <row r="9" spans="1:5" x14ac:dyDescent="0.2">
      <c r="A9" s="1" t="s">
        <v>7</v>
      </c>
    </row>
    <row r="10" spans="1:5" x14ac:dyDescent="0.2">
      <c r="B10" t="s">
        <v>54</v>
      </c>
    </row>
    <row r="11" spans="1:5" x14ac:dyDescent="0.2">
      <c r="B11" t="s">
        <v>34</v>
      </c>
    </row>
    <row r="14" spans="1:5" ht="17" thickBot="1" x14ac:dyDescent="0.25">
      <c r="A14" t="s">
        <v>8</v>
      </c>
    </row>
    <row r="15" spans="1:5" ht="17" thickBot="1" x14ac:dyDescent="0.25">
      <c r="B15" s="15" t="s">
        <v>9</v>
      </c>
      <c r="C15" s="15" t="s">
        <v>10</v>
      </c>
      <c r="D15" s="15" t="s">
        <v>11</v>
      </c>
      <c r="E15" s="15" t="s">
        <v>12</v>
      </c>
    </row>
    <row r="16" spans="1:5" ht="17" thickBot="1" x14ac:dyDescent="0.25">
      <c r="B16" s="2" t="s">
        <v>35</v>
      </c>
      <c r="C16" s="2" t="s">
        <v>1</v>
      </c>
      <c r="D16" s="4">
        <v>17700</v>
      </c>
      <c r="E16" s="4">
        <v>33779.999999996595</v>
      </c>
    </row>
    <row r="19" spans="1:7" ht="17" thickBot="1" x14ac:dyDescent="0.25">
      <c r="A19" t="s">
        <v>13</v>
      </c>
    </row>
    <row r="20" spans="1:7" ht="17" thickBot="1" x14ac:dyDescent="0.25">
      <c r="B20" s="15" t="s">
        <v>9</v>
      </c>
      <c r="C20" s="15" t="s">
        <v>10</v>
      </c>
      <c r="D20" s="15" t="s">
        <v>11</v>
      </c>
      <c r="E20" s="15" t="s">
        <v>12</v>
      </c>
      <c r="F20" s="15" t="s">
        <v>14</v>
      </c>
    </row>
    <row r="21" spans="1:7" x14ac:dyDescent="0.2">
      <c r="B21" s="3" t="s">
        <v>19</v>
      </c>
      <c r="C21" s="3" t="s">
        <v>36</v>
      </c>
      <c r="D21" s="5">
        <v>6</v>
      </c>
      <c r="E21" s="5">
        <v>6</v>
      </c>
      <c r="F21" s="3" t="s">
        <v>20</v>
      </c>
    </row>
    <row r="22" spans="1:7" x14ac:dyDescent="0.2">
      <c r="B22" s="3" t="s">
        <v>21</v>
      </c>
      <c r="C22" s="3" t="s">
        <v>37</v>
      </c>
      <c r="D22" s="5">
        <v>3000</v>
      </c>
      <c r="E22" s="5">
        <v>3000</v>
      </c>
      <c r="F22" s="3" t="s">
        <v>20</v>
      </c>
    </row>
    <row r="23" spans="1:7" x14ac:dyDescent="0.2">
      <c r="B23" s="3" t="s">
        <v>38</v>
      </c>
      <c r="C23" s="3" t="s">
        <v>39</v>
      </c>
      <c r="D23" s="5">
        <v>0</v>
      </c>
      <c r="E23" s="5">
        <v>55.999999999931788</v>
      </c>
      <c r="F23" s="3" t="s">
        <v>20</v>
      </c>
    </row>
    <row r="24" spans="1:7" x14ac:dyDescent="0.2">
      <c r="B24" s="3" t="s">
        <v>40</v>
      </c>
      <c r="C24" s="3" t="s">
        <v>41</v>
      </c>
      <c r="D24" s="5">
        <v>0</v>
      </c>
      <c r="E24" s="5">
        <v>36</v>
      </c>
      <c r="F24" s="3" t="s">
        <v>20</v>
      </c>
    </row>
    <row r="25" spans="1:7" ht="17" thickBot="1" x14ac:dyDescent="0.25">
      <c r="B25" s="2" t="s">
        <v>42</v>
      </c>
      <c r="C25" s="2" t="s">
        <v>43</v>
      </c>
      <c r="D25" s="4">
        <v>0</v>
      </c>
      <c r="E25" s="4">
        <v>250.00000000003411</v>
      </c>
      <c r="F25" s="2" t="s">
        <v>20</v>
      </c>
    </row>
    <row r="28" spans="1:7" ht="17" thickBot="1" x14ac:dyDescent="0.25">
      <c r="A28" t="s">
        <v>2</v>
      </c>
    </row>
    <row r="29" spans="1:7" ht="17" thickBot="1" x14ac:dyDescent="0.25">
      <c r="B29" s="15" t="s">
        <v>9</v>
      </c>
      <c r="C29" s="15" t="s">
        <v>10</v>
      </c>
      <c r="D29" s="15" t="s">
        <v>15</v>
      </c>
      <c r="E29" s="15" t="s">
        <v>16</v>
      </c>
      <c r="F29" s="15" t="s">
        <v>17</v>
      </c>
      <c r="G29" s="15" t="s">
        <v>18</v>
      </c>
    </row>
    <row r="30" spans="1:7" x14ac:dyDescent="0.2">
      <c r="B30" s="3" t="s">
        <v>57</v>
      </c>
      <c r="C30" s="3" t="s">
        <v>60</v>
      </c>
      <c r="D30" s="5">
        <v>36</v>
      </c>
      <c r="E30" s="3" t="s">
        <v>58</v>
      </c>
      <c r="F30" s="3" t="s">
        <v>22</v>
      </c>
      <c r="G30" s="5">
        <v>0</v>
      </c>
    </row>
    <row r="31" spans="1:7" x14ac:dyDescent="0.2">
      <c r="B31" s="3" t="s">
        <v>84</v>
      </c>
      <c r="C31" s="3" t="s">
        <v>59</v>
      </c>
      <c r="D31" s="5">
        <v>250.00000000003411</v>
      </c>
      <c r="E31" s="3" t="s">
        <v>85</v>
      </c>
      <c r="F31" s="3" t="s">
        <v>22</v>
      </c>
      <c r="G31" s="5">
        <v>0</v>
      </c>
    </row>
    <row r="32" spans="1:7" x14ac:dyDescent="0.2">
      <c r="B32" s="3" t="s">
        <v>44</v>
      </c>
      <c r="C32" s="3" t="s">
        <v>82</v>
      </c>
      <c r="D32" s="5">
        <v>3524.5999999999285</v>
      </c>
      <c r="E32" s="3" t="s">
        <v>45</v>
      </c>
      <c r="F32" s="3" t="s">
        <v>23</v>
      </c>
      <c r="G32" s="3">
        <v>975.40000000007149</v>
      </c>
    </row>
    <row r="33" spans="2:7" x14ac:dyDescent="0.2">
      <c r="B33" s="3" t="s">
        <v>46</v>
      </c>
      <c r="C33" s="3" t="s">
        <v>83</v>
      </c>
      <c r="D33" s="5">
        <v>3466.3999999999523</v>
      </c>
      <c r="E33" s="3" t="s">
        <v>47</v>
      </c>
      <c r="F33" s="3" t="s">
        <v>23</v>
      </c>
      <c r="G33" s="3">
        <v>533.60000000004766</v>
      </c>
    </row>
    <row r="34" spans="2:7" x14ac:dyDescent="0.2">
      <c r="B34" s="3" t="s">
        <v>48</v>
      </c>
      <c r="C34" s="3" t="s">
        <v>29</v>
      </c>
      <c r="D34" s="5">
        <v>21000</v>
      </c>
      <c r="E34" s="3" t="s">
        <v>49</v>
      </c>
      <c r="F34" s="3" t="s">
        <v>22</v>
      </c>
      <c r="G34" s="3">
        <v>0</v>
      </c>
    </row>
    <row r="35" spans="2:7" x14ac:dyDescent="0.2">
      <c r="B35" s="3" t="s">
        <v>50</v>
      </c>
      <c r="C35" s="3" t="s">
        <v>31</v>
      </c>
      <c r="D35" s="5">
        <v>6</v>
      </c>
      <c r="E35" s="3" t="s">
        <v>51</v>
      </c>
      <c r="F35" s="3" t="s">
        <v>22</v>
      </c>
      <c r="G35" s="3">
        <v>0</v>
      </c>
    </row>
    <row r="36" spans="2:7" x14ac:dyDescent="0.2">
      <c r="B36" s="3" t="s">
        <v>52</v>
      </c>
      <c r="C36" s="3" t="s">
        <v>32</v>
      </c>
      <c r="D36" s="5">
        <v>3000</v>
      </c>
      <c r="E36" s="3" t="s">
        <v>53</v>
      </c>
      <c r="F36" s="3" t="s">
        <v>22</v>
      </c>
      <c r="G36" s="3">
        <v>0</v>
      </c>
    </row>
    <row r="37" spans="2:7" x14ac:dyDescent="0.2">
      <c r="B37" s="3" t="s">
        <v>56</v>
      </c>
      <c r="C37" s="3" t="s">
        <v>33</v>
      </c>
      <c r="D37" s="5">
        <v>639.99999999996589</v>
      </c>
      <c r="E37" s="3" t="s">
        <v>86</v>
      </c>
      <c r="F37" s="3" t="s">
        <v>22</v>
      </c>
      <c r="G37" s="3">
        <v>0</v>
      </c>
    </row>
    <row r="38" spans="2:7" x14ac:dyDescent="0.2">
      <c r="B38" s="3" t="s">
        <v>19</v>
      </c>
      <c r="C38" s="3" t="s">
        <v>36</v>
      </c>
      <c r="D38" s="5">
        <v>6</v>
      </c>
      <c r="E38" s="3" t="s">
        <v>174</v>
      </c>
      <c r="F38" s="3" t="s">
        <v>22</v>
      </c>
      <c r="G38" s="3">
        <v>0</v>
      </c>
    </row>
    <row r="39" spans="2:7" ht="17" thickBot="1" x14ac:dyDescent="0.25">
      <c r="B39" s="2" t="s">
        <v>21</v>
      </c>
      <c r="C39" s="2" t="s">
        <v>37</v>
      </c>
      <c r="D39" s="4">
        <v>3000</v>
      </c>
      <c r="E39" s="2" t="s">
        <v>175</v>
      </c>
      <c r="F39" s="2" t="s">
        <v>22</v>
      </c>
      <c r="G39" s="2">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25F3A1-8320-A54B-B928-578979504620}">
  <dimension ref="A3:I26"/>
  <sheetViews>
    <sheetView tabSelected="1" zoomScale="107" workbookViewId="0">
      <selection activeCell="I19" sqref="I19"/>
    </sheetView>
  </sheetViews>
  <sheetFormatPr baseColWidth="10" defaultRowHeight="16" x14ac:dyDescent="0.2"/>
  <cols>
    <col min="1" max="1" width="27.6640625" customWidth="1"/>
    <col min="2" max="2" width="30" customWidth="1"/>
    <col min="3" max="3" width="32.6640625" customWidth="1"/>
    <col min="4" max="4" width="16" customWidth="1"/>
  </cols>
  <sheetData>
    <row r="3" spans="1:9" s="14" customFormat="1" x14ac:dyDescent="0.2">
      <c r="A3" s="13"/>
      <c r="B3" s="13" t="s">
        <v>24</v>
      </c>
      <c r="C3" s="13" t="s">
        <v>25</v>
      </c>
      <c r="D3" s="13" t="s">
        <v>26</v>
      </c>
      <c r="E3" s="13" t="s">
        <v>27</v>
      </c>
      <c r="F3" s="13" t="s">
        <v>28</v>
      </c>
      <c r="G3" s="13"/>
      <c r="H3" s="13"/>
      <c r="I3" s="13"/>
    </row>
    <row r="4" spans="1:9" x14ac:dyDescent="0.2">
      <c r="A4" s="10" t="s">
        <v>0</v>
      </c>
      <c r="B4" s="11">
        <v>6</v>
      </c>
      <c r="C4" s="10">
        <v>3000</v>
      </c>
      <c r="D4" s="10">
        <v>0</v>
      </c>
      <c r="E4" s="10">
        <v>91.999999999931788</v>
      </c>
      <c r="F4" s="10">
        <v>250.00000000003411</v>
      </c>
      <c r="G4" s="10"/>
      <c r="H4" s="10"/>
      <c r="I4" s="10"/>
    </row>
    <row r="5" spans="1:9" x14ac:dyDescent="0.2">
      <c r="A5" s="10" t="s">
        <v>1</v>
      </c>
      <c r="B5" s="10">
        <v>700</v>
      </c>
      <c r="C5" s="10">
        <v>4.5</v>
      </c>
      <c r="D5" s="10">
        <v>50</v>
      </c>
      <c r="E5" s="10">
        <v>50</v>
      </c>
      <c r="F5" s="10">
        <v>30</v>
      </c>
      <c r="G5" s="10">
        <f>SUM(B4*B5+C4*C5+D4*D5+E4*E5+F4*F5)</f>
        <v>29799.99999999761</v>
      </c>
      <c r="H5" s="10"/>
      <c r="I5" s="10"/>
    </row>
    <row r="6" spans="1:9" x14ac:dyDescent="0.2">
      <c r="A6" s="13" t="s">
        <v>2</v>
      </c>
      <c r="B6" s="10"/>
      <c r="C6" s="10"/>
      <c r="D6" s="10"/>
      <c r="E6" s="10"/>
      <c r="F6" s="10"/>
      <c r="G6" s="10"/>
      <c r="H6" s="10"/>
      <c r="I6" s="10"/>
    </row>
    <row r="7" spans="1:9" x14ac:dyDescent="0.2">
      <c r="A7" s="12" t="s">
        <v>82</v>
      </c>
      <c r="B7" s="10">
        <v>48</v>
      </c>
      <c r="C7" s="10">
        <v>0.3</v>
      </c>
      <c r="D7" s="10">
        <v>1.2</v>
      </c>
      <c r="E7" s="10">
        <v>1.1000000000000001</v>
      </c>
      <c r="F7" s="10">
        <v>0.8</v>
      </c>
      <c r="G7" s="10">
        <f>SUM(((B4+30)*B7)+((C4+2000)*C7)+D4*D7+E4*E7+F4*F7)</f>
        <v>3529.1999999999521</v>
      </c>
      <c r="H7" s="10" t="s">
        <v>30</v>
      </c>
      <c r="I7" s="10">
        <v>4500</v>
      </c>
    </row>
    <row r="8" spans="1:9" x14ac:dyDescent="0.2">
      <c r="A8" s="12" t="s">
        <v>83</v>
      </c>
      <c r="B8" s="10">
        <v>48</v>
      </c>
      <c r="C8" s="10">
        <v>0.3</v>
      </c>
      <c r="D8" s="10">
        <v>1.3</v>
      </c>
      <c r="E8" s="10">
        <v>1.1000000000000001</v>
      </c>
      <c r="F8" s="10">
        <v>0.7</v>
      </c>
      <c r="G8" s="10">
        <f>SUM(((B4+30)*B8)+((C4+2000)*C8)+D4*D8+E4*E8+F4*F8)</f>
        <v>3504.1999999999489</v>
      </c>
      <c r="H8" s="10" t="s">
        <v>30</v>
      </c>
      <c r="I8" s="10">
        <v>4000</v>
      </c>
    </row>
    <row r="9" spans="1:9" x14ac:dyDescent="0.2">
      <c r="A9" s="12" t="s">
        <v>29</v>
      </c>
      <c r="B9" s="10">
        <v>2000</v>
      </c>
      <c r="C9" s="10">
        <v>3</v>
      </c>
      <c r="D9" s="10"/>
      <c r="E9" s="10"/>
      <c r="F9" s="10"/>
      <c r="G9" s="10">
        <f>SUM(B4*B9+C4*C9)</f>
        <v>21000</v>
      </c>
      <c r="H9" s="10" t="s">
        <v>30</v>
      </c>
      <c r="I9" s="10">
        <v>21000</v>
      </c>
    </row>
    <row r="10" spans="1:9" x14ac:dyDescent="0.2">
      <c r="A10" s="12" t="s">
        <v>31</v>
      </c>
      <c r="B10" s="10">
        <v>1</v>
      </c>
      <c r="C10" s="10"/>
      <c r="D10" s="10"/>
      <c r="E10" s="10"/>
      <c r="F10" s="10"/>
      <c r="G10" s="10">
        <f>PRODUCT(B4,B10)</f>
        <v>6</v>
      </c>
      <c r="H10" s="10" t="s">
        <v>170</v>
      </c>
      <c r="I10" s="10">
        <v>6</v>
      </c>
    </row>
    <row r="11" spans="1:9" x14ac:dyDescent="0.2">
      <c r="A11" s="12" t="s">
        <v>32</v>
      </c>
      <c r="B11" s="10"/>
      <c r="C11" s="10">
        <v>1</v>
      </c>
      <c r="D11" s="10"/>
      <c r="E11" s="10"/>
      <c r="F11" s="10"/>
      <c r="G11" s="10">
        <f>PRODUCT(C4,C10)</f>
        <v>3000</v>
      </c>
      <c r="H11" s="10" t="s">
        <v>170</v>
      </c>
      <c r="I11" s="10">
        <v>3000</v>
      </c>
    </row>
    <row r="12" spans="1:9" x14ac:dyDescent="0.2">
      <c r="A12" s="12" t="s">
        <v>33</v>
      </c>
      <c r="B12" s="10">
        <v>2</v>
      </c>
      <c r="C12" s="10"/>
      <c r="D12" s="10">
        <v>1</v>
      </c>
      <c r="E12" s="10">
        <v>1</v>
      </c>
      <c r="F12" s="10">
        <v>1</v>
      </c>
      <c r="G12" s="10">
        <f xml:space="preserve"> SUM(B4*B12+D4*D12+E4*E12+F4*F12+(B4+30)*1+(C4+2000)*0.05)</f>
        <v>639.99999999996589</v>
      </c>
      <c r="H12" s="10" t="s">
        <v>30</v>
      </c>
      <c r="I12" s="10">
        <v>640</v>
      </c>
    </row>
    <row r="13" spans="1:9" x14ac:dyDescent="0.2">
      <c r="A13" s="12" t="s">
        <v>60</v>
      </c>
      <c r="B13" s="10"/>
      <c r="C13" s="10"/>
      <c r="D13" s="10"/>
      <c r="E13" s="10"/>
      <c r="F13" s="10"/>
      <c r="G13" s="10">
        <f>E4</f>
        <v>91.999999999931788</v>
      </c>
      <c r="H13" s="10" t="s">
        <v>55</v>
      </c>
      <c r="I13" s="10">
        <f>B4+30</f>
        <v>36</v>
      </c>
    </row>
    <row r="14" spans="1:9" x14ac:dyDescent="0.2">
      <c r="A14" s="12" t="s">
        <v>59</v>
      </c>
      <c r="B14" s="10"/>
      <c r="C14" s="10"/>
      <c r="D14" s="10"/>
      <c r="E14" s="10"/>
      <c r="F14" s="10"/>
      <c r="G14" s="10">
        <f>F4</f>
        <v>250.00000000003411</v>
      </c>
      <c r="H14" s="10" t="s">
        <v>55</v>
      </c>
      <c r="I14" s="10">
        <f>PRODUCT(0.05,(C4+2000))</f>
        <v>250</v>
      </c>
    </row>
    <row r="17" spans="1:1" x14ac:dyDescent="0.2">
      <c r="A17" s="8" t="s">
        <v>87</v>
      </c>
    </row>
    <row r="18" spans="1:1" x14ac:dyDescent="0.2">
      <c r="A18" t="s">
        <v>187</v>
      </c>
    </row>
    <row r="19" spans="1:1" x14ac:dyDescent="0.2">
      <c r="A19" t="s">
        <v>188</v>
      </c>
    </row>
    <row r="20" spans="1:1" x14ac:dyDescent="0.2">
      <c r="A20" t="s">
        <v>189</v>
      </c>
    </row>
    <row r="22" spans="1:1" x14ac:dyDescent="0.2">
      <c r="A22" s="7" t="s">
        <v>190</v>
      </c>
    </row>
    <row r="23" spans="1:1" x14ac:dyDescent="0.2">
      <c r="A23" s="7" t="s">
        <v>180</v>
      </c>
    </row>
    <row r="24" spans="1:1" x14ac:dyDescent="0.2">
      <c r="A24" s="6" t="s">
        <v>191</v>
      </c>
    </row>
    <row r="25" spans="1:1" x14ac:dyDescent="0.2">
      <c r="A25" s="6" t="s">
        <v>65</v>
      </c>
    </row>
    <row r="26" spans="1:1" x14ac:dyDescent="0.2">
      <c r="A26" s="9" t="s">
        <v>192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19A2BD-8D92-EC49-BBA9-AA55436CED3A}">
  <dimension ref="A1:G39"/>
  <sheetViews>
    <sheetView showGridLines="0" workbookViewId="0"/>
  </sheetViews>
  <sheetFormatPr baseColWidth="10" defaultRowHeight="16" x14ac:dyDescent="0.2"/>
  <cols>
    <col min="1" max="1" width="2.33203125" customWidth="1"/>
    <col min="2" max="2" width="6.5" bestFit="1" customWidth="1"/>
    <col min="3" max="3" width="21" bestFit="1" customWidth="1"/>
    <col min="4" max="4" width="12.83203125" bestFit="1" customWidth="1"/>
    <col min="5" max="5" width="13" bestFit="1" customWidth="1"/>
    <col min="6" max="6" width="10.83203125" bestFit="1" customWidth="1"/>
    <col min="7" max="7" width="6.1640625" bestFit="1" customWidth="1"/>
  </cols>
  <sheetData>
    <row r="1" spans="1:5" x14ac:dyDescent="0.2">
      <c r="A1" s="1" t="s">
        <v>3</v>
      </c>
    </row>
    <row r="2" spans="1:5" x14ac:dyDescent="0.2">
      <c r="A2" s="1" t="s">
        <v>183</v>
      </c>
    </row>
    <row r="3" spans="1:5" x14ac:dyDescent="0.2">
      <c r="A3" s="1" t="s">
        <v>184</v>
      </c>
    </row>
    <row r="4" spans="1:5" x14ac:dyDescent="0.2">
      <c r="A4" s="1" t="s">
        <v>4</v>
      </c>
    </row>
    <row r="5" spans="1:5" x14ac:dyDescent="0.2">
      <c r="A5" s="1" t="s">
        <v>5</v>
      </c>
    </row>
    <row r="6" spans="1:5" x14ac:dyDescent="0.2">
      <c r="A6" s="1"/>
      <c r="B6" t="s">
        <v>6</v>
      </c>
    </row>
    <row r="7" spans="1:5" x14ac:dyDescent="0.2">
      <c r="A7" s="1"/>
      <c r="B7" t="s">
        <v>185</v>
      </c>
    </row>
    <row r="8" spans="1:5" x14ac:dyDescent="0.2">
      <c r="A8" s="1"/>
      <c r="B8" t="s">
        <v>186</v>
      </c>
    </row>
    <row r="9" spans="1:5" x14ac:dyDescent="0.2">
      <c r="A9" s="1" t="s">
        <v>7</v>
      </c>
    </row>
    <row r="10" spans="1:5" x14ac:dyDescent="0.2">
      <c r="B10" t="s">
        <v>54</v>
      </c>
    </row>
    <row r="11" spans="1:5" x14ac:dyDescent="0.2">
      <c r="B11" t="s">
        <v>34</v>
      </c>
    </row>
    <row r="14" spans="1:5" ht="17" thickBot="1" x14ac:dyDescent="0.25">
      <c r="A14" t="s">
        <v>8</v>
      </c>
    </row>
    <row r="15" spans="1:5" ht="17" thickBot="1" x14ac:dyDescent="0.25">
      <c r="B15" s="15" t="s">
        <v>9</v>
      </c>
      <c r="C15" s="15" t="s">
        <v>10</v>
      </c>
      <c r="D15" s="15" t="s">
        <v>11</v>
      </c>
      <c r="E15" s="15" t="s">
        <v>12</v>
      </c>
    </row>
    <row r="16" spans="1:5" ht="17" thickBot="1" x14ac:dyDescent="0.25">
      <c r="B16" s="2" t="s">
        <v>35</v>
      </c>
      <c r="C16" s="2" t="s">
        <v>1</v>
      </c>
      <c r="D16" s="4">
        <v>29799.99999999761</v>
      </c>
      <c r="E16" s="4">
        <v>29799.99999999761</v>
      </c>
    </row>
    <row r="19" spans="1:7" ht="17" thickBot="1" x14ac:dyDescent="0.25">
      <c r="A19" t="s">
        <v>13</v>
      </c>
    </row>
    <row r="20" spans="1:7" ht="17" thickBot="1" x14ac:dyDescent="0.25">
      <c r="B20" s="15" t="s">
        <v>9</v>
      </c>
      <c r="C20" s="15" t="s">
        <v>10</v>
      </c>
      <c r="D20" s="15" t="s">
        <v>11</v>
      </c>
      <c r="E20" s="15" t="s">
        <v>12</v>
      </c>
      <c r="F20" s="15" t="s">
        <v>14</v>
      </c>
    </row>
    <row r="21" spans="1:7" x14ac:dyDescent="0.2">
      <c r="B21" s="3" t="s">
        <v>19</v>
      </c>
      <c r="C21" s="3" t="s">
        <v>36</v>
      </c>
      <c r="D21" s="5">
        <v>6</v>
      </c>
      <c r="E21" s="5">
        <v>6</v>
      </c>
      <c r="F21" s="3" t="s">
        <v>20</v>
      </c>
    </row>
    <row r="22" spans="1:7" x14ac:dyDescent="0.2">
      <c r="B22" s="3" t="s">
        <v>21</v>
      </c>
      <c r="C22" s="3" t="s">
        <v>37</v>
      </c>
      <c r="D22" s="5">
        <v>3000</v>
      </c>
      <c r="E22" s="5">
        <v>3000</v>
      </c>
      <c r="F22" s="3" t="s">
        <v>20</v>
      </c>
    </row>
    <row r="23" spans="1:7" x14ac:dyDescent="0.2">
      <c r="B23" s="3" t="s">
        <v>38</v>
      </c>
      <c r="C23" s="3" t="s">
        <v>39</v>
      </c>
      <c r="D23" s="5">
        <v>55.999999999931788</v>
      </c>
      <c r="E23" s="5">
        <v>0</v>
      </c>
      <c r="F23" s="3" t="s">
        <v>20</v>
      </c>
    </row>
    <row r="24" spans="1:7" x14ac:dyDescent="0.2">
      <c r="B24" s="3" t="s">
        <v>40</v>
      </c>
      <c r="C24" s="3" t="s">
        <v>41</v>
      </c>
      <c r="D24" s="5">
        <v>36</v>
      </c>
      <c r="E24" s="5">
        <v>91.999999999931788</v>
      </c>
      <c r="F24" s="3" t="s">
        <v>20</v>
      </c>
    </row>
    <row r="25" spans="1:7" ht="17" thickBot="1" x14ac:dyDescent="0.25">
      <c r="B25" s="2" t="s">
        <v>42</v>
      </c>
      <c r="C25" s="2" t="s">
        <v>43</v>
      </c>
      <c r="D25" s="4">
        <v>250.00000000003411</v>
      </c>
      <c r="E25" s="4">
        <v>250.00000000003411</v>
      </c>
      <c r="F25" s="2" t="s">
        <v>20</v>
      </c>
    </row>
    <row r="28" spans="1:7" ht="17" thickBot="1" x14ac:dyDescent="0.25">
      <c r="A28" t="s">
        <v>2</v>
      </c>
    </row>
    <row r="29" spans="1:7" ht="17" thickBot="1" x14ac:dyDescent="0.25">
      <c r="B29" s="15" t="s">
        <v>9</v>
      </c>
      <c r="C29" s="15" t="s">
        <v>10</v>
      </c>
      <c r="D29" s="15" t="s">
        <v>15</v>
      </c>
      <c r="E29" s="15" t="s">
        <v>16</v>
      </c>
      <c r="F29" s="15" t="s">
        <v>17</v>
      </c>
      <c r="G29" s="15" t="s">
        <v>18</v>
      </c>
    </row>
    <row r="30" spans="1:7" x14ac:dyDescent="0.2">
      <c r="B30" s="3" t="s">
        <v>57</v>
      </c>
      <c r="C30" s="3" t="s">
        <v>60</v>
      </c>
      <c r="D30" s="5">
        <v>91.999999999931788</v>
      </c>
      <c r="E30" s="3" t="s">
        <v>58</v>
      </c>
      <c r="F30" s="3" t="s">
        <v>23</v>
      </c>
      <c r="G30" s="5">
        <v>55.999999999931788</v>
      </c>
    </row>
    <row r="31" spans="1:7" x14ac:dyDescent="0.2">
      <c r="B31" s="3" t="s">
        <v>84</v>
      </c>
      <c r="C31" s="3" t="s">
        <v>59</v>
      </c>
      <c r="D31" s="5">
        <v>250.00000000003411</v>
      </c>
      <c r="E31" s="3" t="s">
        <v>85</v>
      </c>
      <c r="F31" s="3" t="s">
        <v>22</v>
      </c>
      <c r="G31" s="5">
        <v>0</v>
      </c>
    </row>
    <row r="32" spans="1:7" x14ac:dyDescent="0.2">
      <c r="B32" s="3" t="s">
        <v>44</v>
      </c>
      <c r="C32" s="3" t="s">
        <v>82</v>
      </c>
      <c r="D32" s="5">
        <v>3529.1999999999521</v>
      </c>
      <c r="E32" s="3" t="s">
        <v>45</v>
      </c>
      <c r="F32" s="3" t="s">
        <v>23</v>
      </c>
      <c r="G32" s="3">
        <v>970.80000000004793</v>
      </c>
    </row>
    <row r="33" spans="2:7" x14ac:dyDescent="0.2">
      <c r="B33" s="3" t="s">
        <v>46</v>
      </c>
      <c r="C33" s="3" t="s">
        <v>83</v>
      </c>
      <c r="D33" s="5">
        <v>3504.1999999999489</v>
      </c>
      <c r="E33" s="3" t="s">
        <v>47</v>
      </c>
      <c r="F33" s="3" t="s">
        <v>23</v>
      </c>
      <c r="G33" s="3">
        <v>495.80000000005111</v>
      </c>
    </row>
    <row r="34" spans="2:7" x14ac:dyDescent="0.2">
      <c r="B34" s="3" t="s">
        <v>48</v>
      </c>
      <c r="C34" s="3" t="s">
        <v>29</v>
      </c>
      <c r="D34" s="5">
        <v>21000</v>
      </c>
      <c r="E34" s="3" t="s">
        <v>49</v>
      </c>
      <c r="F34" s="3" t="s">
        <v>22</v>
      </c>
      <c r="G34" s="3">
        <v>0</v>
      </c>
    </row>
    <row r="35" spans="2:7" x14ac:dyDescent="0.2">
      <c r="B35" s="3" t="s">
        <v>50</v>
      </c>
      <c r="C35" s="3" t="s">
        <v>31</v>
      </c>
      <c r="D35" s="5">
        <v>6</v>
      </c>
      <c r="E35" s="3" t="s">
        <v>51</v>
      </c>
      <c r="F35" s="3" t="s">
        <v>22</v>
      </c>
      <c r="G35" s="3">
        <v>0</v>
      </c>
    </row>
    <row r="36" spans="2:7" x14ac:dyDescent="0.2">
      <c r="B36" s="3" t="s">
        <v>52</v>
      </c>
      <c r="C36" s="3" t="s">
        <v>32</v>
      </c>
      <c r="D36" s="5">
        <v>3000</v>
      </c>
      <c r="E36" s="3" t="s">
        <v>53</v>
      </c>
      <c r="F36" s="3" t="s">
        <v>22</v>
      </c>
      <c r="G36" s="3">
        <v>0</v>
      </c>
    </row>
    <row r="37" spans="2:7" x14ac:dyDescent="0.2">
      <c r="B37" s="3" t="s">
        <v>56</v>
      </c>
      <c r="C37" s="3" t="s">
        <v>33</v>
      </c>
      <c r="D37" s="5">
        <v>639.99999999996589</v>
      </c>
      <c r="E37" s="3" t="s">
        <v>86</v>
      </c>
      <c r="F37" s="3" t="s">
        <v>22</v>
      </c>
      <c r="G37" s="3">
        <v>0</v>
      </c>
    </row>
    <row r="38" spans="2:7" x14ac:dyDescent="0.2">
      <c r="B38" s="3" t="s">
        <v>19</v>
      </c>
      <c r="C38" s="3" t="s">
        <v>36</v>
      </c>
      <c r="D38" s="5">
        <v>6</v>
      </c>
      <c r="E38" s="3" t="s">
        <v>174</v>
      </c>
      <c r="F38" s="3" t="s">
        <v>22</v>
      </c>
      <c r="G38" s="3">
        <v>0</v>
      </c>
    </row>
    <row r="39" spans="2:7" ht="17" thickBot="1" x14ac:dyDescent="0.25">
      <c r="B39" s="2" t="s">
        <v>21</v>
      </c>
      <c r="C39" s="2" t="s">
        <v>37</v>
      </c>
      <c r="D39" s="4">
        <v>3000</v>
      </c>
      <c r="E39" s="2" t="s">
        <v>175</v>
      </c>
      <c r="F39" s="2" t="s">
        <v>22</v>
      </c>
      <c r="G39" s="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Ques-A</vt:lpstr>
      <vt:lpstr>Answer Report A</vt:lpstr>
      <vt:lpstr>Ques-B1 (10.5)</vt:lpstr>
      <vt:lpstr>Sensitivity Report B1</vt:lpstr>
      <vt:lpstr>Ques-B3</vt:lpstr>
      <vt:lpstr>Answer Report B3</vt:lpstr>
      <vt:lpstr>Ques-B4</vt:lpstr>
      <vt:lpstr>Answer Report B4</vt:lpstr>
      <vt:lpstr>Ques-B5</vt:lpstr>
      <vt:lpstr>Ques-C1</vt:lpstr>
      <vt:lpstr>Answer Report C1</vt:lpstr>
      <vt:lpstr>Ques-C2</vt:lpstr>
      <vt:lpstr>Ques-D</vt:lpstr>
      <vt:lpstr>Answer Report D</vt:lpstr>
      <vt:lpstr>Ques-D2</vt:lpstr>
      <vt:lpstr>Answer Report D2</vt:lpstr>
      <vt:lpstr>Ques D3</vt:lpstr>
      <vt:lpstr>Answer Report D3</vt:lpstr>
      <vt:lpstr>Ques D4</vt:lpstr>
      <vt:lpstr>Answer Report D4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Prashant Singh (ps3n21)</dc:creator>
  <cp:lastModifiedBy>Prashant Singh (ps3n21)</cp:lastModifiedBy>
  <dcterms:created xsi:type="dcterms:W3CDTF">2021-10-21T11:10:15Z</dcterms:created>
  <dcterms:modified xsi:type="dcterms:W3CDTF">2021-11-18T11:34:46Z</dcterms:modified>
</cp:coreProperties>
</file>