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5928"/>
  </bookViews>
  <sheets>
    <sheet name="Graphs" sheetId="6" r:id="rId1"/>
    <sheet name="Calculation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6" l="1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93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58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32" i="6"/>
  <c r="I52" i="6" s="1"/>
  <c r="J118" i="6"/>
  <c r="I118" i="6"/>
  <c r="J83" i="6"/>
  <c r="I83" i="6"/>
  <c r="J52" i="6"/>
  <c r="J25" i="6"/>
  <c r="I25" i="6"/>
  <c r="I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6" i="6"/>
  <c r="I116" i="2" l="1"/>
  <c r="I112" i="2"/>
  <c r="I108" i="2"/>
  <c r="D95" i="2"/>
  <c r="I104" i="2"/>
  <c r="D92" i="2"/>
  <c r="I90" i="2"/>
  <c r="I89" i="2"/>
  <c r="I88" i="2"/>
  <c r="D90" i="2"/>
  <c r="D89" i="2"/>
  <c r="D83" i="2"/>
  <c r="D74" i="2"/>
  <c r="I72" i="2"/>
  <c r="D72" i="2"/>
  <c r="I68" i="2"/>
  <c r="I56" i="2"/>
  <c r="I52" i="2"/>
  <c r="I54" i="2" s="1"/>
  <c r="D56" i="2" s="1"/>
  <c r="D54" i="2"/>
  <c r="D52" i="2"/>
  <c r="I9" i="2"/>
  <c r="I8" i="2"/>
  <c r="I11" i="2" s="1"/>
  <c r="D46" i="2"/>
  <c r="I26" i="2"/>
  <c r="I27" i="2"/>
  <c r="I10" i="2"/>
  <c r="I7" i="2"/>
</calcChain>
</file>

<file path=xl/sharedStrings.xml><?xml version="1.0" encoding="utf-8"?>
<sst xmlns="http://schemas.openxmlformats.org/spreadsheetml/2006/main" count="197" uniqueCount="98">
  <si>
    <t>Churn Heat Transfer Calculations</t>
  </si>
  <si>
    <t>DATA</t>
  </si>
  <si>
    <t>Water flow rate calculations</t>
  </si>
  <si>
    <t>Pump Capacity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</si>
  <si>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</si>
  <si>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</si>
  <si>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Header piping area</t>
  </si>
  <si>
    <t>Tapping piping area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</si>
  <si>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</si>
  <si>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Velocity of water in tapping v</t>
    </r>
    <r>
      <rPr>
        <vertAlign val="subscript"/>
        <sz val="11"/>
        <color theme="1"/>
        <rFont val="Calibri"/>
        <family val="2"/>
        <scheme val="minor"/>
      </rPr>
      <t>i</t>
    </r>
  </si>
  <si>
    <t>m/s</t>
  </si>
  <si>
    <t>No of splits</t>
  </si>
  <si>
    <t>Volumetric flow rate in tapping</t>
  </si>
  <si>
    <t>Volumetric flow rate in header</t>
  </si>
  <si>
    <t>Velocity of water in header</t>
  </si>
  <si>
    <t>Properties of water</t>
  </si>
  <si>
    <r>
      <t xml:space="preserve">Dynamic Viscosity </t>
    </r>
    <r>
      <rPr>
        <sz val="11"/>
        <color theme="1"/>
        <rFont val="Calibri"/>
        <family val="2"/>
      </rPr>
      <t>µ</t>
    </r>
  </si>
  <si>
    <t xml:space="preserve">Thermal Conductivity K </t>
  </si>
  <si>
    <t>Prandtl No Pr</t>
  </si>
  <si>
    <t>Expansion Coefficient β</t>
  </si>
  <si>
    <r>
      <t xml:space="preserve">Density </t>
    </r>
    <r>
      <rPr>
        <sz val="11"/>
        <color theme="1"/>
        <rFont val="Calibri"/>
        <family val="2"/>
      </rPr>
      <t>ρ</t>
    </r>
  </si>
  <si>
    <r>
      <t xml:space="preserve">Specific Volume </t>
    </r>
    <r>
      <rPr>
        <sz val="11"/>
        <color theme="1"/>
        <rFont val="Calibri"/>
        <family val="2"/>
      </rPr>
      <t>ν</t>
    </r>
  </si>
  <si>
    <r>
      <t>Specific heat C</t>
    </r>
    <r>
      <rPr>
        <vertAlign val="subscript"/>
        <sz val="11"/>
        <color theme="1"/>
        <rFont val="Calibri"/>
        <family val="2"/>
        <scheme val="minor"/>
      </rPr>
      <t>p</t>
    </r>
  </si>
  <si>
    <r>
      <t>Heat of Vaporization H</t>
    </r>
    <r>
      <rPr>
        <vertAlign val="subscript"/>
        <sz val="11"/>
        <color theme="1"/>
        <rFont val="Calibri"/>
        <family val="2"/>
      </rPr>
      <t>ν</t>
    </r>
  </si>
  <si>
    <t>Pa.s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</si>
  <si>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</si>
  <si>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</si>
  <si>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W/m</t>
    </r>
    <r>
      <rPr>
        <sz val="11"/>
        <color theme="1"/>
        <rFont val="Calibri"/>
        <family val="2"/>
      </rPr>
      <t>°C</t>
    </r>
  </si>
  <si>
    <t>kJ/kg.K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</si>
  <si>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</t>
    </r>
  </si>
  <si>
    <t>kJ/kg</t>
  </si>
  <si>
    <r>
      <t>Properties of CS</t>
    </r>
    <r>
      <rPr>
        <vertAlign val="subscript"/>
        <sz val="14"/>
        <color theme="1"/>
        <rFont val="Calibri"/>
        <family val="2"/>
        <scheme val="minor"/>
      </rPr>
      <t>2</t>
    </r>
  </si>
  <si>
    <t>Properties of Mild Steel</t>
  </si>
  <si>
    <t>Density ρ</t>
  </si>
  <si>
    <t>Churn characteristics</t>
  </si>
  <si>
    <t>m</t>
  </si>
  <si>
    <r>
      <t>Vessel area A</t>
    </r>
    <r>
      <rPr>
        <vertAlign val="subscript"/>
        <sz val="11"/>
        <color theme="1"/>
        <rFont val="Calibri"/>
        <family val="2"/>
        <scheme val="minor"/>
      </rPr>
      <t>i</t>
    </r>
  </si>
  <si>
    <r>
      <t>Jacketed vessel area A</t>
    </r>
    <r>
      <rPr>
        <vertAlign val="subscript"/>
        <sz val="11"/>
        <color theme="1"/>
        <rFont val="Calibri"/>
        <family val="2"/>
        <scheme val="minor"/>
      </rPr>
      <t>o</t>
    </r>
  </si>
  <si>
    <t>Length L</t>
  </si>
  <si>
    <r>
      <t>Vessel diameter D</t>
    </r>
    <r>
      <rPr>
        <vertAlign val="subscript"/>
        <sz val="11"/>
        <color theme="1"/>
        <rFont val="Calibri"/>
        <family val="2"/>
        <scheme val="minor"/>
      </rPr>
      <t>T</t>
    </r>
  </si>
  <si>
    <r>
      <t>Jacket diameter D</t>
    </r>
    <r>
      <rPr>
        <vertAlign val="subscript"/>
        <sz val="11"/>
        <color theme="1"/>
        <rFont val="Calibri"/>
        <family val="2"/>
        <scheme val="minor"/>
      </rPr>
      <t>j</t>
    </r>
  </si>
  <si>
    <t>JACKET  SIDE CALCULATION</t>
  </si>
  <si>
    <t>g</t>
  </si>
  <si>
    <t>β</t>
  </si>
  <si>
    <r>
      <t xml:space="preserve"> </t>
    </r>
    <r>
      <rPr>
        <sz val="11"/>
        <color theme="1"/>
        <rFont val="Calibri"/>
        <family val="2"/>
      </rPr>
      <t>µ</t>
    </r>
  </si>
  <si>
    <t>ρ</t>
  </si>
  <si>
    <t>∆T</t>
  </si>
  <si>
    <t>K</t>
  </si>
  <si>
    <t>Header piping diameter(4")</t>
  </si>
  <si>
    <t>Tapping piping diameter(2")</t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</si>
  <si>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</si>
  <si>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</si>
  <si>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</si>
  <si>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e</t>
    </r>
  </si>
  <si>
    <r>
      <t>sqrt(v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</si>
  <si>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Nu</t>
  </si>
  <si>
    <t>hi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</si>
  <si>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>°C</t>
    </r>
  </si>
  <si>
    <t xml:space="preserve"> VESSEL SIDE CALCULATION</t>
  </si>
  <si>
    <t>Pr</t>
  </si>
  <si>
    <t>de</t>
  </si>
  <si>
    <r>
      <t>h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=Nu*K/d</t>
    </r>
    <r>
      <rPr>
        <vertAlign val="subscript"/>
        <sz val="11"/>
        <color theme="1"/>
        <rFont val="Calibri"/>
        <family val="2"/>
        <scheme val="minor"/>
      </rPr>
      <t>e</t>
    </r>
  </si>
  <si>
    <t>GrD</t>
  </si>
  <si>
    <t>ν</t>
  </si>
  <si>
    <t>NuD</t>
  </si>
  <si>
    <r>
      <t>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=Nu*K/D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</si>
  <si>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</si>
  <si>
    <t xml:space="preserve"> VESSEL THERMAL RESISTANCE</t>
  </si>
  <si>
    <t>R</t>
  </si>
  <si>
    <t>W/m°C</t>
  </si>
  <si>
    <t>OVERALL HEAT TRANSFER COEFFICIENT CALCULATION</t>
  </si>
  <si>
    <t>1/hi</t>
  </si>
  <si>
    <t>ho</t>
  </si>
  <si>
    <t>Ai/Ao</t>
  </si>
  <si>
    <t>1/ho</t>
  </si>
  <si>
    <t>Ai/Ao*1/ho</t>
  </si>
  <si>
    <t>Ui</t>
  </si>
  <si>
    <t>1/Ui</t>
  </si>
  <si>
    <t>CHURN AVAILABLE AREA CALCULATION</t>
  </si>
  <si>
    <t>Churn No</t>
  </si>
  <si>
    <t>Time</t>
  </si>
  <si>
    <t>Temperature</t>
  </si>
  <si>
    <t>CCW In</t>
  </si>
  <si>
    <t>CCW Out</t>
  </si>
  <si>
    <t>Churn</t>
  </si>
  <si>
    <t>Assumption: We are maintaining constant average churn temperature</t>
  </si>
  <si>
    <t>CHURN #1</t>
  </si>
  <si>
    <t>Availablle  churn area</t>
  </si>
  <si>
    <t>W</t>
  </si>
  <si>
    <t>Water flow rate</t>
  </si>
  <si>
    <t>kg/s</t>
  </si>
  <si>
    <t>CHURN #4</t>
  </si>
  <si>
    <t>CHURN #7</t>
  </si>
  <si>
    <t>CHURN #8</t>
  </si>
  <si>
    <t>Heat gained by water</t>
  </si>
  <si>
    <r>
      <t>m</t>
    </r>
    <r>
      <rPr>
        <vertAlign val="subscript"/>
        <sz val="11"/>
        <color rgb="FF006100"/>
        <rFont val="Calibri"/>
        <family val="2"/>
        <scheme val="minor"/>
      </rPr>
      <t>2</t>
    </r>
  </si>
  <si>
    <r>
      <t>∆T</t>
    </r>
    <r>
      <rPr>
        <vertAlign val="subscript"/>
        <sz val="11"/>
        <color theme="1"/>
        <rFont val="Calibri"/>
        <family val="2"/>
        <scheme val="minor"/>
      </rPr>
      <t>m</t>
    </r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</si>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</sst>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rgb="FFFA7D0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4"/>
      <color theme="1"/>
      <name val="Calibri"/>
      <family val="2"/>
      <scheme val="minor"/>
    </font>
    <font>
      <sz val="16"/>
      <color theme="1"/>
      <name val="Georgia"/>
      <family val="1"/>
    </font>
    <font>
      <sz val="72"/>
      <color theme="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9" applyNumberFormat="0" applyAlignment="0" applyProtection="0"/>
    <xf numFmtId="0" fontId="3" fillId="4" borderId="0" applyNumberFormat="0" applyBorder="0" applyAlignment="0" applyProtection="0"/>
  </cellStyleXfs>
  <cellXfs count="150">
    <xf numFmtId="0" fontId="0" fillId="0" borderId="0" xfId="0"/>
    <xf numFmtId="0" fontId="0" fillId="0" borderId="18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20" xfId="0" applyBorder="1" applyAlignment="1"/>
    <xf numFmtId="0" fontId="0" fillId="0" borderId="22" xfId="0" applyBorder="1" applyAlignment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20" xfId="0" applyBorder="1"/>
    <xf numFmtId="0" fontId="0" fillId="0" borderId="22" xfId="0" applyBorder="1"/>
    <xf numFmtId="0" fontId="0" fillId="0" borderId="4" xfId="0" applyFill="1" applyBorder="1" applyAlignment="1"/>
    <xf numFmtId="0" fontId="0" fillId="0" borderId="19" xfId="0" applyBorder="1"/>
    <xf numFmtId="0" fontId="0" fillId="0" borderId="2" xfId="0" applyBorder="1"/>
    <xf numFmtId="0" fontId="4" fillId="0" borderId="0" xfId="0" applyFont="1" applyBorder="1" applyAlignment="1"/>
    <xf numFmtId="0" fontId="8" fillId="0" borderId="0" xfId="0" applyFont="1" applyFill="1" applyBorder="1" applyAlignment="1"/>
    <xf numFmtId="0" fontId="0" fillId="0" borderId="7" xfId="0" applyFill="1" applyBorder="1" applyAlignment="1"/>
    <xf numFmtId="0" fontId="0" fillId="0" borderId="22" xfId="0" applyFill="1" applyBorder="1" applyAlignment="1"/>
    <xf numFmtId="0" fontId="6" fillId="0" borderId="0" xfId="2" applyFont="1" applyFill="1" applyBorder="1" applyAlignment="1"/>
    <xf numFmtId="0" fontId="0" fillId="0" borderId="27" xfId="0" applyBorder="1"/>
    <xf numFmtId="0" fontId="0" fillId="0" borderId="14" xfId="0" applyBorder="1"/>
    <xf numFmtId="0" fontId="0" fillId="0" borderId="27" xfId="0" applyBorder="1" applyAlignment="1"/>
    <xf numFmtId="0" fontId="0" fillId="0" borderId="30" xfId="0" applyBorder="1"/>
    <xf numFmtId="0" fontId="0" fillId="0" borderId="34" xfId="0" applyBorder="1" applyAlignment="1"/>
    <xf numFmtId="0" fontId="0" fillId="0" borderId="13" xfId="0" applyBorder="1"/>
    <xf numFmtId="0" fontId="0" fillId="0" borderId="14" xfId="0" applyFill="1" applyBorder="1" applyAlignment="1"/>
    <xf numFmtId="0" fontId="0" fillId="0" borderId="0" xfId="0"/>
    <xf numFmtId="0" fontId="14" fillId="0" borderId="0" xfId="0" applyFont="1"/>
    <xf numFmtId="0" fontId="15" fillId="0" borderId="0" xfId="0" applyFont="1" applyBorder="1" applyAlignment="1">
      <alignment horizontal="center" vertical="center"/>
    </xf>
    <xf numFmtId="0" fontId="14" fillId="0" borderId="0" xfId="0" applyFont="1"/>
    <xf numFmtId="0" fontId="0" fillId="0" borderId="18" xfId="0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3" xfId="3" applyBorder="1" applyAlignment="1">
      <alignment horizontal="center"/>
    </xf>
    <xf numFmtId="0" fontId="3" fillId="4" borderId="0" xfId="3" applyBorder="1" applyAlignment="1">
      <alignment horizontal="center"/>
    </xf>
    <xf numFmtId="0" fontId="3" fillId="4" borderId="14" xfId="3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0" fontId="3" fillId="4" borderId="17" xfId="3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3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8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7" xfId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6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34" xfId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3" borderId="10" xfId="2" applyFont="1" applyBorder="1" applyAlignment="1">
      <alignment horizontal="center"/>
    </xf>
    <xf numFmtId="0" fontId="6" fillId="3" borderId="11" xfId="2" applyFont="1" applyBorder="1" applyAlignment="1">
      <alignment horizontal="center"/>
    </xf>
    <xf numFmtId="0" fontId="6" fillId="3" borderId="12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6" fillId="3" borderId="14" xfId="2" applyFont="1" applyBorder="1" applyAlignment="1">
      <alignment horizontal="center"/>
    </xf>
    <xf numFmtId="0" fontId="6" fillId="3" borderId="29" xfId="2" applyFont="1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6" fillId="3" borderId="30" xfId="2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Fill="1" applyBorder="1"/>
    <xf numFmtId="0" fontId="0" fillId="0" borderId="19" xfId="0" applyFill="1" applyBorder="1"/>
    <xf numFmtId="20" fontId="0" fillId="0" borderId="26" xfId="0" applyNumberFormat="1" applyFill="1" applyBorder="1"/>
    <xf numFmtId="0" fontId="0" fillId="0" borderId="0" xfId="0" applyFill="1" applyBorder="1"/>
    <xf numFmtId="0" fontId="0" fillId="0" borderId="14" xfId="0" applyFill="1" applyBorder="1"/>
    <xf numFmtId="20" fontId="0" fillId="0" borderId="28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Alignment="1"/>
    <xf numFmtId="0" fontId="0" fillId="0" borderId="39" xfId="0" applyBorder="1"/>
    <xf numFmtId="20" fontId="0" fillId="6" borderId="26" xfId="0" applyNumberFormat="1" applyFill="1" applyBorder="1"/>
    <xf numFmtId="0" fontId="0" fillId="6" borderId="0" xfId="0" applyFill="1" applyBorder="1"/>
    <xf numFmtId="0" fontId="0" fillId="6" borderId="14" xfId="0" applyFill="1" applyBorder="1"/>
    <xf numFmtId="0" fontId="5" fillId="6" borderId="23" xfId="0" applyFont="1" applyFill="1" applyBorder="1"/>
    <xf numFmtId="0" fontId="14" fillId="6" borderId="24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19" xfId="0" applyFont="1" applyFill="1" applyBorder="1"/>
    <xf numFmtId="0" fontId="18" fillId="0" borderId="18" xfId="0" applyFont="1" applyFill="1" applyBorder="1"/>
    <xf numFmtId="0" fontId="17" fillId="0" borderId="27" xfId="0" applyFont="1" applyFill="1" applyBorder="1"/>
    <xf numFmtId="0" fontId="19" fillId="0" borderId="23" xfId="0" applyFont="1" applyFill="1" applyBorder="1"/>
    <xf numFmtId="0" fontId="20" fillId="0" borderId="24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0" fontId="0" fillId="0" borderId="40" xfId="0" applyBorder="1"/>
    <xf numFmtId="20" fontId="0" fillId="6" borderId="28" xfId="0" applyNumberFormat="1" applyFill="1" applyBorder="1"/>
    <xf numFmtId="0" fontId="0" fillId="6" borderId="16" xfId="0" applyFill="1" applyBorder="1"/>
    <xf numFmtId="0" fontId="0" fillId="6" borderId="17" xfId="0" applyFill="1" applyBorder="1"/>
    <xf numFmtId="0" fontId="17" fillId="0" borderId="26" xfId="0" applyFont="1" applyFill="1" applyBorder="1"/>
  </cellXfs>
  <cellStyles count="4">
    <cellStyle name="Accent1" xfId="3" builtinId="29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7365385660532E-2"/>
          <c:y val="0.11117274167987322"/>
          <c:w val="0.92901109651183977"/>
          <c:h val="0.8407599901834774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[2]Sheet1!$E$35:$E$54</c:f>
              <c:numCache>
                <c:formatCode>h:mm</c:formatCode>
                <c:ptCount val="20"/>
                <c:pt idx="0">
                  <c:v>0.53125</c:v>
                </c:pt>
                <c:pt idx="1">
                  <c:v>0.53472222222222221</c:v>
                </c:pt>
                <c:pt idx="2">
                  <c:v>0.53819444444444442</c:v>
                </c:pt>
                <c:pt idx="3">
                  <c:v>0.54166666666666663</c:v>
                </c:pt>
                <c:pt idx="4">
                  <c:v>0.54513888888888895</c:v>
                </c:pt>
                <c:pt idx="5">
                  <c:v>0.54861111111111105</c:v>
                </c:pt>
                <c:pt idx="6">
                  <c:v>0.55208333333333337</c:v>
                </c:pt>
                <c:pt idx="7">
                  <c:v>0.55555555555555558</c:v>
                </c:pt>
                <c:pt idx="8">
                  <c:v>0.55902777777777779</c:v>
                </c:pt>
                <c:pt idx="9">
                  <c:v>0.5625</c:v>
                </c:pt>
                <c:pt idx="10">
                  <c:v>0.56597222222222221</c:v>
                </c:pt>
                <c:pt idx="11">
                  <c:v>0.56944444444444442</c:v>
                </c:pt>
                <c:pt idx="12">
                  <c:v>0.57986111111111105</c:v>
                </c:pt>
                <c:pt idx="13">
                  <c:v>0.58333333333333337</c:v>
                </c:pt>
                <c:pt idx="14">
                  <c:v>0.58680555555555558</c:v>
                </c:pt>
                <c:pt idx="15">
                  <c:v>0.59027777777777779</c:v>
                </c:pt>
                <c:pt idx="16">
                  <c:v>0.59375</c:v>
                </c:pt>
                <c:pt idx="17">
                  <c:v>0.59722222222222221</c:v>
                </c:pt>
                <c:pt idx="18">
                  <c:v>0.60069444444444442</c:v>
                </c:pt>
                <c:pt idx="19">
                  <c:v>0.60416666666666663</c:v>
                </c:pt>
              </c:numCache>
            </c:numRef>
          </c:cat>
          <c:val>
            <c:numRef>
              <c:f>[2]Sheet1!$F$35:$F$54</c:f>
              <c:numCache>
                <c:formatCode>General</c:formatCode>
                <c:ptCount val="20"/>
                <c:pt idx="0">
                  <c:v>31.6</c:v>
                </c:pt>
                <c:pt idx="1">
                  <c:v>31.4</c:v>
                </c:pt>
                <c:pt idx="2">
                  <c:v>31.4</c:v>
                </c:pt>
                <c:pt idx="3">
                  <c:v>31.6</c:v>
                </c:pt>
                <c:pt idx="4">
                  <c:v>31.4</c:v>
                </c:pt>
                <c:pt idx="5">
                  <c:v>31.5</c:v>
                </c:pt>
                <c:pt idx="6">
                  <c:v>31.6</c:v>
                </c:pt>
                <c:pt idx="7">
                  <c:v>31.6</c:v>
                </c:pt>
                <c:pt idx="8">
                  <c:v>31.6</c:v>
                </c:pt>
                <c:pt idx="9">
                  <c:v>31.4</c:v>
                </c:pt>
                <c:pt idx="10">
                  <c:v>31.6</c:v>
                </c:pt>
                <c:pt idx="11">
                  <c:v>31.6</c:v>
                </c:pt>
                <c:pt idx="12">
                  <c:v>31.4</c:v>
                </c:pt>
                <c:pt idx="13">
                  <c:v>31.4</c:v>
                </c:pt>
                <c:pt idx="14">
                  <c:v>31.6</c:v>
                </c:pt>
                <c:pt idx="15">
                  <c:v>31.4</c:v>
                </c:pt>
                <c:pt idx="16">
                  <c:v>31.4</c:v>
                </c:pt>
                <c:pt idx="17">
                  <c:v>31.4</c:v>
                </c:pt>
                <c:pt idx="18">
                  <c:v>31.6</c:v>
                </c:pt>
                <c:pt idx="19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[2]Sheet1!$E$35:$E$54</c:f>
              <c:numCache>
                <c:formatCode>h:mm</c:formatCode>
                <c:ptCount val="20"/>
                <c:pt idx="0">
                  <c:v>0.53125</c:v>
                </c:pt>
                <c:pt idx="1">
                  <c:v>0.53472222222222221</c:v>
                </c:pt>
                <c:pt idx="2">
                  <c:v>0.53819444444444442</c:v>
                </c:pt>
                <c:pt idx="3">
                  <c:v>0.54166666666666663</c:v>
                </c:pt>
                <c:pt idx="4">
                  <c:v>0.54513888888888895</c:v>
                </c:pt>
                <c:pt idx="5">
                  <c:v>0.54861111111111105</c:v>
                </c:pt>
                <c:pt idx="6">
                  <c:v>0.55208333333333337</c:v>
                </c:pt>
                <c:pt idx="7">
                  <c:v>0.55555555555555558</c:v>
                </c:pt>
                <c:pt idx="8">
                  <c:v>0.55902777777777779</c:v>
                </c:pt>
                <c:pt idx="9">
                  <c:v>0.5625</c:v>
                </c:pt>
                <c:pt idx="10">
                  <c:v>0.56597222222222221</c:v>
                </c:pt>
                <c:pt idx="11">
                  <c:v>0.56944444444444442</c:v>
                </c:pt>
                <c:pt idx="12">
                  <c:v>0.57986111111111105</c:v>
                </c:pt>
                <c:pt idx="13">
                  <c:v>0.58333333333333337</c:v>
                </c:pt>
                <c:pt idx="14">
                  <c:v>0.58680555555555558</c:v>
                </c:pt>
                <c:pt idx="15">
                  <c:v>0.59027777777777779</c:v>
                </c:pt>
                <c:pt idx="16">
                  <c:v>0.59375</c:v>
                </c:pt>
                <c:pt idx="17">
                  <c:v>0.59722222222222221</c:v>
                </c:pt>
                <c:pt idx="18">
                  <c:v>0.60069444444444442</c:v>
                </c:pt>
                <c:pt idx="19">
                  <c:v>0.60416666666666663</c:v>
                </c:pt>
              </c:numCache>
            </c:numRef>
          </c:cat>
          <c:val>
            <c:numRef>
              <c:f>[2]Sheet1!$H$35:$H$54</c:f>
              <c:numCache>
                <c:formatCode>General</c:formatCode>
                <c:ptCount val="20"/>
                <c:pt idx="0">
                  <c:v>31.2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31.4</c:v>
                </c:pt>
                <c:pt idx="5">
                  <c:v>31.4</c:v>
                </c:pt>
                <c:pt idx="6">
                  <c:v>31.8</c:v>
                </c:pt>
                <c:pt idx="7">
                  <c:v>31.8</c:v>
                </c:pt>
                <c:pt idx="8">
                  <c:v>32</c:v>
                </c:pt>
                <c:pt idx="9">
                  <c:v>31.8</c:v>
                </c:pt>
                <c:pt idx="10">
                  <c:v>32</c:v>
                </c:pt>
                <c:pt idx="11">
                  <c:v>31.8</c:v>
                </c:pt>
                <c:pt idx="12">
                  <c:v>31.6</c:v>
                </c:pt>
                <c:pt idx="13">
                  <c:v>31.6</c:v>
                </c:pt>
                <c:pt idx="14">
                  <c:v>32</c:v>
                </c:pt>
                <c:pt idx="15">
                  <c:v>31.8</c:v>
                </c:pt>
                <c:pt idx="16">
                  <c:v>31.8</c:v>
                </c:pt>
                <c:pt idx="17">
                  <c:v>31.8</c:v>
                </c:pt>
                <c:pt idx="18">
                  <c:v>32</c:v>
                </c:pt>
                <c:pt idx="19">
                  <c:v>32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[2]Sheet1!$E$35:$E$54</c:f>
              <c:numCache>
                <c:formatCode>h:mm</c:formatCode>
                <c:ptCount val="20"/>
                <c:pt idx="0">
                  <c:v>0.53125</c:v>
                </c:pt>
                <c:pt idx="1">
                  <c:v>0.53472222222222221</c:v>
                </c:pt>
                <c:pt idx="2">
                  <c:v>0.53819444444444442</c:v>
                </c:pt>
                <c:pt idx="3">
                  <c:v>0.54166666666666663</c:v>
                </c:pt>
                <c:pt idx="4">
                  <c:v>0.54513888888888895</c:v>
                </c:pt>
                <c:pt idx="5">
                  <c:v>0.54861111111111105</c:v>
                </c:pt>
                <c:pt idx="6">
                  <c:v>0.55208333333333337</c:v>
                </c:pt>
                <c:pt idx="7">
                  <c:v>0.55555555555555558</c:v>
                </c:pt>
                <c:pt idx="8">
                  <c:v>0.55902777777777779</c:v>
                </c:pt>
                <c:pt idx="9">
                  <c:v>0.5625</c:v>
                </c:pt>
                <c:pt idx="10">
                  <c:v>0.56597222222222221</c:v>
                </c:pt>
                <c:pt idx="11">
                  <c:v>0.56944444444444442</c:v>
                </c:pt>
                <c:pt idx="12">
                  <c:v>0.57986111111111105</c:v>
                </c:pt>
                <c:pt idx="13">
                  <c:v>0.58333333333333337</c:v>
                </c:pt>
                <c:pt idx="14">
                  <c:v>0.58680555555555558</c:v>
                </c:pt>
                <c:pt idx="15">
                  <c:v>0.59027777777777779</c:v>
                </c:pt>
                <c:pt idx="16">
                  <c:v>0.59375</c:v>
                </c:pt>
                <c:pt idx="17">
                  <c:v>0.59722222222222221</c:v>
                </c:pt>
                <c:pt idx="18">
                  <c:v>0.60069444444444442</c:v>
                </c:pt>
                <c:pt idx="19">
                  <c:v>0.60416666666666663</c:v>
                </c:pt>
              </c:numCache>
            </c:numRef>
          </c:cat>
          <c:val>
            <c:numRef>
              <c:f>[2]Sheet1!$J$35:$J$54</c:f>
              <c:numCache>
                <c:formatCode>General</c:formatCode>
                <c:ptCount val="20"/>
                <c:pt idx="0">
                  <c:v>27.5</c:v>
                </c:pt>
                <c:pt idx="1">
                  <c:v>28.1</c:v>
                </c:pt>
                <c:pt idx="2">
                  <c:v>29.5</c:v>
                </c:pt>
                <c:pt idx="3">
                  <c:v>30</c:v>
                </c:pt>
                <c:pt idx="4">
                  <c:v>31</c:v>
                </c:pt>
                <c:pt idx="5">
                  <c:v>32.1</c:v>
                </c:pt>
                <c:pt idx="6">
                  <c:v>33.200000000000003</c:v>
                </c:pt>
                <c:pt idx="7">
                  <c:v>34</c:v>
                </c:pt>
                <c:pt idx="8">
                  <c:v>35.5</c:v>
                </c:pt>
                <c:pt idx="9">
                  <c:v>37.5</c:v>
                </c:pt>
                <c:pt idx="10">
                  <c:v>38.5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40.5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68296"/>
        <c:axId val="361766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[2]Sheet1!$E$35:$E$54</c15:sqref>
                        </c15:formulaRef>
                      </c:ext>
                    </c:extLst>
                    <c:numCache>
                      <c:formatCode>h:mm</c:formatCode>
                      <c:ptCount val="20"/>
                      <c:pt idx="0">
                        <c:v>0.53125</c:v>
                      </c:pt>
                      <c:pt idx="1">
                        <c:v>0.53472222222222221</c:v>
                      </c:pt>
                      <c:pt idx="2">
                        <c:v>0.53819444444444442</c:v>
                      </c:pt>
                      <c:pt idx="3">
                        <c:v>0.54166666666666663</c:v>
                      </c:pt>
                      <c:pt idx="4">
                        <c:v>0.54513888888888895</c:v>
                      </c:pt>
                      <c:pt idx="5">
                        <c:v>0.54861111111111105</c:v>
                      </c:pt>
                      <c:pt idx="6">
                        <c:v>0.55208333333333337</c:v>
                      </c:pt>
                      <c:pt idx="7">
                        <c:v>0.55555555555555558</c:v>
                      </c:pt>
                      <c:pt idx="8">
                        <c:v>0.55902777777777779</c:v>
                      </c:pt>
                      <c:pt idx="9">
                        <c:v>0.5625</c:v>
                      </c:pt>
                      <c:pt idx="10">
                        <c:v>0.56597222222222221</c:v>
                      </c:pt>
                      <c:pt idx="11">
                        <c:v>0.56944444444444442</c:v>
                      </c:pt>
                      <c:pt idx="12">
                        <c:v>0.57986111111111105</c:v>
                      </c:pt>
                      <c:pt idx="13">
                        <c:v>0.58333333333333337</c:v>
                      </c:pt>
                      <c:pt idx="14">
                        <c:v>0.58680555555555558</c:v>
                      </c:pt>
                      <c:pt idx="15">
                        <c:v>0.59027777777777779</c:v>
                      </c:pt>
                      <c:pt idx="16">
                        <c:v>0.59375</c:v>
                      </c:pt>
                      <c:pt idx="17">
                        <c:v>0.59722222222222221</c:v>
                      </c:pt>
                      <c:pt idx="18">
                        <c:v>0.60069444444444442</c:v>
                      </c:pt>
                      <c:pt idx="19">
                        <c:v>0.60416666666666663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[2]Sheet1!$G$35:$G$54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[2]Sheet1!$E$35:$E$54</c15:sqref>
                        </c15:formulaRef>
                      </c:ext>
                    </c:extLst>
                    <c:numCache>
                      <c:formatCode>h:mm</c:formatCode>
                      <c:ptCount val="20"/>
                      <c:pt idx="0">
                        <c:v>0.53125</c:v>
                      </c:pt>
                      <c:pt idx="1">
                        <c:v>0.53472222222222221</c:v>
                      </c:pt>
                      <c:pt idx="2">
                        <c:v>0.53819444444444442</c:v>
                      </c:pt>
                      <c:pt idx="3">
                        <c:v>0.54166666666666663</c:v>
                      </c:pt>
                      <c:pt idx="4">
                        <c:v>0.54513888888888895</c:v>
                      </c:pt>
                      <c:pt idx="5">
                        <c:v>0.54861111111111105</c:v>
                      </c:pt>
                      <c:pt idx="6">
                        <c:v>0.55208333333333337</c:v>
                      </c:pt>
                      <c:pt idx="7">
                        <c:v>0.55555555555555558</c:v>
                      </c:pt>
                      <c:pt idx="8">
                        <c:v>0.55902777777777779</c:v>
                      </c:pt>
                      <c:pt idx="9">
                        <c:v>0.5625</c:v>
                      </c:pt>
                      <c:pt idx="10">
                        <c:v>0.56597222222222221</c:v>
                      </c:pt>
                      <c:pt idx="11">
                        <c:v>0.56944444444444442</c:v>
                      </c:pt>
                      <c:pt idx="12">
                        <c:v>0.57986111111111105</c:v>
                      </c:pt>
                      <c:pt idx="13">
                        <c:v>0.58333333333333337</c:v>
                      </c:pt>
                      <c:pt idx="14">
                        <c:v>0.58680555555555558</c:v>
                      </c:pt>
                      <c:pt idx="15">
                        <c:v>0.59027777777777779</c:v>
                      </c:pt>
                      <c:pt idx="16">
                        <c:v>0.59375</c:v>
                      </c:pt>
                      <c:pt idx="17">
                        <c:v>0.59722222222222221</c:v>
                      </c:pt>
                      <c:pt idx="18">
                        <c:v>0.60069444444444442</c:v>
                      </c:pt>
                      <c:pt idx="19">
                        <c:v>0.60416666666666663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[2]Sheet1!$I$35:$I$54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1768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6728"/>
        <c:crosses val="autoZero"/>
        <c:auto val="1"/>
        <c:lblAlgn val="ctr"/>
        <c:lblOffset val="100"/>
        <c:noMultiLvlLbl val="0"/>
      </c:catAx>
      <c:valAx>
        <c:axId val="361766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[2]Sheet1!$E$61:$E$85</c:f>
              <c:numCache>
                <c:formatCode>h:mm</c:formatCode>
                <c:ptCount val="25"/>
                <c:pt idx="0">
                  <c:v>0.55902777777777779</c:v>
                </c:pt>
                <c:pt idx="1">
                  <c:v>0.5625</c:v>
                </c:pt>
                <c:pt idx="2">
                  <c:v>0.56597222222222221</c:v>
                </c:pt>
                <c:pt idx="3">
                  <c:v>0.56944444444444442</c:v>
                </c:pt>
                <c:pt idx="4">
                  <c:v>0.57986111111111105</c:v>
                </c:pt>
                <c:pt idx="5">
                  <c:v>0.58333333333333337</c:v>
                </c:pt>
                <c:pt idx="6">
                  <c:v>0.58680555555555558</c:v>
                </c:pt>
                <c:pt idx="7">
                  <c:v>0.59027777777777779</c:v>
                </c:pt>
                <c:pt idx="8">
                  <c:v>0.59375</c:v>
                </c:pt>
                <c:pt idx="9">
                  <c:v>0.59722222222222221</c:v>
                </c:pt>
                <c:pt idx="10">
                  <c:v>0.60069444444444442</c:v>
                </c:pt>
                <c:pt idx="11">
                  <c:v>0.60416666666666663</c:v>
                </c:pt>
                <c:pt idx="12">
                  <c:v>0.60763888888888895</c:v>
                </c:pt>
                <c:pt idx="13">
                  <c:v>0.61111111111111105</c:v>
                </c:pt>
                <c:pt idx="14">
                  <c:v>0.61458333333333337</c:v>
                </c:pt>
                <c:pt idx="15">
                  <c:v>0.61805555555555558</c:v>
                </c:pt>
                <c:pt idx="16">
                  <c:v>0.62152777777777779</c:v>
                </c:pt>
                <c:pt idx="17">
                  <c:v>0.625</c:v>
                </c:pt>
                <c:pt idx="18">
                  <c:v>0.62847222222222221</c:v>
                </c:pt>
                <c:pt idx="19">
                  <c:v>0.63194444444444442</c:v>
                </c:pt>
                <c:pt idx="20">
                  <c:v>0.63541666666666663</c:v>
                </c:pt>
                <c:pt idx="21">
                  <c:v>0.63888888888888895</c:v>
                </c:pt>
                <c:pt idx="22">
                  <c:v>0.64236111111111105</c:v>
                </c:pt>
                <c:pt idx="23">
                  <c:v>0.64583333333333337</c:v>
                </c:pt>
                <c:pt idx="24">
                  <c:v>0.64930555555555558</c:v>
                </c:pt>
              </c:numCache>
            </c:numRef>
          </c:cat>
          <c:val>
            <c:numRef>
              <c:f>[2]Sheet1!$F$61:$F$85</c:f>
              <c:numCache>
                <c:formatCode>General</c:formatCode>
                <c:ptCount val="25"/>
                <c:pt idx="0">
                  <c:v>31.5</c:v>
                </c:pt>
                <c:pt idx="1">
                  <c:v>31.4</c:v>
                </c:pt>
                <c:pt idx="2">
                  <c:v>31.4</c:v>
                </c:pt>
                <c:pt idx="3">
                  <c:v>31.6</c:v>
                </c:pt>
                <c:pt idx="4">
                  <c:v>31.4</c:v>
                </c:pt>
                <c:pt idx="5">
                  <c:v>31.4</c:v>
                </c:pt>
                <c:pt idx="6">
                  <c:v>31.4</c:v>
                </c:pt>
                <c:pt idx="7">
                  <c:v>31.4</c:v>
                </c:pt>
                <c:pt idx="8">
                  <c:v>31.4</c:v>
                </c:pt>
                <c:pt idx="9">
                  <c:v>31.4</c:v>
                </c:pt>
                <c:pt idx="10">
                  <c:v>31.4</c:v>
                </c:pt>
                <c:pt idx="11">
                  <c:v>31.2</c:v>
                </c:pt>
                <c:pt idx="12">
                  <c:v>31.2</c:v>
                </c:pt>
                <c:pt idx="13">
                  <c:v>31.2</c:v>
                </c:pt>
                <c:pt idx="14">
                  <c:v>31.4</c:v>
                </c:pt>
                <c:pt idx="15">
                  <c:v>31.6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31.6</c:v>
                </c:pt>
                <c:pt idx="20">
                  <c:v>31.6</c:v>
                </c:pt>
                <c:pt idx="21">
                  <c:v>31.6</c:v>
                </c:pt>
                <c:pt idx="22">
                  <c:v>31.4</c:v>
                </c:pt>
                <c:pt idx="23">
                  <c:v>31.4</c:v>
                </c:pt>
                <c:pt idx="24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[2]Sheet1!$E$61:$E$85</c:f>
              <c:numCache>
                <c:formatCode>h:mm</c:formatCode>
                <c:ptCount val="25"/>
                <c:pt idx="0">
                  <c:v>0.55902777777777779</c:v>
                </c:pt>
                <c:pt idx="1">
                  <c:v>0.5625</c:v>
                </c:pt>
                <c:pt idx="2">
                  <c:v>0.56597222222222221</c:v>
                </c:pt>
                <c:pt idx="3">
                  <c:v>0.56944444444444442</c:v>
                </c:pt>
                <c:pt idx="4">
                  <c:v>0.57986111111111105</c:v>
                </c:pt>
                <c:pt idx="5">
                  <c:v>0.58333333333333337</c:v>
                </c:pt>
                <c:pt idx="6">
                  <c:v>0.58680555555555558</c:v>
                </c:pt>
                <c:pt idx="7">
                  <c:v>0.59027777777777779</c:v>
                </c:pt>
                <c:pt idx="8">
                  <c:v>0.59375</c:v>
                </c:pt>
                <c:pt idx="9">
                  <c:v>0.59722222222222221</c:v>
                </c:pt>
                <c:pt idx="10">
                  <c:v>0.60069444444444442</c:v>
                </c:pt>
                <c:pt idx="11">
                  <c:v>0.60416666666666663</c:v>
                </c:pt>
                <c:pt idx="12">
                  <c:v>0.60763888888888895</c:v>
                </c:pt>
                <c:pt idx="13">
                  <c:v>0.61111111111111105</c:v>
                </c:pt>
                <c:pt idx="14">
                  <c:v>0.61458333333333337</c:v>
                </c:pt>
                <c:pt idx="15">
                  <c:v>0.61805555555555558</c:v>
                </c:pt>
                <c:pt idx="16">
                  <c:v>0.62152777777777779</c:v>
                </c:pt>
                <c:pt idx="17">
                  <c:v>0.625</c:v>
                </c:pt>
                <c:pt idx="18">
                  <c:v>0.62847222222222221</c:v>
                </c:pt>
                <c:pt idx="19">
                  <c:v>0.63194444444444442</c:v>
                </c:pt>
                <c:pt idx="20">
                  <c:v>0.63541666666666663</c:v>
                </c:pt>
                <c:pt idx="21">
                  <c:v>0.63888888888888895</c:v>
                </c:pt>
                <c:pt idx="22">
                  <c:v>0.64236111111111105</c:v>
                </c:pt>
                <c:pt idx="23">
                  <c:v>0.64583333333333337</c:v>
                </c:pt>
                <c:pt idx="24">
                  <c:v>0.64930555555555558</c:v>
                </c:pt>
              </c:numCache>
            </c:numRef>
          </c:cat>
          <c:val>
            <c:numRef>
              <c:f>[2]Sheet1!$H$61:$H$85</c:f>
              <c:numCache>
                <c:formatCode>General</c:formatCode>
                <c:ptCount val="25"/>
                <c:pt idx="0">
                  <c:v>31.6</c:v>
                </c:pt>
                <c:pt idx="1">
                  <c:v>31.5</c:v>
                </c:pt>
                <c:pt idx="2">
                  <c:v>31.4</c:v>
                </c:pt>
                <c:pt idx="3">
                  <c:v>31.6</c:v>
                </c:pt>
                <c:pt idx="4">
                  <c:v>31.2</c:v>
                </c:pt>
                <c:pt idx="5">
                  <c:v>31.4</c:v>
                </c:pt>
                <c:pt idx="6">
                  <c:v>31.4</c:v>
                </c:pt>
                <c:pt idx="7">
                  <c:v>31.4</c:v>
                </c:pt>
                <c:pt idx="8">
                  <c:v>31.6</c:v>
                </c:pt>
                <c:pt idx="9">
                  <c:v>31.6</c:v>
                </c:pt>
                <c:pt idx="10">
                  <c:v>31.8</c:v>
                </c:pt>
                <c:pt idx="11">
                  <c:v>31.6</c:v>
                </c:pt>
                <c:pt idx="12">
                  <c:v>31.6</c:v>
                </c:pt>
                <c:pt idx="13">
                  <c:v>31.6</c:v>
                </c:pt>
                <c:pt idx="14">
                  <c:v>31.8</c:v>
                </c:pt>
                <c:pt idx="15">
                  <c:v>31.8</c:v>
                </c:pt>
                <c:pt idx="16">
                  <c:v>31.8</c:v>
                </c:pt>
                <c:pt idx="17">
                  <c:v>31.8</c:v>
                </c:pt>
                <c:pt idx="18">
                  <c:v>31.8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31.8</c:v>
                </c:pt>
                <c:pt idx="23">
                  <c:v>31.8</c:v>
                </c:pt>
                <c:pt idx="24">
                  <c:v>32.200000000000003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[2]Sheet1!$E$61:$E$85</c:f>
              <c:numCache>
                <c:formatCode>h:mm</c:formatCode>
                <c:ptCount val="25"/>
                <c:pt idx="0">
                  <c:v>0.55902777777777779</c:v>
                </c:pt>
                <c:pt idx="1">
                  <c:v>0.5625</c:v>
                </c:pt>
                <c:pt idx="2">
                  <c:v>0.56597222222222221</c:v>
                </c:pt>
                <c:pt idx="3">
                  <c:v>0.56944444444444442</c:v>
                </c:pt>
                <c:pt idx="4">
                  <c:v>0.57986111111111105</c:v>
                </c:pt>
                <c:pt idx="5">
                  <c:v>0.58333333333333337</c:v>
                </c:pt>
                <c:pt idx="6">
                  <c:v>0.58680555555555558</c:v>
                </c:pt>
                <c:pt idx="7">
                  <c:v>0.59027777777777779</c:v>
                </c:pt>
                <c:pt idx="8">
                  <c:v>0.59375</c:v>
                </c:pt>
                <c:pt idx="9">
                  <c:v>0.59722222222222221</c:v>
                </c:pt>
                <c:pt idx="10">
                  <c:v>0.60069444444444442</c:v>
                </c:pt>
                <c:pt idx="11">
                  <c:v>0.60416666666666663</c:v>
                </c:pt>
                <c:pt idx="12">
                  <c:v>0.60763888888888895</c:v>
                </c:pt>
                <c:pt idx="13">
                  <c:v>0.61111111111111105</c:v>
                </c:pt>
                <c:pt idx="14">
                  <c:v>0.61458333333333337</c:v>
                </c:pt>
                <c:pt idx="15">
                  <c:v>0.61805555555555558</c:v>
                </c:pt>
                <c:pt idx="16">
                  <c:v>0.62152777777777779</c:v>
                </c:pt>
                <c:pt idx="17">
                  <c:v>0.625</c:v>
                </c:pt>
                <c:pt idx="18">
                  <c:v>0.62847222222222221</c:v>
                </c:pt>
                <c:pt idx="19">
                  <c:v>0.63194444444444442</c:v>
                </c:pt>
                <c:pt idx="20">
                  <c:v>0.63541666666666663</c:v>
                </c:pt>
                <c:pt idx="21">
                  <c:v>0.63888888888888895</c:v>
                </c:pt>
                <c:pt idx="22">
                  <c:v>0.64236111111111105</c:v>
                </c:pt>
                <c:pt idx="23">
                  <c:v>0.64583333333333337</c:v>
                </c:pt>
                <c:pt idx="24">
                  <c:v>0.64930555555555558</c:v>
                </c:pt>
              </c:numCache>
            </c:numRef>
          </c:cat>
          <c:val>
            <c:numRef>
              <c:f>[2]Sheet1!$J$61:$J$85</c:f>
              <c:numCache>
                <c:formatCode>General</c:formatCode>
                <c:ptCount val="25"/>
                <c:pt idx="0">
                  <c:v>29.3</c:v>
                </c:pt>
                <c:pt idx="1">
                  <c:v>28.2</c:v>
                </c:pt>
                <c:pt idx="2">
                  <c:v>27.5</c:v>
                </c:pt>
                <c:pt idx="3">
                  <c:v>27.1</c:v>
                </c:pt>
                <c:pt idx="4">
                  <c:v>28.5</c:v>
                </c:pt>
                <c:pt idx="5">
                  <c:v>29.7</c:v>
                </c:pt>
                <c:pt idx="6">
                  <c:v>30.6</c:v>
                </c:pt>
                <c:pt idx="7">
                  <c:v>31.7</c:v>
                </c:pt>
                <c:pt idx="8">
                  <c:v>32.799999999999997</c:v>
                </c:pt>
                <c:pt idx="9">
                  <c:v>33.6</c:v>
                </c:pt>
                <c:pt idx="10">
                  <c:v>34.5</c:v>
                </c:pt>
                <c:pt idx="11">
                  <c:v>35.700000000000003</c:v>
                </c:pt>
                <c:pt idx="12">
                  <c:v>36.9</c:v>
                </c:pt>
                <c:pt idx="13">
                  <c:v>37.700000000000003</c:v>
                </c:pt>
                <c:pt idx="14">
                  <c:v>38.299999999999997</c:v>
                </c:pt>
                <c:pt idx="15">
                  <c:v>38.700000000000003</c:v>
                </c:pt>
                <c:pt idx="16">
                  <c:v>38.9</c:v>
                </c:pt>
                <c:pt idx="17">
                  <c:v>39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68688"/>
        <c:axId val="36176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[2]Sheet1!$E$61:$E$85</c15:sqref>
                        </c15:formulaRef>
                      </c:ext>
                    </c:extLst>
                    <c:numCache>
                      <c:formatCode>h:mm</c:formatCode>
                      <c:ptCount val="25"/>
                      <c:pt idx="0">
                        <c:v>0.55902777777777779</c:v>
                      </c:pt>
                      <c:pt idx="1">
                        <c:v>0.5625</c:v>
                      </c:pt>
                      <c:pt idx="2">
                        <c:v>0.56597222222222221</c:v>
                      </c:pt>
                      <c:pt idx="3">
                        <c:v>0.56944444444444442</c:v>
                      </c:pt>
                      <c:pt idx="4">
                        <c:v>0.57986111111111105</c:v>
                      </c:pt>
                      <c:pt idx="5">
                        <c:v>0.58333333333333337</c:v>
                      </c:pt>
                      <c:pt idx="6">
                        <c:v>0.58680555555555558</c:v>
                      </c:pt>
                      <c:pt idx="7">
                        <c:v>0.59027777777777779</c:v>
                      </c:pt>
                      <c:pt idx="8">
                        <c:v>0.59375</c:v>
                      </c:pt>
                      <c:pt idx="9">
                        <c:v>0.59722222222222221</c:v>
                      </c:pt>
                      <c:pt idx="10">
                        <c:v>0.60069444444444442</c:v>
                      </c:pt>
                      <c:pt idx="11">
                        <c:v>0.60416666666666663</c:v>
                      </c:pt>
                      <c:pt idx="12">
                        <c:v>0.60763888888888895</c:v>
                      </c:pt>
                      <c:pt idx="13">
                        <c:v>0.61111111111111105</c:v>
                      </c:pt>
                      <c:pt idx="14">
                        <c:v>0.61458333333333337</c:v>
                      </c:pt>
                      <c:pt idx="15">
                        <c:v>0.61805555555555558</c:v>
                      </c:pt>
                      <c:pt idx="16">
                        <c:v>0.62152777777777779</c:v>
                      </c:pt>
                      <c:pt idx="17">
                        <c:v>0.625</c:v>
                      </c:pt>
                      <c:pt idx="18">
                        <c:v>0.62847222222222221</c:v>
                      </c:pt>
                      <c:pt idx="19">
                        <c:v>0.63194444444444442</c:v>
                      </c:pt>
                      <c:pt idx="20">
                        <c:v>0.63541666666666663</c:v>
                      </c:pt>
                      <c:pt idx="21">
                        <c:v>0.63888888888888895</c:v>
                      </c:pt>
                      <c:pt idx="22">
                        <c:v>0.64236111111111105</c:v>
                      </c:pt>
                      <c:pt idx="23">
                        <c:v>0.64583333333333337</c:v>
                      </c:pt>
                      <c:pt idx="24">
                        <c:v>0.64930555555555558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[2]Sheet1!$G$61:$G$85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[2]Sheet1!$E$61:$E$85</c15:sqref>
                        </c15:formulaRef>
                      </c:ext>
                    </c:extLst>
                    <c:numCache>
                      <c:formatCode>h:mm</c:formatCode>
                      <c:ptCount val="25"/>
                      <c:pt idx="0">
                        <c:v>0.55902777777777779</c:v>
                      </c:pt>
                      <c:pt idx="1">
                        <c:v>0.5625</c:v>
                      </c:pt>
                      <c:pt idx="2">
                        <c:v>0.56597222222222221</c:v>
                      </c:pt>
                      <c:pt idx="3">
                        <c:v>0.56944444444444442</c:v>
                      </c:pt>
                      <c:pt idx="4">
                        <c:v>0.57986111111111105</c:v>
                      </c:pt>
                      <c:pt idx="5">
                        <c:v>0.58333333333333337</c:v>
                      </c:pt>
                      <c:pt idx="6">
                        <c:v>0.58680555555555558</c:v>
                      </c:pt>
                      <c:pt idx="7">
                        <c:v>0.59027777777777779</c:v>
                      </c:pt>
                      <c:pt idx="8">
                        <c:v>0.59375</c:v>
                      </c:pt>
                      <c:pt idx="9">
                        <c:v>0.59722222222222221</c:v>
                      </c:pt>
                      <c:pt idx="10">
                        <c:v>0.60069444444444442</c:v>
                      </c:pt>
                      <c:pt idx="11">
                        <c:v>0.60416666666666663</c:v>
                      </c:pt>
                      <c:pt idx="12">
                        <c:v>0.60763888888888895</c:v>
                      </c:pt>
                      <c:pt idx="13">
                        <c:v>0.61111111111111105</c:v>
                      </c:pt>
                      <c:pt idx="14">
                        <c:v>0.61458333333333337</c:v>
                      </c:pt>
                      <c:pt idx="15">
                        <c:v>0.61805555555555558</c:v>
                      </c:pt>
                      <c:pt idx="16">
                        <c:v>0.62152777777777779</c:v>
                      </c:pt>
                      <c:pt idx="17">
                        <c:v>0.625</c:v>
                      </c:pt>
                      <c:pt idx="18">
                        <c:v>0.62847222222222221</c:v>
                      </c:pt>
                      <c:pt idx="19">
                        <c:v>0.63194444444444442</c:v>
                      </c:pt>
                      <c:pt idx="20">
                        <c:v>0.63541666666666663</c:v>
                      </c:pt>
                      <c:pt idx="21">
                        <c:v>0.63888888888888895</c:v>
                      </c:pt>
                      <c:pt idx="22">
                        <c:v>0.64236111111111105</c:v>
                      </c:pt>
                      <c:pt idx="23">
                        <c:v>0.64583333333333337</c:v>
                      </c:pt>
                      <c:pt idx="24">
                        <c:v>0.64930555555555558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[2]Sheet1!$I$61:$I$85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176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7120"/>
        <c:crosses val="autoZero"/>
        <c:auto val="1"/>
        <c:lblAlgn val="ctr"/>
        <c:lblOffset val="100"/>
        <c:noMultiLvlLbl val="0"/>
      </c:catAx>
      <c:valAx>
        <c:axId val="361767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[2]Sheet1!$E$96:$E$120</c:f>
              <c:numCache>
                <c:formatCode>h:mm</c:formatCode>
                <c:ptCount val="25"/>
                <c:pt idx="0">
                  <c:v>0.59722222222222221</c:v>
                </c:pt>
                <c:pt idx="1">
                  <c:v>0.60069444444444442</c:v>
                </c:pt>
                <c:pt idx="2">
                  <c:v>0.60416666666666663</c:v>
                </c:pt>
                <c:pt idx="3">
                  <c:v>0.60763888888888895</c:v>
                </c:pt>
                <c:pt idx="4">
                  <c:v>0.61111111111111105</c:v>
                </c:pt>
                <c:pt idx="5">
                  <c:v>0.61458333333333337</c:v>
                </c:pt>
                <c:pt idx="6">
                  <c:v>0.61805555555555558</c:v>
                </c:pt>
                <c:pt idx="7">
                  <c:v>0.62152777777777779</c:v>
                </c:pt>
                <c:pt idx="8">
                  <c:v>0.625</c:v>
                </c:pt>
                <c:pt idx="9">
                  <c:v>0.62847222222222221</c:v>
                </c:pt>
                <c:pt idx="10">
                  <c:v>0.63194444444444442</c:v>
                </c:pt>
                <c:pt idx="11">
                  <c:v>0.63541666666666663</c:v>
                </c:pt>
                <c:pt idx="12">
                  <c:v>0.63888888888888895</c:v>
                </c:pt>
                <c:pt idx="13">
                  <c:v>0.64236111111111105</c:v>
                </c:pt>
                <c:pt idx="14">
                  <c:v>0.64583333333333337</c:v>
                </c:pt>
                <c:pt idx="15">
                  <c:v>0.64930555555555558</c:v>
                </c:pt>
                <c:pt idx="16">
                  <c:v>0.65277777777777779</c:v>
                </c:pt>
                <c:pt idx="17">
                  <c:v>0.65625</c:v>
                </c:pt>
                <c:pt idx="18">
                  <c:v>0.65972222222222221</c:v>
                </c:pt>
                <c:pt idx="19">
                  <c:v>0.66319444444444442</c:v>
                </c:pt>
                <c:pt idx="20">
                  <c:v>0.66666666666666663</c:v>
                </c:pt>
                <c:pt idx="21">
                  <c:v>0.67013888888888884</c:v>
                </c:pt>
                <c:pt idx="22">
                  <c:v>0.67361111111111116</c:v>
                </c:pt>
                <c:pt idx="23">
                  <c:v>0.67708333333333337</c:v>
                </c:pt>
                <c:pt idx="24">
                  <c:v>0.68055555555555547</c:v>
                </c:pt>
              </c:numCache>
            </c:numRef>
          </c:cat>
          <c:val>
            <c:numRef>
              <c:f>[2]Sheet1!$F$96:$F$120</c:f>
              <c:numCache>
                <c:formatCode>General</c:formatCode>
                <c:ptCount val="25"/>
                <c:pt idx="0">
                  <c:v>31.4</c:v>
                </c:pt>
                <c:pt idx="1">
                  <c:v>31.6</c:v>
                </c:pt>
                <c:pt idx="2">
                  <c:v>31.6</c:v>
                </c:pt>
                <c:pt idx="3">
                  <c:v>31.4</c:v>
                </c:pt>
                <c:pt idx="4">
                  <c:v>31.6</c:v>
                </c:pt>
                <c:pt idx="5">
                  <c:v>31.6</c:v>
                </c:pt>
                <c:pt idx="6">
                  <c:v>31.6</c:v>
                </c:pt>
                <c:pt idx="7">
                  <c:v>31.4</c:v>
                </c:pt>
                <c:pt idx="8">
                  <c:v>31.4</c:v>
                </c:pt>
                <c:pt idx="9">
                  <c:v>31.6</c:v>
                </c:pt>
                <c:pt idx="10">
                  <c:v>31.8</c:v>
                </c:pt>
                <c:pt idx="11">
                  <c:v>31.8</c:v>
                </c:pt>
                <c:pt idx="12">
                  <c:v>31.6</c:v>
                </c:pt>
                <c:pt idx="13">
                  <c:v>31.4</c:v>
                </c:pt>
                <c:pt idx="14">
                  <c:v>31.6</c:v>
                </c:pt>
                <c:pt idx="15">
                  <c:v>31.8</c:v>
                </c:pt>
                <c:pt idx="16">
                  <c:v>31.8</c:v>
                </c:pt>
                <c:pt idx="17">
                  <c:v>31.6</c:v>
                </c:pt>
                <c:pt idx="18">
                  <c:v>31.6</c:v>
                </c:pt>
                <c:pt idx="19">
                  <c:v>31.8</c:v>
                </c:pt>
                <c:pt idx="20">
                  <c:v>32</c:v>
                </c:pt>
                <c:pt idx="21">
                  <c:v>31.6</c:v>
                </c:pt>
                <c:pt idx="22">
                  <c:v>32</c:v>
                </c:pt>
                <c:pt idx="23">
                  <c:v>32</c:v>
                </c:pt>
                <c:pt idx="24">
                  <c:v>32.799999999999997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[2]Sheet1!$E$96:$E$120</c:f>
              <c:numCache>
                <c:formatCode>h:mm</c:formatCode>
                <c:ptCount val="25"/>
                <c:pt idx="0">
                  <c:v>0.59722222222222221</c:v>
                </c:pt>
                <c:pt idx="1">
                  <c:v>0.60069444444444442</c:v>
                </c:pt>
                <c:pt idx="2">
                  <c:v>0.60416666666666663</c:v>
                </c:pt>
                <c:pt idx="3">
                  <c:v>0.60763888888888895</c:v>
                </c:pt>
                <c:pt idx="4">
                  <c:v>0.61111111111111105</c:v>
                </c:pt>
                <c:pt idx="5">
                  <c:v>0.61458333333333337</c:v>
                </c:pt>
                <c:pt idx="6">
                  <c:v>0.61805555555555558</c:v>
                </c:pt>
                <c:pt idx="7">
                  <c:v>0.62152777777777779</c:v>
                </c:pt>
                <c:pt idx="8">
                  <c:v>0.625</c:v>
                </c:pt>
                <c:pt idx="9">
                  <c:v>0.62847222222222221</c:v>
                </c:pt>
                <c:pt idx="10">
                  <c:v>0.63194444444444442</c:v>
                </c:pt>
                <c:pt idx="11">
                  <c:v>0.63541666666666663</c:v>
                </c:pt>
                <c:pt idx="12">
                  <c:v>0.63888888888888895</c:v>
                </c:pt>
                <c:pt idx="13">
                  <c:v>0.64236111111111105</c:v>
                </c:pt>
                <c:pt idx="14">
                  <c:v>0.64583333333333337</c:v>
                </c:pt>
                <c:pt idx="15">
                  <c:v>0.64930555555555558</c:v>
                </c:pt>
                <c:pt idx="16">
                  <c:v>0.65277777777777779</c:v>
                </c:pt>
                <c:pt idx="17">
                  <c:v>0.65625</c:v>
                </c:pt>
                <c:pt idx="18">
                  <c:v>0.65972222222222221</c:v>
                </c:pt>
                <c:pt idx="19">
                  <c:v>0.66319444444444442</c:v>
                </c:pt>
                <c:pt idx="20">
                  <c:v>0.66666666666666663</c:v>
                </c:pt>
                <c:pt idx="21">
                  <c:v>0.67013888888888884</c:v>
                </c:pt>
                <c:pt idx="22">
                  <c:v>0.67361111111111116</c:v>
                </c:pt>
                <c:pt idx="23">
                  <c:v>0.67708333333333337</c:v>
                </c:pt>
                <c:pt idx="24">
                  <c:v>0.68055555555555547</c:v>
                </c:pt>
              </c:numCache>
            </c:numRef>
          </c:cat>
          <c:val>
            <c:numRef>
              <c:f>[2]Sheet1!$H$96:$H$120</c:f>
              <c:numCache>
                <c:formatCode>General</c:formatCode>
                <c:ptCount val="25"/>
                <c:pt idx="0">
                  <c:v>31.2</c:v>
                </c:pt>
                <c:pt idx="1">
                  <c:v>31.4</c:v>
                </c:pt>
                <c:pt idx="2">
                  <c:v>31.4</c:v>
                </c:pt>
                <c:pt idx="3">
                  <c:v>31.2</c:v>
                </c:pt>
                <c:pt idx="4">
                  <c:v>31.4</c:v>
                </c:pt>
                <c:pt idx="5">
                  <c:v>31.4</c:v>
                </c:pt>
                <c:pt idx="6">
                  <c:v>31.6</c:v>
                </c:pt>
                <c:pt idx="7">
                  <c:v>31.6</c:v>
                </c:pt>
                <c:pt idx="8">
                  <c:v>31.6</c:v>
                </c:pt>
                <c:pt idx="9">
                  <c:v>31.6</c:v>
                </c:pt>
                <c:pt idx="10">
                  <c:v>32.1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31.8</c:v>
                </c:pt>
                <c:pt idx="15">
                  <c:v>32.200000000000003</c:v>
                </c:pt>
                <c:pt idx="16">
                  <c:v>32.4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32.4</c:v>
                </c:pt>
                <c:pt idx="24">
                  <c:v>33.200000000000003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[2]Sheet1!$E$96:$E$120</c:f>
              <c:numCache>
                <c:formatCode>h:mm</c:formatCode>
                <c:ptCount val="25"/>
                <c:pt idx="0">
                  <c:v>0.59722222222222221</c:v>
                </c:pt>
                <c:pt idx="1">
                  <c:v>0.60069444444444442</c:v>
                </c:pt>
                <c:pt idx="2">
                  <c:v>0.60416666666666663</c:v>
                </c:pt>
                <c:pt idx="3">
                  <c:v>0.60763888888888895</c:v>
                </c:pt>
                <c:pt idx="4">
                  <c:v>0.61111111111111105</c:v>
                </c:pt>
                <c:pt idx="5">
                  <c:v>0.61458333333333337</c:v>
                </c:pt>
                <c:pt idx="6">
                  <c:v>0.61805555555555558</c:v>
                </c:pt>
                <c:pt idx="7">
                  <c:v>0.62152777777777779</c:v>
                </c:pt>
                <c:pt idx="8">
                  <c:v>0.625</c:v>
                </c:pt>
                <c:pt idx="9">
                  <c:v>0.62847222222222221</c:v>
                </c:pt>
                <c:pt idx="10">
                  <c:v>0.63194444444444442</c:v>
                </c:pt>
                <c:pt idx="11">
                  <c:v>0.63541666666666663</c:v>
                </c:pt>
                <c:pt idx="12">
                  <c:v>0.63888888888888895</c:v>
                </c:pt>
                <c:pt idx="13">
                  <c:v>0.64236111111111105</c:v>
                </c:pt>
                <c:pt idx="14">
                  <c:v>0.64583333333333337</c:v>
                </c:pt>
                <c:pt idx="15">
                  <c:v>0.64930555555555558</c:v>
                </c:pt>
                <c:pt idx="16">
                  <c:v>0.65277777777777779</c:v>
                </c:pt>
                <c:pt idx="17">
                  <c:v>0.65625</c:v>
                </c:pt>
                <c:pt idx="18">
                  <c:v>0.65972222222222221</c:v>
                </c:pt>
                <c:pt idx="19">
                  <c:v>0.66319444444444442</c:v>
                </c:pt>
                <c:pt idx="20">
                  <c:v>0.66666666666666663</c:v>
                </c:pt>
                <c:pt idx="21">
                  <c:v>0.67013888888888884</c:v>
                </c:pt>
                <c:pt idx="22">
                  <c:v>0.67361111111111116</c:v>
                </c:pt>
                <c:pt idx="23">
                  <c:v>0.67708333333333337</c:v>
                </c:pt>
                <c:pt idx="24">
                  <c:v>0.68055555555555547</c:v>
                </c:pt>
              </c:numCache>
            </c:numRef>
          </c:cat>
          <c:val>
            <c:numRef>
              <c:f>[2]Sheet1!$J$96:$J$120</c:f>
              <c:numCache>
                <c:formatCode>General</c:formatCode>
                <c:ptCount val="25"/>
                <c:pt idx="0">
                  <c:v>26.5</c:v>
                </c:pt>
                <c:pt idx="1">
                  <c:v>27.5</c:v>
                </c:pt>
                <c:pt idx="2">
                  <c:v>28.65</c:v>
                </c:pt>
                <c:pt idx="3">
                  <c:v>29.3</c:v>
                </c:pt>
                <c:pt idx="4">
                  <c:v>30.4</c:v>
                </c:pt>
                <c:pt idx="5">
                  <c:v>31.2</c:v>
                </c:pt>
                <c:pt idx="6">
                  <c:v>32.5</c:v>
                </c:pt>
                <c:pt idx="7">
                  <c:v>33.299999999999997</c:v>
                </c:pt>
                <c:pt idx="8">
                  <c:v>34.299999999999997</c:v>
                </c:pt>
                <c:pt idx="9">
                  <c:v>35.1</c:v>
                </c:pt>
                <c:pt idx="10">
                  <c:v>36.1</c:v>
                </c:pt>
                <c:pt idx="11">
                  <c:v>37.44</c:v>
                </c:pt>
                <c:pt idx="12">
                  <c:v>38.700000000000003</c:v>
                </c:pt>
                <c:pt idx="13">
                  <c:v>39.4</c:v>
                </c:pt>
                <c:pt idx="14">
                  <c:v>39.700000000000003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40.4</c:v>
                </c:pt>
                <c:pt idx="20">
                  <c:v>40.4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7312"/>
        <c:axId val="457096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[2]Sheet1!$E$96:$E$120</c15:sqref>
                        </c15:formulaRef>
                      </c:ext>
                    </c:extLst>
                    <c:numCache>
                      <c:formatCode>h:mm</c:formatCode>
                      <c:ptCount val="25"/>
                      <c:pt idx="0">
                        <c:v>0.59722222222222221</c:v>
                      </c:pt>
                      <c:pt idx="1">
                        <c:v>0.60069444444444442</c:v>
                      </c:pt>
                      <c:pt idx="2">
                        <c:v>0.60416666666666663</c:v>
                      </c:pt>
                      <c:pt idx="3">
                        <c:v>0.60763888888888895</c:v>
                      </c:pt>
                      <c:pt idx="4">
                        <c:v>0.61111111111111105</c:v>
                      </c:pt>
                      <c:pt idx="5">
                        <c:v>0.61458333333333337</c:v>
                      </c:pt>
                      <c:pt idx="6">
                        <c:v>0.61805555555555558</c:v>
                      </c:pt>
                      <c:pt idx="7">
                        <c:v>0.62152777777777779</c:v>
                      </c:pt>
                      <c:pt idx="8">
                        <c:v>0.625</c:v>
                      </c:pt>
                      <c:pt idx="9">
                        <c:v>0.62847222222222221</c:v>
                      </c:pt>
                      <c:pt idx="10">
                        <c:v>0.63194444444444442</c:v>
                      </c:pt>
                      <c:pt idx="11">
                        <c:v>0.63541666666666663</c:v>
                      </c:pt>
                      <c:pt idx="12">
                        <c:v>0.63888888888888895</c:v>
                      </c:pt>
                      <c:pt idx="13">
                        <c:v>0.64236111111111105</c:v>
                      </c:pt>
                      <c:pt idx="14">
                        <c:v>0.64583333333333337</c:v>
                      </c:pt>
                      <c:pt idx="15">
                        <c:v>0.64930555555555558</c:v>
                      </c:pt>
                      <c:pt idx="16">
                        <c:v>0.65277777777777779</c:v>
                      </c:pt>
                      <c:pt idx="17">
                        <c:v>0.65625</c:v>
                      </c:pt>
                      <c:pt idx="18">
                        <c:v>0.65972222222222221</c:v>
                      </c:pt>
                      <c:pt idx="19">
                        <c:v>0.66319444444444442</c:v>
                      </c:pt>
                      <c:pt idx="20">
                        <c:v>0.66666666666666663</c:v>
                      </c:pt>
                      <c:pt idx="21">
                        <c:v>0.67013888888888884</c:v>
                      </c:pt>
                      <c:pt idx="22">
                        <c:v>0.67361111111111116</c:v>
                      </c:pt>
                      <c:pt idx="23">
                        <c:v>0.67708333333333337</c:v>
                      </c:pt>
                      <c:pt idx="24">
                        <c:v>0.68055555555555547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[2]Sheet1!$G$96:$G$120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[2]Sheet1!$E$96:$E$120</c15:sqref>
                        </c15:formulaRef>
                      </c:ext>
                    </c:extLst>
                    <c:numCache>
                      <c:formatCode>h:mm</c:formatCode>
                      <c:ptCount val="25"/>
                      <c:pt idx="0">
                        <c:v>0.59722222222222221</c:v>
                      </c:pt>
                      <c:pt idx="1">
                        <c:v>0.60069444444444442</c:v>
                      </c:pt>
                      <c:pt idx="2">
                        <c:v>0.60416666666666663</c:v>
                      </c:pt>
                      <c:pt idx="3">
                        <c:v>0.60763888888888895</c:v>
                      </c:pt>
                      <c:pt idx="4">
                        <c:v>0.61111111111111105</c:v>
                      </c:pt>
                      <c:pt idx="5">
                        <c:v>0.61458333333333337</c:v>
                      </c:pt>
                      <c:pt idx="6">
                        <c:v>0.61805555555555558</c:v>
                      </c:pt>
                      <c:pt idx="7">
                        <c:v>0.62152777777777779</c:v>
                      </c:pt>
                      <c:pt idx="8">
                        <c:v>0.625</c:v>
                      </c:pt>
                      <c:pt idx="9">
                        <c:v>0.62847222222222221</c:v>
                      </c:pt>
                      <c:pt idx="10">
                        <c:v>0.63194444444444442</c:v>
                      </c:pt>
                      <c:pt idx="11">
                        <c:v>0.63541666666666663</c:v>
                      </c:pt>
                      <c:pt idx="12">
                        <c:v>0.63888888888888895</c:v>
                      </c:pt>
                      <c:pt idx="13">
                        <c:v>0.64236111111111105</c:v>
                      </c:pt>
                      <c:pt idx="14">
                        <c:v>0.64583333333333337</c:v>
                      </c:pt>
                      <c:pt idx="15">
                        <c:v>0.64930555555555558</c:v>
                      </c:pt>
                      <c:pt idx="16">
                        <c:v>0.65277777777777779</c:v>
                      </c:pt>
                      <c:pt idx="17">
                        <c:v>0.65625</c:v>
                      </c:pt>
                      <c:pt idx="18">
                        <c:v>0.65972222222222221</c:v>
                      </c:pt>
                      <c:pt idx="19">
                        <c:v>0.66319444444444442</c:v>
                      </c:pt>
                      <c:pt idx="20">
                        <c:v>0.66666666666666663</c:v>
                      </c:pt>
                      <c:pt idx="21">
                        <c:v>0.67013888888888884</c:v>
                      </c:pt>
                      <c:pt idx="22">
                        <c:v>0.67361111111111116</c:v>
                      </c:pt>
                      <c:pt idx="23">
                        <c:v>0.67708333333333337</c:v>
                      </c:pt>
                      <c:pt idx="24">
                        <c:v>0.68055555555555547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[2]Sheet1!$I$96:$I$120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709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6528"/>
        <c:crosses val="autoZero"/>
        <c:auto val="1"/>
        <c:lblAlgn val="ctr"/>
        <c:lblOffset val="100"/>
        <c:noMultiLvlLbl val="0"/>
      </c:catAx>
      <c:valAx>
        <c:axId val="45709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39226768433085E-2"/>
          <c:y val="0.11064668769716088"/>
          <c:w val="0.92848847881744845"/>
          <c:h val="0.8415134918072149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[2]Sheet1!$E$8:$E$27</c:f>
              <c:numCache>
                <c:formatCode>h:mm</c:formatCode>
                <c:ptCount val="20"/>
                <c:pt idx="0">
                  <c:v>0.47222222222222227</c:v>
                </c:pt>
                <c:pt idx="1">
                  <c:v>0.47569444444444442</c:v>
                </c:pt>
                <c:pt idx="2">
                  <c:v>0.47916666666666669</c:v>
                </c:pt>
                <c:pt idx="3">
                  <c:v>0.4826388888888889</c:v>
                </c:pt>
                <c:pt idx="4">
                  <c:v>0.4861111111111111</c:v>
                </c:pt>
                <c:pt idx="5">
                  <c:v>0.48958333333333331</c:v>
                </c:pt>
                <c:pt idx="6">
                  <c:v>0.49305555555555558</c:v>
                </c:pt>
                <c:pt idx="7">
                  <c:v>0.49652777777777773</c:v>
                </c:pt>
                <c:pt idx="8">
                  <c:v>0.5</c:v>
                </c:pt>
                <c:pt idx="9">
                  <c:v>0.50347222222222221</c:v>
                </c:pt>
                <c:pt idx="10">
                  <c:v>0.50694444444444442</c:v>
                </c:pt>
                <c:pt idx="11">
                  <c:v>0.51041666666666663</c:v>
                </c:pt>
                <c:pt idx="12">
                  <c:v>0.51388888888888895</c:v>
                </c:pt>
                <c:pt idx="13">
                  <c:v>0.51736111111111105</c:v>
                </c:pt>
                <c:pt idx="14">
                  <c:v>0.52083333333333337</c:v>
                </c:pt>
                <c:pt idx="15">
                  <c:v>0.52430555555555558</c:v>
                </c:pt>
                <c:pt idx="16">
                  <c:v>0.52777777777777779</c:v>
                </c:pt>
                <c:pt idx="17">
                  <c:v>0.53125</c:v>
                </c:pt>
                <c:pt idx="18">
                  <c:v>0.53472222222222221</c:v>
                </c:pt>
                <c:pt idx="19">
                  <c:v>0.53819444444444442</c:v>
                </c:pt>
              </c:numCache>
            </c:numRef>
          </c:cat>
          <c:val>
            <c:numRef>
              <c:f>[2]Sheet1!$F$8:$F$27</c:f>
              <c:numCache>
                <c:formatCode>General</c:formatCode>
                <c:ptCount val="20"/>
                <c:pt idx="0">
                  <c:v>32</c:v>
                </c:pt>
                <c:pt idx="1">
                  <c:v>31.8</c:v>
                </c:pt>
                <c:pt idx="2">
                  <c:v>32</c:v>
                </c:pt>
                <c:pt idx="3">
                  <c:v>31.6</c:v>
                </c:pt>
                <c:pt idx="4">
                  <c:v>31.4</c:v>
                </c:pt>
                <c:pt idx="5">
                  <c:v>31.4</c:v>
                </c:pt>
                <c:pt idx="6">
                  <c:v>31.6</c:v>
                </c:pt>
                <c:pt idx="7">
                  <c:v>31.8</c:v>
                </c:pt>
                <c:pt idx="8">
                  <c:v>31.6</c:v>
                </c:pt>
                <c:pt idx="9">
                  <c:v>31.4</c:v>
                </c:pt>
                <c:pt idx="10">
                  <c:v>31.6</c:v>
                </c:pt>
                <c:pt idx="11">
                  <c:v>31.6</c:v>
                </c:pt>
                <c:pt idx="12">
                  <c:v>31.8</c:v>
                </c:pt>
                <c:pt idx="13">
                  <c:v>31.6</c:v>
                </c:pt>
                <c:pt idx="14">
                  <c:v>31.6</c:v>
                </c:pt>
                <c:pt idx="15">
                  <c:v>31.6</c:v>
                </c:pt>
                <c:pt idx="16">
                  <c:v>31.6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[2]Sheet1!$E$8:$E$27</c:f>
              <c:numCache>
                <c:formatCode>h:mm</c:formatCode>
                <c:ptCount val="20"/>
                <c:pt idx="0">
                  <c:v>0.47222222222222227</c:v>
                </c:pt>
                <c:pt idx="1">
                  <c:v>0.47569444444444442</c:v>
                </c:pt>
                <c:pt idx="2">
                  <c:v>0.47916666666666669</c:v>
                </c:pt>
                <c:pt idx="3">
                  <c:v>0.4826388888888889</c:v>
                </c:pt>
                <c:pt idx="4">
                  <c:v>0.4861111111111111</c:v>
                </c:pt>
                <c:pt idx="5">
                  <c:v>0.48958333333333331</c:v>
                </c:pt>
                <c:pt idx="6">
                  <c:v>0.49305555555555558</c:v>
                </c:pt>
                <c:pt idx="7">
                  <c:v>0.49652777777777773</c:v>
                </c:pt>
                <c:pt idx="8">
                  <c:v>0.5</c:v>
                </c:pt>
                <c:pt idx="9">
                  <c:v>0.50347222222222221</c:v>
                </c:pt>
                <c:pt idx="10">
                  <c:v>0.50694444444444442</c:v>
                </c:pt>
                <c:pt idx="11">
                  <c:v>0.51041666666666663</c:v>
                </c:pt>
                <c:pt idx="12">
                  <c:v>0.51388888888888895</c:v>
                </c:pt>
                <c:pt idx="13">
                  <c:v>0.51736111111111105</c:v>
                </c:pt>
                <c:pt idx="14">
                  <c:v>0.52083333333333337</c:v>
                </c:pt>
                <c:pt idx="15">
                  <c:v>0.52430555555555558</c:v>
                </c:pt>
                <c:pt idx="16">
                  <c:v>0.52777777777777779</c:v>
                </c:pt>
                <c:pt idx="17">
                  <c:v>0.53125</c:v>
                </c:pt>
                <c:pt idx="18">
                  <c:v>0.53472222222222221</c:v>
                </c:pt>
                <c:pt idx="19">
                  <c:v>0.53819444444444442</c:v>
                </c:pt>
              </c:numCache>
            </c:numRef>
          </c:cat>
          <c:val>
            <c:numRef>
              <c:f>[2]Sheet1!$H$8:$H$27</c:f>
              <c:numCache>
                <c:formatCode>General</c:formatCode>
                <c:ptCount val="20"/>
                <c:pt idx="0">
                  <c:v>31.8</c:v>
                </c:pt>
                <c:pt idx="1">
                  <c:v>31.4</c:v>
                </c:pt>
                <c:pt idx="2">
                  <c:v>31.4</c:v>
                </c:pt>
                <c:pt idx="3">
                  <c:v>31.6</c:v>
                </c:pt>
                <c:pt idx="4">
                  <c:v>31.6</c:v>
                </c:pt>
                <c:pt idx="5">
                  <c:v>32</c:v>
                </c:pt>
                <c:pt idx="6">
                  <c:v>31.8</c:v>
                </c:pt>
                <c:pt idx="7">
                  <c:v>32</c:v>
                </c:pt>
                <c:pt idx="8">
                  <c:v>32.200000000000003</c:v>
                </c:pt>
                <c:pt idx="9">
                  <c:v>31.8</c:v>
                </c:pt>
                <c:pt idx="10">
                  <c:v>31.8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</c:v>
                </c:pt>
                <c:pt idx="14">
                  <c:v>32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</c:v>
                </c:pt>
                <c:pt idx="18">
                  <c:v>32.200000000000003</c:v>
                </c:pt>
                <c:pt idx="19">
                  <c:v>31.8</c:v>
                </c:pt>
              </c:numCache>
            </c:numRef>
          </c:val>
          <c:smooth val="0"/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[2]Sheet1!$E$8:$E$27</c:f>
              <c:numCache>
                <c:formatCode>h:mm</c:formatCode>
                <c:ptCount val="20"/>
                <c:pt idx="0">
                  <c:v>0.47222222222222227</c:v>
                </c:pt>
                <c:pt idx="1">
                  <c:v>0.47569444444444442</c:v>
                </c:pt>
                <c:pt idx="2">
                  <c:v>0.47916666666666669</c:v>
                </c:pt>
                <c:pt idx="3">
                  <c:v>0.4826388888888889</c:v>
                </c:pt>
                <c:pt idx="4">
                  <c:v>0.4861111111111111</c:v>
                </c:pt>
                <c:pt idx="5">
                  <c:v>0.48958333333333331</c:v>
                </c:pt>
                <c:pt idx="6">
                  <c:v>0.49305555555555558</c:v>
                </c:pt>
                <c:pt idx="7">
                  <c:v>0.49652777777777773</c:v>
                </c:pt>
                <c:pt idx="8">
                  <c:v>0.5</c:v>
                </c:pt>
                <c:pt idx="9">
                  <c:v>0.50347222222222221</c:v>
                </c:pt>
                <c:pt idx="10">
                  <c:v>0.50694444444444442</c:v>
                </c:pt>
                <c:pt idx="11">
                  <c:v>0.51041666666666663</c:v>
                </c:pt>
                <c:pt idx="12">
                  <c:v>0.51388888888888895</c:v>
                </c:pt>
                <c:pt idx="13">
                  <c:v>0.51736111111111105</c:v>
                </c:pt>
                <c:pt idx="14">
                  <c:v>0.52083333333333337</c:v>
                </c:pt>
                <c:pt idx="15">
                  <c:v>0.52430555555555558</c:v>
                </c:pt>
                <c:pt idx="16">
                  <c:v>0.52777777777777779</c:v>
                </c:pt>
                <c:pt idx="17">
                  <c:v>0.53125</c:v>
                </c:pt>
                <c:pt idx="18">
                  <c:v>0.53472222222222221</c:v>
                </c:pt>
                <c:pt idx="19">
                  <c:v>0.53819444444444442</c:v>
                </c:pt>
              </c:numCache>
            </c:numRef>
          </c:cat>
          <c:val>
            <c:numRef>
              <c:f>[2]Sheet1!$J$8:$J$27</c:f>
              <c:numCache>
                <c:formatCode>General</c:formatCode>
                <c:ptCount val="20"/>
                <c:pt idx="0">
                  <c:v>27.5</c:v>
                </c:pt>
                <c:pt idx="1">
                  <c:v>31</c:v>
                </c:pt>
                <c:pt idx="2">
                  <c:v>30</c:v>
                </c:pt>
                <c:pt idx="3">
                  <c:v>31.8</c:v>
                </c:pt>
                <c:pt idx="4">
                  <c:v>32.5</c:v>
                </c:pt>
                <c:pt idx="5">
                  <c:v>34</c:v>
                </c:pt>
                <c:pt idx="6">
                  <c:v>34.9</c:v>
                </c:pt>
                <c:pt idx="7">
                  <c:v>35.200000000000003</c:v>
                </c:pt>
                <c:pt idx="8">
                  <c:v>36.1</c:v>
                </c:pt>
                <c:pt idx="9">
                  <c:v>38.5</c:v>
                </c:pt>
                <c:pt idx="10">
                  <c:v>38.5</c:v>
                </c:pt>
                <c:pt idx="11">
                  <c:v>39.200000000000003</c:v>
                </c:pt>
                <c:pt idx="12">
                  <c:v>40</c:v>
                </c:pt>
                <c:pt idx="13">
                  <c:v>40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40.6</c:v>
                </c:pt>
                <c:pt idx="17">
                  <c:v>40.6</c:v>
                </c:pt>
                <c:pt idx="18">
                  <c:v>40.799999999999997</c:v>
                </c:pt>
                <c:pt idx="19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64152"/>
        <c:axId val="363664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[2]Sheet1!$E$8:$E$27</c15:sqref>
                        </c15:formulaRef>
                      </c:ext>
                    </c:extLst>
                    <c:numCache>
                      <c:formatCode>h:mm</c:formatCode>
                      <c:ptCount val="20"/>
                      <c:pt idx="0">
                        <c:v>0.47222222222222227</c:v>
                      </c:pt>
                      <c:pt idx="1">
                        <c:v>0.47569444444444442</c:v>
                      </c:pt>
                      <c:pt idx="2">
                        <c:v>0.47916666666666669</c:v>
                      </c:pt>
                      <c:pt idx="3">
                        <c:v>0.4826388888888889</c:v>
                      </c:pt>
                      <c:pt idx="4">
                        <c:v>0.4861111111111111</c:v>
                      </c:pt>
                      <c:pt idx="5">
                        <c:v>0.48958333333333331</c:v>
                      </c:pt>
                      <c:pt idx="6">
                        <c:v>0.49305555555555558</c:v>
                      </c:pt>
                      <c:pt idx="7">
                        <c:v>0.49652777777777773</c:v>
                      </c:pt>
                      <c:pt idx="8">
                        <c:v>0.5</c:v>
                      </c:pt>
                      <c:pt idx="9">
                        <c:v>0.50347222222222221</c:v>
                      </c:pt>
                      <c:pt idx="10">
                        <c:v>0.50694444444444442</c:v>
                      </c:pt>
                      <c:pt idx="11">
                        <c:v>0.51041666666666663</c:v>
                      </c:pt>
                      <c:pt idx="12">
                        <c:v>0.51388888888888895</c:v>
                      </c:pt>
                      <c:pt idx="13">
                        <c:v>0.51736111111111105</c:v>
                      </c:pt>
                      <c:pt idx="14">
                        <c:v>0.52083333333333337</c:v>
                      </c:pt>
                      <c:pt idx="15">
                        <c:v>0.52430555555555558</c:v>
                      </c:pt>
                      <c:pt idx="16">
                        <c:v>0.52777777777777779</c:v>
                      </c:pt>
                      <c:pt idx="17">
                        <c:v>0.53125</c:v>
                      </c:pt>
                      <c:pt idx="18">
                        <c:v>0.53472222222222221</c:v>
                      </c:pt>
                      <c:pt idx="19">
                        <c:v>0.53819444444444442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[2]Sheet1!$G$8:$G$27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[2]Sheet1!$E$8:$E$27</c15:sqref>
                        </c15:formulaRef>
                      </c:ext>
                    </c:extLst>
                    <c:numCache>
                      <c:formatCode>h:mm</c:formatCode>
                      <c:ptCount val="20"/>
                      <c:pt idx="0">
                        <c:v>0.47222222222222227</c:v>
                      </c:pt>
                      <c:pt idx="1">
                        <c:v>0.47569444444444442</c:v>
                      </c:pt>
                      <c:pt idx="2">
                        <c:v>0.47916666666666669</c:v>
                      </c:pt>
                      <c:pt idx="3">
                        <c:v>0.4826388888888889</c:v>
                      </c:pt>
                      <c:pt idx="4">
                        <c:v>0.4861111111111111</c:v>
                      </c:pt>
                      <c:pt idx="5">
                        <c:v>0.48958333333333331</c:v>
                      </c:pt>
                      <c:pt idx="6">
                        <c:v>0.49305555555555558</c:v>
                      </c:pt>
                      <c:pt idx="7">
                        <c:v>0.49652777777777773</c:v>
                      </c:pt>
                      <c:pt idx="8">
                        <c:v>0.5</c:v>
                      </c:pt>
                      <c:pt idx="9">
                        <c:v>0.50347222222222221</c:v>
                      </c:pt>
                      <c:pt idx="10">
                        <c:v>0.50694444444444442</c:v>
                      </c:pt>
                      <c:pt idx="11">
                        <c:v>0.51041666666666663</c:v>
                      </c:pt>
                      <c:pt idx="12">
                        <c:v>0.51388888888888895</c:v>
                      </c:pt>
                      <c:pt idx="13">
                        <c:v>0.51736111111111105</c:v>
                      </c:pt>
                      <c:pt idx="14">
                        <c:v>0.52083333333333337</c:v>
                      </c:pt>
                      <c:pt idx="15">
                        <c:v>0.52430555555555558</c:v>
                      </c:pt>
                      <c:pt idx="16">
                        <c:v>0.52777777777777779</c:v>
                      </c:pt>
                      <c:pt idx="17">
                        <c:v>0.53125</c:v>
                      </c:pt>
                      <c:pt idx="18">
                        <c:v>0.53472222222222221</c:v>
                      </c:pt>
                      <c:pt idx="19">
                        <c:v>0.53819444444444442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[2]Sheet1!$I$8:$I$27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664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4544"/>
        <c:crosses val="autoZero"/>
        <c:auto val="1"/>
        <c:lblAlgn val="ctr"/>
        <c:lblOffset val="100"/>
        <c:noMultiLvlLbl val="0"/>
      </c:catAx>
      <c:valAx>
        <c:axId val="36366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28</xdr:row>
      <xdr:rowOff>175260</xdr:rowOff>
    </xdr:from>
    <xdr:to>
      <xdr:col>23</xdr:col>
      <xdr:colOff>22860</xdr:colOff>
      <xdr:row>52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54</xdr:row>
      <xdr:rowOff>171450</xdr:rowOff>
    </xdr:from>
    <xdr:to>
      <xdr:col>23</xdr:col>
      <xdr:colOff>0</xdr:colOff>
      <xdr:row>83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91440</xdr:colOff>
      <xdr:row>90</xdr:row>
      <xdr:rowOff>0</xdr:rowOff>
    </xdr:from>
    <xdr:to>
      <xdr:col>23</xdr:col>
      <xdr:colOff>15240</xdr:colOff>
      <xdr:row>117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205740</xdr:colOff>
      <xdr:row>2</xdr:row>
      <xdr:rowOff>0</xdr:rowOff>
    </xdr:from>
    <xdr:to>
      <xdr:col>23</xdr:col>
      <xdr:colOff>0</xdr:colOff>
      <xdr:row>24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31</xdr:row>
      <xdr:rowOff>53340</xdr:rowOff>
    </xdr:from>
    <xdr:to>
      <xdr:col>9</xdr:col>
      <xdr:colOff>381000</xdr:colOff>
      <xdr:row>34</xdr:row>
      <xdr:rowOff>155090</xdr:rowOff>
    </xdr:to>
    <xdr:pic>
      <xdr:nvPicPr>
        <xdr:cNvPr id="2" name="Picture 1" descr="http://www.thermopedia.com/content/4970/eqn417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70320"/>
          <a:ext cx="2423160" cy="6503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106680</xdr:colOff>
      <xdr:row>31</xdr:row>
      <xdr:rowOff>52444</xdr:rowOff>
    </xdr:from>
    <xdr:to>
      <xdr:col>4</xdr:col>
      <xdr:colOff>480060</xdr:colOff>
      <xdr:row>43</xdr:row>
      <xdr:rowOff>38100</xdr:rowOff>
    </xdr:to>
    <xdr:pic>
      <xdr:nvPicPr>
        <xdr:cNvPr id="3" name="Picture 2" descr="http://www.thermopedia.com/content/4970/eqn418.gif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6369424"/>
          <a:ext cx="2811780" cy="21802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60960</xdr:colOff>
      <xdr:row>35</xdr:row>
      <xdr:rowOff>15240</xdr:rowOff>
    </xdr:from>
    <xdr:to>
      <xdr:col>9</xdr:col>
      <xdr:colOff>464820</xdr:colOff>
      <xdr:row>39</xdr:row>
      <xdr:rowOff>167192</xdr:rowOff>
    </xdr:to>
    <xdr:pic>
      <xdr:nvPicPr>
        <xdr:cNvPr id="4" name="Picture 3" descr="http://www.thermopedia.com/content/4970/eqn419.gif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" y="7063740"/>
          <a:ext cx="2446020" cy="88347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22860</xdr:colOff>
      <xdr:row>40</xdr:row>
      <xdr:rowOff>73510</xdr:rowOff>
    </xdr:from>
    <xdr:to>
      <xdr:col>9</xdr:col>
      <xdr:colOff>502920</xdr:colOff>
      <xdr:row>43</xdr:row>
      <xdr:rowOff>137159</xdr:rowOff>
    </xdr:to>
    <xdr:pic>
      <xdr:nvPicPr>
        <xdr:cNvPr id="5" name="Picture 4" descr="http://www.thermopedia.com/content/4970/eqn421.gif"/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067"/>
        <a:stretch/>
      </xdr:blipFill>
      <xdr:spPr bwMode="auto">
        <a:xfrm>
          <a:off x="3680460" y="8036410"/>
          <a:ext cx="2522220" cy="61228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76200</xdr:colOff>
      <xdr:row>59</xdr:row>
      <xdr:rowOff>160020</xdr:rowOff>
    </xdr:from>
    <xdr:to>
      <xdr:col>9</xdr:col>
      <xdr:colOff>104775</xdr:colOff>
      <xdr:row>64</xdr:row>
      <xdr:rowOff>76617</xdr:rowOff>
    </xdr:to>
    <xdr:sp macro="" textlink="">
      <xdr:nvSpPr>
        <xdr:cNvPr id="6" name="TextBox 20"/>
        <xdr:cNvSpPr txBox="1"/>
      </xdr:nvSpPr>
      <xdr:spPr>
        <a:xfrm>
          <a:off x="76200" y="11681460"/>
          <a:ext cx="5728335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Nu</a:t>
          </a:r>
          <a:r>
            <a:rPr lang="en-US" baseline="-25000"/>
            <a:t>D </a:t>
          </a:r>
          <a:r>
            <a:rPr lang="en-US"/>
            <a:t>= 0.47(Gr</a:t>
          </a:r>
          <a:r>
            <a:rPr lang="en-US" baseline="-25000"/>
            <a:t>D</a:t>
          </a:r>
          <a:r>
            <a:rPr lang="en-US"/>
            <a:t>Pr)</a:t>
          </a:r>
          <a:r>
            <a:rPr lang="en-US" baseline="30000"/>
            <a:t>1/4</a:t>
          </a:r>
          <a:r>
            <a:rPr lang="en-US" baseline="-25000"/>
            <a:t> </a:t>
          </a:r>
        </a:p>
        <a:p>
          <a:endParaRPr lang="en-US" baseline="-25000"/>
        </a:p>
        <a:p>
          <a:r>
            <a:rPr lang="en-US"/>
            <a:t>Gr</a:t>
          </a:r>
          <a:r>
            <a:rPr lang="en-US" baseline="-25000"/>
            <a:t>D</a:t>
          </a:r>
          <a:r>
            <a:rPr lang="en-US"/>
            <a:t>= g</a:t>
          </a:r>
          <a:r>
            <a:rPr lang="el-GR"/>
            <a:t>β</a:t>
          </a:r>
          <a:r>
            <a:rPr lang="en-US"/>
            <a:t>D</a:t>
          </a:r>
          <a:r>
            <a:rPr lang="en-US" baseline="30000"/>
            <a:t>3</a:t>
          </a:r>
          <a:r>
            <a:rPr lang="el-GR"/>
            <a:t>∆</a:t>
          </a:r>
          <a:r>
            <a:rPr lang="en-US"/>
            <a:t>T/</a:t>
          </a:r>
          <a:r>
            <a:rPr lang="el-GR"/>
            <a:t>ν</a:t>
          </a:r>
          <a:r>
            <a:rPr lang="en-US" baseline="30000"/>
            <a:t>2</a:t>
          </a:r>
        </a:p>
      </xdr:txBody>
    </xdr:sp>
    <xdr:clientData/>
  </xdr:twoCellAnchor>
  <xdr:twoCellAnchor>
    <xdr:from>
      <xdr:col>0</xdr:col>
      <xdr:colOff>0</xdr:colOff>
      <xdr:row>78</xdr:row>
      <xdr:rowOff>0</xdr:rowOff>
    </xdr:from>
    <xdr:to>
      <xdr:col>10</xdr:col>
      <xdr:colOff>7620</xdr:colOff>
      <xdr:row>80</xdr:row>
      <xdr:rowOff>175260</xdr:rowOff>
    </xdr:to>
    <xdr:sp macro="" textlink="">
      <xdr:nvSpPr>
        <xdr:cNvPr id="7" name="TextBox 6"/>
        <xdr:cNvSpPr txBox="1"/>
      </xdr:nvSpPr>
      <xdr:spPr>
        <a:xfrm>
          <a:off x="0" y="15072360"/>
          <a:ext cx="631698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R=ln(D</a:t>
          </a:r>
          <a:r>
            <a:rPr lang="en-US" sz="2000" baseline="-25000"/>
            <a:t>T</a:t>
          </a:r>
          <a:r>
            <a:rPr lang="en-US" sz="2000"/>
            <a:t>/D</a:t>
          </a:r>
          <a:r>
            <a:rPr lang="en-US" sz="2000" baseline="-25000"/>
            <a:t>j</a:t>
          </a:r>
          <a:r>
            <a:rPr lang="en-US" sz="2000"/>
            <a:t>)/2</a:t>
          </a:r>
          <a:r>
            <a:rPr lang="el-GR" sz="2000"/>
            <a:t>π</a:t>
          </a:r>
          <a:r>
            <a:rPr lang="en-US" sz="2000"/>
            <a:t>KL</a:t>
          </a:r>
        </a:p>
      </xdr:txBody>
    </xdr:sp>
    <xdr:clientData/>
  </xdr:twoCellAnchor>
  <xdr:twoCellAnchor editAs="oneCell">
    <xdr:from>
      <xdr:col>10</xdr:col>
      <xdr:colOff>45720</xdr:colOff>
      <xdr:row>83</xdr:row>
      <xdr:rowOff>53340</xdr:rowOff>
    </xdr:from>
    <xdr:to>
      <xdr:col>20</xdr:col>
      <xdr:colOff>259080</xdr:colOff>
      <xdr:row>98</xdr:row>
      <xdr:rowOff>91440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333" t="36668" r="34583" b="16666"/>
        <a:stretch/>
      </xdr:blipFill>
      <xdr:spPr>
        <a:xfrm>
          <a:off x="6355080" y="16040100"/>
          <a:ext cx="6309360" cy="27813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121920</xdr:colOff>
      <xdr:row>118</xdr:row>
      <xdr:rowOff>144780</xdr:rowOff>
    </xdr:from>
    <xdr:to>
      <xdr:col>15</xdr:col>
      <xdr:colOff>586740</xdr:colOff>
      <xdr:row>125</xdr:row>
      <xdr:rowOff>64949</xdr:rowOff>
    </xdr:to>
    <xdr:sp macro="" textlink="">
      <xdr:nvSpPr>
        <xdr:cNvPr id="10" name="TextBox 13"/>
        <xdr:cNvSpPr txBox="1"/>
      </xdr:nvSpPr>
      <xdr:spPr>
        <a:xfrm>
          <a:off x="121920" y="22722840"/>
          <a:ext cx="9822180" cy="1207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Since the area available for churn #7 and #8 is less compared to churns #1 and #4, the temperature of the xanthate exiting from them is greater.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/>
            <a:t>Proper flushing of the jackets can be done to avoid this problem.</a:t>
          </a:r>
        </a:p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ration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8">
          <cell r="E8">
            <v>0.47222222222222227</v>
          </cell>
          <cell r="F8">
            <v>32</v>
          </cell>
          <cell r="G8"/>
          <cell r="H8">
            <v>31.8</v>
          </cell>
          <cell r="I8"/>
          <cell r="J8">
            <v>27.5</v>
          </cell>
        </row>
        <row r="9">
          <cell r="E9">
            <v>0.47569444444444442</v>
          </cell>
          <cell r="F9">
            <v>31.8</v>
          </cell>
          <cell r="G9"/>
          <cell r="H9">
            <v>31.4</v>
          </cell>
          <cell r="I9"/>
          <cell r="J9">
            <v>31</v>
          </cell>
        </row>
        <row r="10">
          <cell r="E10">
            <v>0.47916666666666669</v>
          </cell>
          <cell r="F10">
            <v>32</v>
          </cell>
          <cell r="G10"/>
          <cell r="H10">
            <v>31.4</v>
          </cell>
          <cell r="I10"/>
          <cell r="J10">
            <v>30</v>
          </cell>
        </row>
        <row r="11">
          <cell r="E11">
            <v>0.4826388888888889</v>
          </cell>
          <cell r="F11">
            <v>31.6</v>
          </cell>
          <cell r="G11"/>
          <cell r="H11">
            <v>31.6</v>
          </cell>
          <cell r="I11"/>
          <cell r="J11">
            <v>31.8</v>
          </cell>
        </row>
        <row r="12">
          <cell r="E12">
            <v>0.4861111111111111</v>
          </cell>
          <cell r="F12">
            <v>31.4</v>
          </cell>
          <cell r="G12"/>
          <cell r="H12">
            <v>31.6</v>
          </cell>
          <cell r="I12"/>
          <cell r="J12">
            <v>32.5</v>
          </cell>
        </row>
        <row r="13">
          <cell r="E13">
            <v>0.48958333333333331</v>
          </cell>
          <cell r="F13">
            <v>31.4</v>
          </cell>
          <cell r="G13"/>
          <cell r="H13">
            <v>32</v>
          </cell>
          <cell r="I13"/>
          <cell r="J13">
            <v>34</v>
          </cell>
        </row>
        <row r="14">
          <cell r="E14">
            <v>0.49305555555555558</v>
          </cell>
          <cell r="F14">
            <v>31.6</v>
          </cell>
          <cell r="G14"/>
          <cell r="H14">
            <v>31.8</v>
          </cell>
          <cell r="I14"/>
          <cell r="J14">
            <v>34.9</v>
          </cell>
        </row>
        <row r="15">
          <cell r="E15">
            <v>0.49652777777777773</v>
          </cell>
          <cell r="F15">
            <v>31.8</v>
          </cell>
          <cell r="G15"/>
          <cell r="H15">
            <v>32</v>
          </cell>
          <cell r="I15"/>
          <cell r="J15">
            <v>35.200000000000003</v>
          </cell>
        </row>
        <row r="16">
          <cell r="E16">
            <v>0.5</v>
          </cell>
          <cell r="F16">
            <v>31.6</v>
          </cell>
          <cell r="G16"/>
          <cell r="H16">
            <v>32.200000000000003</v>
          </cell>
          <cell r="I16"/>
          <cell r="J16">
            <v>36.1</v>
          </cell>
        </row>
        <row r="17">
          <cell r="E17">
            <v>0.50347222222222221</v>
          </cell>
          <cell r="F17">
            <v>31.4</v>
          </cell>
          <cell r="G17"/>
          <cell r="H17">
            <v>31.8</v>
          </cell>
          <cell r="I17"/>
          <cell r="J17">
            <v>38.5</v>
          </cell>
        </row>
        <row r="18">
          <cell r="E18">
            <v>0.50694444444444442</v>
          </cell>
          <cell r="F18">
            <v>31.6</v>
          </cell>
          <cell r="G18"/>
          <cell r="H18">
            <v>31.8</v>
          </cell>
          <cell r="I18"/>
          <cell r="J18">
            <v>38.5</v>
          </cell>
        </row>
        <row r="19">
          <cell r="E19">
            <v>0.51041666666666663</v>
          </cell>
          <cell r="F19">
            <v>31.6</v>
          </cell>
          <cell r="G19"/>
          <cell r="H19">
            <v>31.8</v>
          </cell>
          <cell r="I19"/>
          <cell r="J19">
            <v>39.200000000000003</v>
          </cell>
        </row>
        <row r="20">
          <cell r="E20">
            <v>0.51388888888888895</v>
          </cell>
          <cell r="F20">
            <v>31.8</v>
          </cell>
          <cell r="G20"/>
          <cell r="H20">
            <v>32.200000000000003</v>
          </cell>
          <cell r="I20"/>
          <cell r="J20">
            <v>40</v>
          </cell>
        </row>
        <row r="21">
          <cell r="E21">
            <v>0.51736111111111105</v>
          </cell>
          <cell r="F21">
            <v>31.6</v>
          </cell>
          <cell r="G21"/>
          <cell r="H21">
            <v>32</v>
          </cell>
          <cell r="I21"/>
          <cell r="J21">
            <v>40</v>
          </cell>
        </row>
        <row r="22">
          <cell r="E22">
            <v>0.52083333333333337</v>
          </cell>
          <cell r="F22">
            <v>31.6</v>
          </cell>
          <cell r="G22"/>
          <cell r="H22">
            <v>32</v>
          </cell>
          <cell r="I22"/>
          <cell r="J22">
            <v>40.299999999999997</v>
          </cell>
        </row>
        <row r="23">
          <cell r="E23">
            <v>0.52430555555555558</v>
          </cell>
          <cell r="F23">
            <v>31.6</v>
          </cell>
          <cell r="G23"/>
          <cell r="H23">
            <v>32.200000000000003</v>
          </cell>
          <cell r="I23"/>
          <cell r="J23">
            <v>40.6</v>
          </cell>
        </row>
        <row r="24">
          <cell r="E24">
            <v>0.52777777777777779</v>
          </cell>
          <cell r="F24">
            <v>31.6</v>
          </cell>
          <cell r="G24"/>
          <cell r="H24">
            <v>32.200000000000003</v>
          </cell>
          <cell r="I24"/>
          <cell r="J24">
            <v>40.6</v>
          </cell>
        </row>
        <row r="25">
          <cell r="E25">
            <v>0.53125</v>
          </cell>
          <cell r="F25">
            <v>31.4</v>
          </cell>
          <cell r="G25"/>
          <cell r="H25">
            <v>32</v>
          </cell>
          <cell r="I25"/>
          <cell r="J25">
            <v>40.6</v>
          </cell>
        </row>
        <row r="26">
          <cell r="E26">
            <v>0.53472222222222221</v>
          </cell>
          <cell r="F26">
            <v>31.4</v>
          </cell>
          <cell r="G26"/>
          <cell r="H26">
            <v>32.200000000000003</v>
          </cell>
          <cell r="I26"/>
          <cell r="J26">
            <v>40.799999999999997</v>
          </cell>
        </row>
        <row r="27">
          <cell r="E27">
            <v>0.53819444444444442</v>
          </cell>
          <cell r="F27">
            <v>31.5</v>
          </cell>
          <cell r="G27"/>
          <cell r="H27">
            <v>31.8</v>
          </cell>
          <cell r="I27"/>
          <cell r="J27">
            <v>41</v>
          </cell>
        </row>
        <row r="35">
          <cell r="E35">
            <v>0.53125</v>
          </cell>
          <cell r="F35">
            <v>31.6</v>
          </cell>
          <cell r="G35"/>
          <cell r="H35">
            <v>31.2</v>
          </cell>
          <cell r="I35"/>
          <cell r="J35">
            <v>27.5</v>
          </cell>
        </row>
        <row r="36">
          <cell r="E36">
            <v>0.53472222222222221</v>
          </cell>
          <cell r="F36">
            <v>31.4</v>
          </cell>
          <cell r="G36"/>
          <cell r="H36">
            <v>31.2</v>
          </cell>
          <cell r="I36"/>
          <cell r="J36">
            <v>28.1</v>
          </cell>
        </row>
        <row r="37">
          <cell r="E37">
            <v>0.53819444444444442</v>
          </cell>
          <cell r="F37">
            <v>31.4</v>
          </cell>
          <cell r="G37"/>
          <cell r="H37">
            <v>31.2</v>
          </cell>
          <cell r="I37"/>
          <cell r="J37">
            <v>29.5</v>
          </cell>
        </row>
        <row r="38">
          <cell r="E38">
            <v>0.54166666666666663</v>
          </cell>
          <cell r="F38">
            <v>31.6</v>
          </cell>
          <cell r="G38"/>
          <cell r="H38">
            <v>31.2</v>
          </cell>
          <cell r="I38"/>
          <cell r="J38">
            <v>30</v>
          </cell>
        </row>
        <row r="39">
          <cell r="E39">
            <v>0.54513888888888895</v>
          </cell>
          <cell r="F39">
            <v>31.4</v>
          </cell>
          <cell r="G39"/>
          <cell r="H39">
            <v>31.4</v>
          </cell>
          <cell r="I39"/>
          <cell r="J39">
            <v>31</v>
          </cell>
        </row>
        <row r="40">
          <cell r="E40">
            <v>0.54861111111111105</v>
          </cell>
          <cell r="F40">
            <v>31.5</v>
          </cell>
          <cell r="G40"/>
          <cell r="H40">
            <v>31.4</v>
          </cell>
          <cell r="I40"/>
          <cell r="J40">
            <v>32.1</v>
          </cell>
        </row>
        <row r="41">
          <cell r="E41">
            <v>0.55208333333333337</v>
          </cell>
          <cell r="F41">
            <v>31.6</v>
          </cell>
          <cell r="G41"/>
          <cell r="H41">
            <v>31.8</v>
          </cell>
          <cell r="I41"/>
          <cell r="J41">
            <v>33.200000000000003</v>
          </cell>
        </row>
        <row r="42">
          <cell r="E42">
            <v>0.55555555555555558</v>
          </cell>
          <cell r="F42">
            <v>31.6</v>
          </cell>
          <cell r="G42"/>
          <cell r="H42">
            <v>31.8</v>
          </cell>
          <cell r="I42"/>
          <cell r="J42">
            <v>34</v>
          </cell>
        </row>
        <row r="43">
          <cell r="E43">
            <v>0.55902777777777779</v>
          </cell>
          <cell r="F43">
            <v>31.6</v>
          </cell>
          <cell r="G43"/>
          <cell r="H43">
            <v>32</v>
          </cell>
          <cell r="I43"/>
          <cell r="J43">
            <v>35.5</v>
          </cell>
        </row>
        <row r="44">
          <cell r="E44">
            <v>0.5625</v>
          </cell>
          <cell r="F44">
            <v>31.4</v>
          </cell>
          <cell r="G44"/>
          <cell r="H44">
            <v>31.8</v>
          </cell>
          <cell r="I44"/>
          <cell r="J44">
            <v>37.5</v>
          </cell>
        </row>
        <row r="45">
          <cell r="E45">
            <v>0.56597222222222221</v>
          </cell>
          <cell r="F45">
            <v>31.6</v>
          </cell>
          <cell r="G45"/>
          <cell r="H45">
            <v>32</v>
          </cell>
          <cell r="I45"/>
          <cell r="J45">
            <v>38.5</v>
          </cell>
        </row>
        <row r="46">
          <cell r="E46">
            <v>0.56944444444444442</v>
          </cell>
          <cell r="F46">
            <v>31.6</v>
          </cell>
          <cell r="G46"/>
          <cell r="H46">
            <v>31.8</v>
          </cell>
          <cell r="I46"/>
          <cell r="J46">
            <v>39</v>
          </cell>
        </row>
        <row r="47">
          <cell r="E47">
            <v>0.57986111111111105</v>
          </cell>
          <cell r="F47">
            <v>31.4</v>
          </cell>
          <cell r="G47"/>
          <cell r="H47">
            <v>31.6</v>
          </cell>
          <cell r="I47"/>
          <cell r="J47">
            <v>40</v>
          </cell>
        </row>
        <row r="48">
          <cell r="E48">
            <v>0.58333333333333337</v>
          </cell>
          <cell r="F48">
            <v>31.4</v>
          </cell>
          <cell r="G48"/>
          <cell r="H48">
            <v>31.6</v>
          </cell>
          <cell r="I48"/>
          <cell r="J48">
            <v>40</v>
          </cell>
        </row>
        <row r="49">
          <cell r="E49">
            <v>0.58680555555555558</v>
          </cell>
          <cell r="F49">
            <v>31.6</v>
          </cell>
          <cell r="G49"/>
          <cell r="H49">
            <v>32</v>
          </cell>
          <cell r="I49"/>
          <cell r="J49">
            <v>40.5</v>
          </cell>
        </row>
        <row r="50">
          <cell r="E50">
            <v>0.59027777777777779</v>
          </cell>
          <cell r="F50">
            <v>31.4</v>
          </cell>
          <cell r="G50"/>
          <cell r="H50">
            <v>31.8</v>
          </cell>
          <cell r="I50"/>
          <cell r="J50">
            <v>41</v>
          </cell>
        </row>
        <row r="51">
          <cell r="E51">
            <v>0.59375</v>
          </cell>
          <cell r="F51">
            <v>31.4</v>
          </cell>
          <cell r="G51"/>
          <cell r="H51">
            <v>31.8</v>
          </cell>
          <cell r="I51"/>
          <cell r="J51">
            <v>41</v>
          </cell>
        </row>
        <row r="52">
          <cell r="E52">
            <v>0.59722222222222221</v>
          </cell>
          <cell r="F52">
            <v>31.4</v>
          </cell>
          <cell r="G52"/>
          <cell r="H52">
            <v>31.8</v>
          </cell>
          <cell r="I52"/>
          <cell r="J52">
            <v>41</v>
          </cell>
        </row>
        <row r="53">
          <cell r="E53">
            <v>0.60069444444444442</v>
          </cell>
          <cell r="F53">
            <v>31.6</v>
          </cell>
          <cell r="G53"/>
          <cell r="H53">
            <v>32</v>
          </cell>
          <cell r="I53"/>
          <cell r="J53">
            <v>41.1</v>
          </cell>
        </row>
        <row r="54">
          <cell r="E54">
            <v>0.60416666666666663</v>
          </cell>
          <cell r="F54">
            <v>31.4</v>
          </cell>
          <cell r="G54"/>
          <cell r="H54">
            <v>32</v>
          </cell>
          <cell r="I54"/>
          <cell r="J54">
            <v>41</v>
          </cell>
        </row>
        <row r="61">
          <cell r="E61">
            <v>0.55902777777777779</v>
          </cell>
          <cell r="F61">
            <v>31.5</v>
          </cell>
          <cell r="G61"/>
          <cell r="H61">
            <v>31.6</v>
          </cell>
          <cell r="I61"/>
          <cell r="J61">
            <v>29.3</v>
          </cell>
        </row>
        <row r="62">
          <cell r="E62">
            <v>0.5625</v>
          </cell>
          <cell r="F62">
            <v>31.4</v>
          </cell>
          <cell r="G62"/>
          <cell r="H62">
            <v>31.5</v>
          </cell>
          <cell r="I62"/>
          <cell r="J62">
            <v>28.2</v>
          </cell>
        </row>
        <row r="63">
          <cell r="E63">
            <v>0.56597222222222221</v>
          </cell>
          <cell r="F63">
            <v>31.4</v>
          </cell>
          <cell r="G63"/>
          <cell r="H63">
            <v>31.4</v>
          </cell>
          <cell r="I63"/>
          <cell r="J63">
            <v>27.5</v>
          </cell>
        </row>
        <row r="64">
          <cell r="E64">
            <v>0.56944444444444442</v>
          </cell>
          <cell r="F64">
            <v>31.6</v>
          </cell>
          <cell r="G64"/>
          <cell r="H64">
            <v>31.6</v>
          </cell>
          <cell r="I64"/>
          <cell r="J64">
            <v>27.1</v>
          </cell>
        </row>
        <row r="65">
          <cell r="E65">
            <v>0.57986111111111105</v>
          </cell>
          <cell r="F65">
            <v>31.4</v>
          </cell>
          <cell r="G65"/>
          <cell r="H65">
            <v>31.2</v>
          </cell>
          <cell r="I65"/>
          <cell r="J65">
            <v>28.5</v>
          </cell>
        </row>
        <row r="66">
          <cell r="E66">
            <v>0.58333333333333337</v>
          </cell>
          <cell r="F66">
            <v>31.4</v>
          </cell>
          <cell r="G66"/>
          <cell r="H66">
            <v>31.4</v>
          </cell>
          <cell r="I66"/>
          <cell r="J66">
            <v>29.7</v>
          </cell>
        </row>
        <row r="67">
          <cell r="E67">
            <v>0.58680555555555558</v>
          </cell>
          <cell r="F67">
            <v>31.4</v>
          </cell>
          <cell r="G67"/>
          <cell r="H67">
            <v>31.4</v>
          </cell>
          <cell r="I67"/>
          <cell r="J67">
            <v>30.6</v>
          </cell>
        </row>
        <row r="68">
          <cell r="E68">
            <v>0.59027777777777779</v>
          </cell>
          <cell r="F68">
            <v>31.4</v>
          </cell>
          <cell r="G68"/>
          <cell r="H68">
            <v>31.4</v>
          </cell>
          <cell r="I68"/>
          <cell r="J68">
            <v>31.7</v>
          </cell>
        </row>
        <row r="69">
          <cell r="E69">
            <v>0.59375</v>
          </cell>
          <cell r="F69">
            <v>31.4</v>
          </cell>
          <cell r="G69"/>
          <cell r="H69">
            <v>31.6</v>
          </cell>
          <cell r="I69"/>
          <cell r="J69">
            <v>32.799999999999997</v>
          </cell>
        </row>
        <row r="70">
          <cell r="E70">
            <v>0.59722222222222221</v>
          </cell>
          <cell r="F70">
            <v>31.4</v>
          </cell>
          <cell r="G70"/>
          <cell r="H70">
            <v>31.6</v>
          </cell>
          <cell r="I70"/>
          <cell r="J70">
            <v>33.6</v>
          </cell>
        </row>
        <row r="71">
          <cell r="E71">
            <v>0.60069444444444442</v>
          </cell>
          <cell r="F71">
            <v>31.4</v>
          </cell>
          <cell r="G71"/>
          <cell r="H71">
            <v>31.8</v>
          </cell>
          <cell r="I71"/>
          <cell r="J71">
            <v>34.5</v>
          </cell>
        </row>
        <row r="72">
          <cell r="E72">
            <v>0.60416666666666663</v>
          </cell>
          <cell r="F72">
            <v>31.2</v>
          </cell>
          <cell r="G72"/>
          <cell r="H72">
            <v>31.6</v>
          </cell>
          <cell r="I72"/>
          <cell r="J72">
            <v>35.700000000000003</v>
          </cell>
        </row>
        <row r="73">
          <cell r="E73">
            <v>0.60763888888888895</v>
          </cell>
          <cell r="F73">
            <v>31.2</v>
          </cell>
          <cell r="G73"/>
          <cell r="H73">
            <v>31.6</v>
          </cell>
          <cell r="I73"/>
          <cell r="J73">
            <v>36.9</v>
          </cell>
        </row>
        <row r="74">
          <cell r="E74">
            <v>0.61111111111111105</v>
          </cell>
          <cell r="F74">
            <v>31.2</v>
          </cell>
          <cell r="G74"/>
          <cell r="H74">
            <v>31.6</v>
          </cell>
          <cell r="I74"/>
          <cell r="J74">
            <v>37.700000000000003</v>
          </cell>
        </row>
        <row r="75">
          <cell r="E75">
            <v>0.61458333333333337</v>
          </cell>
          <cell r="F75">
            <v>31.4</v>
          </cell>
          <cell r="G75"/>
          <cell r="H75">
            <v>31.8</v>
          </cell>
          <cell r="I75"/>
          <cell r="J75">
            <v>38.299999999999997</v>
          </cell>
        </row>
        <row r="76">
          <cell r="E76">
            <v>0.61805555555555558</v>
          </cell>
          <cell r="F76">
            <v>31.6</v>
          </cell>
          <cell r="G76"/>
          <cell r="H76">
            <v>31.8</v>
          </cell>
          <cell r="I76"/>
          <cell r="J76">
            <v>38.700000000000003</v>
          </cell>
        </row>
        <row r="77">
          <cell r="E77">
            <v>0.62152777777777779</v>
          </cell>
          <cell r="F77">
            <v>31.4</v>
          </cell>
          <cell r="G77"/>
          <cell r="H77">
            <v>31.8</v>
          </cell>
          <cell r="I77"/>
          <cell r="J77">
            <v>38.9</v>
          </cell>
        </row>
        <row r="78">
          <cell r="E78">
            <v>0.625</v>
          </cell>
          <cell r="F78">
            <v>31.4</v>
          </cell>
          <cell r="G78"/>
          <cell r="H78">
            <v>31.8</v>
          </cell>
          <cell r="I78"/>
          <cell r="J78">
            <v>39</v>
          </cell>
        </row>
        <row r="79">
          <cell r="E79">
            <v>0.62847222222222221</v>
          </cell>
          <cell r="F79">
            <v>31.4</v>
          </cell>
          <cell r="G79"/>
          <cell r="H79">
            <v>31.8</v>
          </cell>
          <cell r="I79"/>
          <cell r="J79">
            <v>39.1</v>
          </cell>
        </row>
        <row r="80">
          <cell r="E80">
            <v>0.63194444444444442</v>
          </cell>
          <cell r="F80">
            <v>31.6</v>
          </cell>
          <cell r="G80"/>
          <cell r="H80">
            <v>32.200000000000003</v>
          </cell>
          <cell r="I80"/>
          <cell r="J80">
            <v>39.1</v>
          </cell>
        </row>
        <row r="81">
          <cell r="E81">
            <v>0.63541666666666663</v>
          </cell>
          <cell r="F81">
            <v>31.6</v>
          </cell>
          <cell r="G81"/>
          <cell r="H81">
            <v>32.200000000000003</v>
          </cell>
          <cell r="I81"/>
          <cell r="J81">
            <v>39.200000000000003</v>
          </cell>
        </row>
        <row r="82">
          <cell r="E82">
            <v>0.63888888888888895</v>
          </cell>
          <cell r="F82">
            <v>31.6</v>
          </cell>
          <cell r="G82"/>
          <cell r="H82">
            <v>32.200000000000003</v>
          </cell>
          <cell r="I82"/>
          <cell r="J82">
            <v>39.200000000000003</v>
          </cell>
        </row>
        <row r="83">
          <cell r="E83">
            <v>0.64236111111111105</v>
          </cell>
          <cell r="F83">
            <v>31.4</v>
          </cell>
          <cell r="G83"/>
          <cell r="H83">
            <v>31.8</v>
          </cell>
          <cell r="I83"/>
          <cell r="J83">
            <v>39.200000000000003</v>
          </cell>
        </row>
        <row r="84">
          <cell r="E84">
            <v>0.64583333333333337</v>
          </cell>
          <cell r="F84">
            <v>31.4</v>
          </cell>
          <cell r="G84"/>
          <cell r="H84">
            <v>31.8</v>
          </cell>
          <cell r="I84"/>
          <cell r="J84">
            <v>39.299999999999997</v>
          </cell>
        </row>
        <row r="85">
          <cell r="E85">
            <v>0.64930555555555558</v>
          </cell>
          <cell r="F85">
            <v>31.4</v>
          </cell>
          <cell r="G85"/>
          <cell r="H85">
            <v>32.200000000000003</v>
          </cell>
          <cell r="I85"/>
          <cell r="J85">
            <v>39.200000000000003</v>
          </cell>
        </row>
        <row r="96">
          <cell r="E96">
            <v>0.59722222222222221</v>
          </cell>
          <cell r="F96">
            <v>31.4</v>
          </cell>
          <cell r="G96"/>
          <cell r="H96">
            <v>31.2</v>
          </cell>
          <cell r="I96"/>
          <cell r="J96">
            <v>26.5</v>
          </cell>
        </row>
        <row r="97">
          <cell r="E97">
            <v>0.60069444444444442</v>
          </cell>
          <cell r="F97">
            <v>31.6</v>
          </cell>
          <cell r="G97"/>
          <cell r="H97">
            <v>31.4</v>
          </cell>
          <cell r="I97"/>
          <cell r="J97">
            <v>27.5</v>
          </cell>
        </row>
        <row r="98">
          <cell r="E98">
            <v>0.60416666666666663</v>
          </cell>
          <cell r="F98">
            <v>31.6</v>
          </cell>
          <cell r="G98"/>
          <cell r="H98">
            <v>31.4</v>
          </cell>
          <cell r="I98"/>
          <cell r="J98">
            <v>28.65</v>
          </cell>
        </row>
        <row r="99">
          <cell r="E99">
            <v>0.60763888888888895</v>
          </cell>
          <cell r="F99">
            <v>31.4</v>
          </cell>
          <cell r="G99"/>
          <cell r="H99">
            <v>31.2</v>
          </cell>
          <cell r="I99"/>
          <cell r="J99">
            <v>29.3</v>
          </cell>
        </row>
        <row r="100">
          <cell r="E100">
            <v>0.61111111111111105</v>
          </cell>
          <cell r="F100">
            <v>31.6</v>
          </cell>
          <cell r="G100"/>
          <cell r="H100">
            <v>31.4</v>
          </cell>
          <cell r="I100"/>
          <cell r="J100">
            <v>30.4</v>
          </cell>
        </row>
        <row r="101">
          <cell r="E101">
            <v>0.61458333333333337</v>
          </cell>
          <cell r="F101">
            <v>31.6</v>
          </cell>
          <cell r="G101"/>
          <cell r="H101">
            <v>31.4</v>
          </cell>
          <cell r="I101"/>
          <cell r="J101">
            <v>31.2</v>
          </cell>
        </row>
        <row r="102">
          <cell r="E102">
            <v>0.61805555555555558</v>
          </cell>
          <cell r="F102">
            <v>31.6</v>
          </cell>
          <cell r="G102"/>
          <cell r="H102">
            <v>31.6</v>
          </cell>
          <cell r="I102"/>
          <cell r="J102">
            <v>32.5</v>
          </cell>
        </row>
        <row r="103">
          <cell r="E103">
            <v>0.62152777777777779</v>
          </cell>
          <cell r="F103">
            <v>31.4</v>
          </cell>
          <cell r="G103"/>
          <cell r="H103">
            <v>31.6</v>
          </cell>
          <cell r="I103"/>
          <cell r="J103">
            <v>33.299999999999997</v>
          </cell>
        </row>
        <row r="104">
          <cell r="E104">
            <v>0.625</v>
          </cell>
          <cell r="F104">
            <v>31.4</v>
          </cell>
          <cell r="G104"/>
          <cell r="H104">
            <v>31.6</v>
          </cell>
          <cell r="I104"/>
          <cell r="J104">
            <v>34.299999999999997</v>
          </cell>
        </row>
        <row r="105">
          <cell r="E105">
            <v>0.62847222222222221</v>
          </cell>
          <cell r="F105">
            <v>31.6</v>
          </cell>
          <cell r="G105"/>
          <cell r="H105">
            <v>31.6</v>
          </cell>
          <cell r="I105"/>
          <cell r="J105">
            <v>35.1</v>
          </cell>
        </row>
        <row r="106">
          <cell r="E106">
            <v>0.63194444444444442</v>
          </cell>
          <cell r="F106">
            <v>31.8</v>
          </cell>
          <cell r="G106"/>
          <cell r="H106">
            <v>32.1</v>
          </cell>
          <cell r="I106"/>
          <cell r="J106">
            <v>36.1</v>
          </cell>
        </row>
        <row r="107">
          <cell r="E107">
            <v>0.63541666666666663</v>
          </cell>
          <cell r="F107">
            <v>31.8</v>
          </cell>
          <cell r="G107"/>
          <cell r="H107">
            <v>32</v>
          </cell>
          <cell r="I107"/>
          <cell r="J107">
            <v>37.44</v>
          </cell>
        </row>
        <row r="108">
          <cell r="E108">
            <v>0.63888888888888895</v>
          </cell>
          <cell r="F108">
            <v>31.6</v>
          </cell>
          <cell r="G108"/>
          <cell r="H108">
            <v>32</v>
          </cell>
          <cell r="I108"/>
          <cell r="J108">
            <v>38.700000000000003</v>
          </cell>
        </row>
        <row r="109">
          <cell r="E109">
            <v>0.64236111111111105</v>
          </cell>
          <cell r="F109">
            <v>31.4</v>
          </cell>
          <cell r="G109"/>
          <cell r="H109">
            <v>32</v>
          </cell>
          <cell r="I109"/>
          <cell r="J109">
            <v>39.4</v>
          </cell>
        </row>
        <row r="110">
          <cell r="E110">
            <v>0.64583333333333337</v>
          </cell>
          <cell r="F110">
            <v>31.6</v>
          </cell>
          <cell r="G110"/>
          <cell r="H110">
            <v>31.8</v>
          </cell>
          <cell r="I110"/>
          <cell r="J110">
            <v>39.700000000000003</v>
          </cell>
        </row>
        <row r="111">
          <cell r="E111">
            <v>0.64930555555555558</v>
          </cell>
          <cell r="F111">
            <v>31.8</v>
          </cell>
          <cell r="G111"/>
          <cell r="H111">
            <v>32.200000000000003</v>
          </cell>
          <cell r="I111"/>
          <cell r="J111">
            <v>40</v>
          </cell>
        </row>
        <row r="112">
          <cell r="E112">
            <v>0.65277777777777779</v>
          </cell>
          <cell r="F112">
            <v>31.8</v>
          </cell>
          <cell r="G112"/>
          <cell r="H112">
            <v>32.4</v>
          </cell>
          <cell r="I112"/>
          <cell r="J112">
            <v>40.200000000000003</v>
          </cell>
        </row>
        <row r="113">
          <cell r="E113">
            <v>0.65625</v>
          </cell>
          <cell r="F113">
            <v>31.6</v>
          </cell>
          <cell r="G113"/>
          <cell r="H113">
            <v>32.200000000000003</v>
          </cell>
          <cell r="I113"/>
          <cell r="J113">
            <v>40.299999999999997</v>
          </cell>
        </row>
        <row r="114">
          <cell r="E114">
            <v>0.65972222222222221</v>
          </cell>
          <cell r="F114">
            <v>31.6</v>
          </cell>
          <cell r="G114"/>
          <cell r="H114">
            <v>32.200000000000003</v>
          </cell>
          <cell r="I114"/>
          <cell r="J114">
            <v>40.4</v>
          </cell>
        </row>
        <row r="115">
          <cell r="E115">
            <v>0.66319444444444442</v>
          </cell>
          <cell r="F115">
            <v>31.8</v>
          </cell>
          <cell r="G115"/>
          <cell r="H115">
            <v>32.200000000000003</v>
          </cell>
          <cell r="I115"/>
          <cell r="J115">
            <v>40.4</v>
          </cell>
        </row>
        <row r="116">
          <cell r="E116">
            <v>0.66666666666666663</v>
          </cell>
          <cell r="F116">
            <v>32</v>
          </cell>
          <cell r="G116"/>
          <cell r="H116">
            <v>32.4</v>
          </cell>
          <cell r="I116"/>
          <cell r="J116">
            <v>40.4</v>
          </cell>
        </row>
        <row r="117">
          <cell r="E117">
            <v>0.67013888888888884</v>
          </cell>
          <cell r="F117">
            <v>31.6</v>
          </cell>
          <cell r="G117"/>
          <cell r="H117">
            <v>32.200000000000003</v>
          </cell>
          <cell r="I117"/>
          <cell r="J117">
            <v>40.5</v>
          </cell>
        </row>
        <row r="118">
          <cell r="E118">
            <v>0.67361111111111116</v>
          </cell>
          <cell r="F118">
            <v>32</v>
          </cell>
          <cell r="G118"/>
          <cell r="H118">
            <v>32.6</v>
          </cell>
          <cell r="I118"/>
          <cell r="J118">
            <v>40.5</v>
          </cell>
        </row>
        <row r="119">
          <cell r="E119">
            <v>0.67708333333333337</v>
          </cell>
          <cell r="F119">
            <v>32</v>
          </cell>
          <cell r="G119"/>
          <cell r="H119">
            <v>32.4</v>
          </cell>
          <cell r="I119"/>
          <cell r="J119">
            <v>40.5</v>
          </cell>
        </row>
        <row r="120">
          <cell r="E120">
            <v>0.68055555555555547</v>
          </cell>
          <cell r="F120">
            <v>32.799999999999997</v>
          </cell>
          <cell r="G120"/>
          <cell r="H120">
            <v>33.200000000000003</v>
          </cell>
          <cell r="I120"/>
          <cell r="J120">
            <v>40.4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0.47222222222222227</v>
          </cell>
          <cell r="F8">
            <v>32</v>
          </cell>
          <cell r="H8">
            <v>31.8</v>
          </cell>
          <cell r="J8">
            <v>27.5</v>
          </cell>
        </row>
        <row r="9">
          <cell r="E9">
            <v>0.47569444444444442</v>
          </cell>
          <cell r="F9">
            <v>31.8</v>
          </cell>
          <cell r="H9">
            <v>31.4</v>
          </cell>
          <cell r="J9">
            <v>31</v>
          </cell>
        </row>
        <row r="10">
          <cell r="E10">
            <v>0.47916666666666669</v>
          </cell>
          <cell r="F10">
            <v>32</v>
          </cell>
          <cell r="H10">
            <v>31.4</v>
          </cell>
          <cell r="J10">
            <v>30</v>
          </cell>
        </row>
        <row r="11">
          <cell r="E11">
            <v>0.4826388888888889</v>
          </cell>
          <cell r="F11">
            <v>31.6</v>
          </cell>
          <cell r="H11">
            <v>31.6</v>
          </cell>
          <cell r="J11">
            <v>31.8</v>
          </cell>
        </row>
        <row r="12">
          <cell r="E12">
            <v>0.4861111111111111</v>
          </cell>
          <cell r="F12">
            <v>31.4</v>
          </cell>
          <cell r="H12">
            <v>31.6</v>
          </cell>
          <cell r="J12">
            <v>32.5</v>
          </cell>
        </row>
        <row r="13">
          <cell r="E13">
            <v>0.48958333333333331</v>
          </cell>
          <cell r="F13">
            <v>31.4</v>
          </cell>
          <cell r="H13">
            <v>32</v>
          </cell>
          <cell r="J13">
            <v>34</v>
          </cell>
        </row>
        <row r="14">
          <cell r="E14">
            <v>0.49305555555555558</v>
          </cell>
          <cell r="F14">
            <v>31.6</v>
          </cell>
          <cell r="H14">
            <v>31.8</v>
          </cell>
          <cell r="J14">
            <v>34.9</v>
          </cell>
        </row>
        <row r="15">
          <cell r="E15">
            <v>0.49652777777777773</v>
          </cell>
          <cell r="F15">
            <v>31.8</v>
          </cell>
          <cell r="H15">
            <v>32</v>
          </cell>
          <cell r="J15">
            <v>35.200000000000003</v>
          </cell>
        </row>
        <row r="16">
          <cell r="E16">
            <v>0.5</v>
          </cell>
          <cell r="F16">
            <v>31.6</v>
          </cell>
          <cell r="H16">
            <v>32.200000000000003</v>
          </cell>
          <cell r="J16">
            <v>36.1</v>
          </cell>
        </row>
        <row r="17">
          <cell r="E17">
            <v>0.50347222222222221</v>
          </cell>
          <cell r="F17">
            <v>31.4</v>
          </cell>
          <cell r="H17">
            <v>31.8</v>
          </cell>
          <cell r="J17">
            <v>38.5</v>
          </cell>
        </row>
        <row r="18">
          <cell r="E18">
            <v>0.50694444444444442</v>
          </cell>
          <cell r="F18">
            <v>31.6</v>
          </cell>
          <cell r="H18">
            <v>31.8</v>
          </cell>
          <cell r="J18">
            <v>38.5</v>
          </cell>
        </row>
        <row r="19">
          <cell r="E19">
            <v>0.51041666666666663</v>
          </cell>
          <cell r="F19">
            <v>31.6</v>
          </cell>
          <cell r="H19">
            <v>31.8</v>
          </cell>
          <cell r="J19">
            <v>39.200000000000003</v>
          </cell>
        </row>
        <row r="20">
          <cell r="E20">
            <v>0.51388888888888895</v>
          </cell>
          <cell r="F20">
            <v>31.8</v>
          </cell>
          <cell r="H20">
            <v>32.200000000000003</v>
          </cell>
          <cell r="J20">
            <v>40</v>
          </cell>
        </row>
        <row r="21">
          <cell r="E21">
            <v>0.51736111111111105</v>
          </cell>
          <cell r="F21">
            <v>31.6</v>
          </cell>
          <cell r="H21">
            <v>32</v>
          </cell>
          <cell r="J21">
            <v>40</v>
          </cell>
        </row>
        <row r="22">
          <cell r="E22">
            <v>0.52083333333333337</v>
          </cell>
          <cell r="F22">
            <v>31.6</v>
          </cell>
          <cell r="H22">
            <v>32</v>
          </cell>
          <cell r="J22">
            <v>40.299999999999997</v>
          </cell>
        </row>
        <row r="23">
          <cell r="E23">
            <v>0.52430555555555558</v>
          </cell>
          <cell r="F23">
            <v>31.6</v>
          </cell>
          <cell r="H23">
            <v>32.200000000000003</v>
          </cell>
          <cell r="J23">
            <v>40.6</v>
          </cell>
        </row>
        <row r="24">
          <cell r="E24">
            <v>0.52777777777777779</v>
          </cell>
          <cell r="F24">
            <v>31.6</v>
          </cell>
          <cell r="H24">
            <v>32.200000000000003</v>
          </cell>
          <cell r="J24">
            <v>40.6</v>
          </cell>
        </row>
        <row r="25">
          <cell r="E25">
            <v>0.53125</v>
          </cell>
          <cell r="F25">
            <v>31.4</v>
          </cell>
          <cell r="H25">
            <v>32</v>
          </cell>
          <cell r="J25">
            <v>40.6</v>
          </cell>
        </row>
        <row r="26">
          <cell r="E26">
            <v>0.53472222222222221</v>
          </cell>
          <cell r="F26">
            <v>31.4</v>
          </cell>
          <cell r="H26">
            <v>32.200000000000003</v>
          </cell>
          <cell r="J26">
            <v>40.799999999999997</v>
          </cell>
        </row>
        <row r="27">
          <cell r="E27">
            <v>0.53819444444444442</v>
          </cell>
          <cell r="F27">
            <v>31.5</v>
          </cell>
          <cell r="H27">
            <v>31.8</v>
          </cell>
          <cell r="J27">
            <v>41</v>
          </cell>
        </row>
        <row r="35">
          <cell r="E35">
            <v>0.53125</v>
          </cell>
          <cell r="F35">
            <v>31.6</v>
          </cell>
          <cell r="H35">
            <v>31.2</v>
          </cell>
          <cell r="J35">
            <v>27.5</v>
          </cell>
        </row>
        <row r="36">
          <cell r="E36">
            <v>0.53472222222222221</v>
          </cell>
          <cell r="F36">
            <v>31.4</v>
          </cell>
          <cell r="H36">
            <v>31.2</v>
          </cell>
          <cell r="J36">
            <v>28.1</v>
          </cell>
        </row>
        <row r="37">
          <cell r="E37">
            <v>0.53819444444444442</v>
          </cell>
          <cell r="F37">
            <v>31.4</v>
          </cell>
          <cell r="H37">
            <v>31.2</v>
          </cell>
          <cell r="J37">
            <v>29.5</v>
          </cell>
        </row>
        <row r="38">
          <cell r="E38">
            <v>0.54166666666666663</v>
          </cell>
          <cell r="F38">
            <v>31.6</v>
          </cell>
          <cell r="H38">
            <v>31.2</v>
          </cell>
          <cell r="J38">
            <v>30</v>
          </cell>
        </row>
        <row r="39">
          <cell r="E39">
            <v>0.54513888888888895</v>
          </cell>
          <cell r="F39">
            <v>31.4</v>
          </cell>
          <cell r="H39">
            <v>31.4</v>
          </cell>
          <cell r="J39">
            <v>31</v>
          </cell>
        </row>
        <row r="40">
          <cell r="E40">
            <v>0.54861111111111105</v>
          </cell>
          <cell r="F40">
            <v>31.5</v>
          </cell>
          <cell r="H40">
            <v>31.4</v>
          </cell>
          <cell r="J40">
            <v>32.1</v>
          </cell>
        </row>
        <row r="41">
          <cell r="E41">
            <v>0.55208333333333337</v>
          </cell>
          <cell r="F41">
            <v>31.6</v>
          </cell>
          <cell r="H41">
            <v>31.8</v>
          </cell>
          <cell r="J41">
            <v>33.200000000000003</v>
          </cell>
        </row>
        <row r="42">
          <cell r="E42">
            <v>0.55555555555555558</v>
          </cell>
          <cell r="F42">
            <v>31.6</v>
          </cell>
          <cell r="H42">
            <v>31.8</v>
          </cell>
          <cell r="J42">
            <v>34</v>
          </cell>
        </row>
        <row r="43">
          <cell r="E43">
            <v>0.55902777777777779</v>
          </cell>
          <cell r="F43">
            <v>31.6</v>
          </cell>
          <cell r="H43">
            <v>32</v>
          </cell>
          <cell r="J43">
            <v>35.5</v>
          </cell>
        </row>
        <row r="44">
          <cell r="E44">
            <v>0.5625</v>
          </cell>
          <cell r="F44">
            <v>31.4</v>
          </cell>
          <cell r="H44">
            <v>31.8</v>
          </cell>
          <cell r="J44">
            <v>37.5</v>
          </cell>
        </row>
        <row r="45">
          <cell r="E45">
            <v>0.56597222222222221</v>
          </cell>
          <cell r="F45">
            <v>31.6</v>
          </cell>
          <cell r="H45">
            <v>32</v>
          </cell>
          <cell r="J45">
            <v>38.5</v>
          </cell>
        </row>
        <row r="46">
          <cell r="E46">
            <v>0.56944444444444442</v>
          </cell>
          <cell r="F46">
            <v>31.6</v>
          </cell>
          <cell r="H46">
            <v>31.8</v>
          </cell>
          <cell r="J46">
            <v>39</v>
          </cell>
        </row>
        <row r="47">
          <cell r="E47">
            <v>0.57986111111111105</v>
          </cell>
          <cell r="F47">
            <v>31.4</v>
          </cell>
          <cell r="H47">
            <v>31.6</v>
          </cell>
          <cell r="J47">
            <v>40</v>
          </cell>
        </row>
        <row r="48">
          <cell r="E48">
            <v>0.58333333333333337</v>
          </cell>
          <cell r="F48">
            <v>31.4</v>
          </cell>
          <cell r="H48">
            <v>31.6</v>
          </cell>
          <cell r="J48">
            <v>40</v>
          </cell>
        </row>
        <row r="49">
          <cell r="E49">
            <v>0.58680555555555558</v>
          </cell>
          <cell r="F49">
            <v>31.6</v>
          </cell>
          <cell r="H49">
            <v>32</v>
          </cell>
          <cell r="J49">
            <v>40.5</v>
          </cell>
        </row>
        <row r="50">
          <cell r="E50">
            <v>0.59027777777777779</v>
          </cell>
          <cell r="F50">
            <v>31.4</v>
          </cell>
          <cell r="H50">
            <v>31.8</v>
          </cell>
          <cell r="J50">
            <v>41</v>
          </cell>
        </row>
        <row r="51">
          <cell r="E51">
            <v>0.59375</v>
          </cell>
          <cell r="F51">
            <v>31.4</v>
          </cell>
          <cell r="H51">
            <v>31.8</v>
          </cell>
          <cell r="J51">
            <v>41</v>
          </cell>
        </row>
        <row r="52">
          <cell r="E52">
            <v>0.59722222222222221</v>
          </cell>
          <cell r="F52">
            <v>31.4</v>
          </cell>
          <cell r="H52">
            <v>31.8</v>
          </cell>
          <cell r="J52">
            <v>41</v>
          </cell>
        </row>
        <row r="53">
          <cell r="E53">
            <v>0.60069444444444442</v>
          </cell>
          <cell r="F53">
            <v>31.6</v>
          </cell>
          <cell r="H53">
            <v>32</v>
          </cell>
          <cell r="J53">
            <v>41.1</v>
          </cell>
        </row>
        <row r="54">
          <cell r="E54">
            <v>0.60416666666666663</v>
          </cell>
          <cell r="F54">
            <v>31.4</v>
          </cell>
          <cell r="H54">
            <v>32</v>
          </cell>
          <cell r="J54">
            <v>41</v>
          </cell>
        </row>
        <row r="61">
          <cell r="E61">
            <v>0.55902777777777779</v>
          </cell>
          <cell r="F61">
            <v>31.5</v>
          </cell>
          <cell r="H61">
            <v>31.6</v>
          </cell>
          <cell r="J61">
            <v>29.3</v>
          </cell>
        </row>
        <row r="62">
          <cell r="E62">
            <v>0.5625</v>
          </cell>
          <cell r="F62">
            <v>31.4</v>
          </cell>
          <cell r="H62">
            <v>31.5</v>
          </cell>
          <cell r="J62">
            <v>28.2</v>
          </cell>
        </row>
        <row r="63">
          <cell r="E63">
            <v>0.56597222222222221</v>
          </cell>
          <cell r="F63">
            <v>31.4</v>
          </cell>
          <cell r="H63">
            <v>31.4</v>
          </cell>
          <cell r="J63">
            <v>27.5</v>
          </cell>
        </row>
        <row r="64">
          <cell r="E64">
            <v>0.56944444444444442</v>
          </cell>
          <cell r="F64">
            <v>31.6</v>
          </cell>
          <cell r="H64">
            <v>31.6</v>
          </cell>
          <cell r="J64">
            <v>27.1</v>
          </cell>
        </row>
        <row r="65">
          <cell r="E65">
            <v>0.57986111111111105</v>
          </cell>
          <cell r="F65">
            <v>31.4</v>
          </cell>
          <cell r="H65">
            <v>31.2</v>
          </cell>
          <cell r="J65">
            <v>28.5</v>
          </cell>
        </row>
        <row r="66">
          <cell r="E66">
            <v>0.58333333333333337</v>
          </cell>
          <cell r="F66">
            <v>31.4</v>
          </cell>
          <cell r="H66">
            <v>31.4</v>
          </cell>
          <cell r="J66">
            <v>29.7</v>
          </cell>
        </row>
        <row r="67">
          <cell r="E67">
            <v>0.58680555555555558</v>
          </cell>
          <cell r="F67">
            <v>31.4</v>
          </cell>
          <cell r="H67">
            <v>31.4</v>
          </cell>
          <cell r="J67">
            <v>30.6</v>
          </cell>
        </row>
        <row r="68">
          <cell r="E68">
            <v>0.59027777777777779</v>
          </cell>
          <cell r="F68">
            <v>31.4</v>
          </cell>
          <cell r="H68">
            <v>31.4</v>
          </cell>
          <cell r="J68">
            <v>31.7</v>
          </cell>
        </row>
        <row r="69">
          <cell r="E69">
            <v>0.59375</v>
          </cell>
          <cell r="F69">
            <v>31.4</v>
          </cell>
          <cell r="H69">
            <v>31.6</v>
          </cell>
          <cell r="J69">
            <v>32.799999999999997</v>
          </cell>
        </row>
        <row r="70">
          <cell r="E70">
            <v>0.59722222222222221</v>
          </cell>
          <cell r="F70">
            <v>31.4</v>
          </cell>
          <cell r="H70">
            <v>31.6</v>
          </cell>
          <cell r="J70">
            <v>33.6</v>
          </cell>
        </row>
        <row r="71">
          <cell r="E71">
            <v>0.60069444444444442</v>
          </cell>
          <cell r="F71">
            <v>31.4</v>
          </cell>
          <cell r="H71">
            <v>31.8</v>
          </cell>
          <cell r="J71">
            <v>34.5</v>
          </cell>
        </row>
        <row r="72">
          <cell r="E72">
            <v>0.60416666666666663</v>
          </cell>
          <cell r="F72">
            <v>31.2</v>
          </cell>
          <cell r="H72">
            <v>31.6</v>
          </cell>
          <cell r="J72">
            <v>35.700000000000003</v>
          </cell>
        </row>
        <row r="73">
          <cell r="E73">
            <v>0.60763888888888895</v>
          </cell>
          <cell r="F73">
            <v>31.2</v>
          </cell>
          <cell r="H73">
            <v>31.6</v>
          </cell>
          <cell r="J73">
            <v>36.9</v>
          </cell>
        </row>
        <row r="74">
          <cell r="E74">
            <v>0.61111111111111105</v>
          </cell>
          <cell r="F74">
            <v>31.2</v>
          </cell>
          <cell r="H74">
            <v>31.6</v>
          </cell>
          <cell r="J74">
            <v>37.700000000000003</v>
          </cell>
        </row>
        <row r="75">
          <cell r="E75">
            <v>0.61458333333333337</v>
          </cell>
          <cell r="F75">
            <v>31.4</v>
          </cell>
          <cell r="H75">
            <v>31.8</v>
          </cell>
          <cell r="J75">
            <v>38.299999999999997</v>
          </cell>
        </row>
        <row r="76">
          <cell r="E76">
            <v>0.61805555555555558</v>
          </cell>
          <cell r="F76">
            <v>31.6</v>
          </cell>
          <cell r="H76">
            <v>31.8</v>
          </cell>
          <cell r="J76">
            <v>38.700000000000003</v>
          </cell>
        </row>
        <row r="77">
          <cell r="E77">
            <v>0.62152777777777779</v>
          </cell>
          <cell r="F77">
            <v>31.4</v>
          </cell>
          <cell r="H77">
            <v>31.8</v>
          </cell>
          <cell r="J77">
            <v>38.9</v>
          </cell>
        </row>
        <row r="78">
          <cell r="E78">
            <v>0.625</v>
          </cell>
          <cell r="F78">
            <v>31.4</v>
          </cell>
          <cell r="H78">
            <v>31.8</v>
          </cell>
          <cell r="J78">
            <v>39</v>
          </cell>
        </row>
        <row r="79">
          <cell r="E79">
            <v>0.62847222222222221</v>
          </cell>
          <cell r="F79">
            <v>31.4</v>
          </cell>
          <cell r="H79">
            <v>31.8</v>
          </cell>
          <cell r="J79">
            <v>39.1</v>
          </cell>
        </row>
        <row r="80">
          <cell r="E80">
            <v>0.63194444444444442</v>
          </cell>
          <cell r="F80">
            <v>31.6</v>
          </cell>
          <cell r="H80">
            <v>32.200000000000003</v>
          </cell>
          <cell r="J80">
            <v>39.1</v>
          </cell>
        </row>
        <row r="81">
          <cell r="E81">
            <v>0.63541666666666663</v>
          </cell>
          <cell r="F81">
            <v>31.6</v>
          </cell>
          <cell r="H81">
            <v>32.200000000000003</v>
          </cell>
          <cell r="J81">
            <v>39.200000000000003</v>
          </cell>
        </row>
        <row r="82">
          <cell r="E82">
            <v>0.63888888888888895</v>
          </cell>
          <cell r="F82">
            <v>31.6</v>
          </cell>
          <cell r="H82">
            <v>32.200000000000003</v>
          </cell>
          <cell r="J82">
            <v>39.200000000000003</v>
          </cell>
        </row>
        <row r="83">
          <cell r="E83">
            <v>0.64236111111111105</v>
          </cell>
          <cell r="F83">
            <v>31.4</v>
          </cell>
          <cell r="H83">
            <v>31.8</v>
          </cell>
          <cell r="J83">
            <v>39.200000000000003</v>
          </cell>
        </row>
        <row r="84">
          <cell r="E84">
            <v>0.64583333333333337</v>
          </cell>
          <cell r="F84">
            <v>31.4</v>
          </cell>
          <cell r="H84">
            <v>31.8</v>
          </cell>
          <cell r="J84">
            <v>39.299999999999997</v>
          </cell>
        </row>
        <row r="85">
          <cell r="E85">
            <v>0.64930555555555558</v>
          </cell>
          <cell r="F85">
            <v>31.4</v>
          </cell>
          <cell r="H85">
            <v>32.200000000000003</v>
          </cell>
          <cell r="J85">
            <v>39.200000000000003</v>
          </cell>
        </row>
        <row r="96">
          <cell r="E96">
            <v>0.59722222222222221</v>
          </cell>
          <cell r="F96">
            <v>31.4</v>
          </cell>
          <cell r="H96">
            <v>31.2</v>
          </cell>
          <cell r="J96">
            <v>26.5</v>
          </cell>
        </row>
        <row r="97">
          <cell r="E97">
            <v>0.60069444444444442</v>
          </cell>
          <cell r="F97">
            <v>31.6</v>
          </cell>
          <cell r="H97">
            <v>31.4</v>
          </cell>
          <cell r="J97">
            <v>27.5</v>
          </cell>
        </row>
        <row r="98">
          <cell r="E98">
            <v>0.60416666666666663</v>
          </cell>
          <cell r="F98">
            <v>31.6</v>
          </cell>
          <cell r="H98">
            <v>31.4</v>
          </cell>
          <cell r="J98">
            <v>28.65</v>
          </cell>
        </row>
        <row r="99">
          <cell r="E99">
            <v>0.60763888888888895</v>
          </cell>
          <cell r="F99">
            <v>31.4</v>
          </cell>
          <cell r="H99">
            <v>31.2</v>
          </cell>
          <cell r="J99">
            <v>29.3</v>
          </cell>
        </row>
        <row r="100">
          <cell r="E100">
            <v>0.61111111111111105</v>
          </cell>
          <cell r="F100">
            <v>31.6</v>
          </cell>
          <cell r="H100">
            <v>31.4</v>
          </cell>
          <cell r="J100">
            <v>30.4</v>
          </cell>
        </row>
        <row r="101">
          <cell r="E101">
            <v>0.61458333333333337</v>
          </cell>
          <cell r="F101">
            <v>31.6</v>
          </cell>
          <cell r="H101">
            <v>31.4</v>
          </cell>
          <cell r="J101">
            <v>31.2</v>
          </cell>
        </row>
        <row r="102">
          <cell r="E102">
            <v>0.61805555555555558</v>
          </cell>
          <cell r="F102">
            <v>31.6</v>
          </cell>
          <cell r="H102">
            <v>31.6</v>
          </cell>
          <cell r="J102">
            <v>32.5</v>
          </cell>
        </row>
        <row r="103">
          <cell r="E103">
            <v>0.62152777777777779</v>
          </cell>
          <cell r="F103">
            <v>31.4</v>
          </cell>
          <cell r="H103">
            <v>31.6</v>
          </cell>
          <cell r="J103">
            <v>33.299999999999997</v>
          </cell>
        </row>
        <row r="104">
          <cell r="E104">
            <v>0.625</v>
          </cell>
          <cell r="F104">
            <v>31.4</v>
          </cell>
          <cell r="H104">
            <v>31.6</v>
          </cell>
          <cell r="J104">
            <v>34.299999999999997</v>
          </cell>
        </row>
        <row r="105">
          <cell r="E105">
            <v>0.62847222222222221</v>
          </cell>
          <cell r="F105">
            <v>31.6</v>
          </cell>
          <cell r="H105">
            <v>31.6</v>
          </cell>
          <cell r="J105">
            <v>35.1</v>
          </cell>
        </row>
        <row r="106">
          <cell r="E106">
            <v>0.63194444444444442</v>
          </cell>
          <cell r="F106">
            <v>31.8</v>
          </cell>
          <cell r="H106">
            <v>32.1</v>
          </cell>
          <cell r="J106">
            <v>36.1</v>
          </cell>
        </row>
        <row r="107">
          <cell r="E107">
            <v>0.63541666666666663</v>
          </cell>
          <cell r="F107">
            <v>31.8</v>
          </cell>
          <cell r="H107">
            <v>32</v>
          </cell>
          <cell r="J107">
            <v>37.44</v>
          </cell>
        </row>
        <row r="108">
          <cell r="E108">
            <v>0.63888888888888895</v>
          </cell>
          <cell r="F108">
            <v>31.6</v>
          </cell>
          <cell r="H108">
            <v>32</v>
          </cell>
          <cell r="J108">
            <v>38.700000000000003</v>
          </cell>
        </row>
        <row r="109">
          <cell r="E109">
            <v>0.64236111111111105</v>
          </cell>
          <cell r="F109">
            <v>31.4</v>
          </cell>
          <cell r="H109">
            <v>32</v>
          </cell>
          <cell r="J109">
            <v>39.4</v>
          </cell>
        </row>
        <row r="110">
          <cell r="E110">
            <v>0.64583333333333337</v>
          </cell>
          <cell r="F110">
            <v>31.6</v>
          </cell>
          <cell r="H110">
            <v>31.8</v>
          </cell>
          <cell r="J110">
            <v>39.700000000000003</v>
          </cell>
        </row>
        <row r="111">
          <cell r="E111">
            <v>0.64930555555555558</v>
          </cell>
          <cell r="F111">
            <v>31.8</v>
          </cell>
          <cell r="H111">
            <v>32.200000000000003</v>
          </cell>
          <cell r="J111">
            <v>40</v>
          </cell>
        </row>
        <row r="112">
          <cell r="E112">
            <v>0.65277777777777779</v>
          </cell>
          <cell r="F112">
            <v>31.8</v>
          </cell>
          <cell r="H112">
            <v>32.4</v>
          </cell>
          <cell r="J112">
            <v>40.200000000000003</v>
          </cell>
        </row>
        <row r="113">
          <cell r="E113">
            <v>0.65625</v>
          </cell>
          <cell r="F113">
            <v>31.6</v>
          </cell>
          <cell r="H113">
            <v>32.200000000000003</v>
          </cell>
          <cell r="J113">
            <v>40.299999999999997</v>
          </cell>
        </row>
        <row r="114">
          <cell r="E114">
            <v>0.65972222222222221</v>
          </cell>
          <cell r="F114">
            <v>31.6</v>
          </cell>
          <cell r="H114">
            <v>32.200000000000003</v>
          </cell>
          <cell r="J114">
            <v>40.4</v>
          </cell>
        </row>
        <row r="115">
          <cell r="E115">
            <v>0.66319444444444442</v>
          </cell>
          <cell r="F115">
            <v>31.8</v>
          </cell>
          <cell r="H115">
            <v>32.200000000000003</v>
          </cell>
          <cell r="J115">
            <v>40.4</v>
          </cell>
        </row>
        <row r="116">
          <cell r="E116">
            <v>0.66666666666666663</v>
          </cell>
          <cell r="F116">
            <v>32</v>
          </cell>
          <cell r="H116">
            <v>32.4</v>
          </cell>
          <cell r="J116">
            <v>40.4</v>
          </cell>
        </row>
        <row r="117">
          <cell r="E117">
            <v>0.67013888888888884</v>
          </cell>
          <cell r="F117">
            <v>31.6</v>
          </cell>
          <cell r="H117">
            <v>32.200000000000003</v>
          </cell>
          <cell r="J117">
            <v>40.5</v>
          </cell>
        </row>
        <row r="118">
          <cell r="E118">
            <v>0.67361111111111116</v>
          </cell>
          <cell r="F118">
            <v>32</v>
          </cell>
          <cell r="H118">
            <v>32.6</v>
          </cell>
          <cell r="J118">
            <v>40.5</v>
          </cell>
        </row>
        <row r="119">
          <cell r="E119">
            <v>0.67708333333333337</v>
          </cell>
          <cell r="F119">
            <v>32</v>
          </cell>
          <cell r="H119">
            <v>32.4</v>
          </cell>
          <cell r="J119">
            <v>40.5</v>
          </cell>
        </row>
        <row r="120">
          <cell r="E120">
            <v>0.68055555555555547</v>
          </cell>
          <cell r="F120">
            <v>32.799999999999997</v>
          </cell>
          <cell r="H120">
            <v>33.200000000000003</v>
          </cell>
          <cell r="J120">
            <v>40.4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8"/>
  <sheetViews>
    <sheetView tabSelected="1" zoomScaleNormal="100" workbookViewId="0">
      <selection activeCell="A89" sqref="A89"/>
    </sheetView>
  </sheetViews>
  <sheetFormatPr defaultRowHeight="14.4" x14ac:dyDescent="0.3"/>
  <sheetData>
    <row r="1" spans="1:39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5" thickBot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</row>
    <row r="3" spans="1:39" ht="21" x14ac:dyDescent="0.4">
      <c r="A3" s="28"/>
      <c r="B3" s="29" t="s">
        <v>79</v>
      </c>
      <c r="C3" s="29"/>
      <c r="D3" s="28"/>
      <c r="E3" s="135" t="s">
        <v>80</v>
      </c>
      <c r="F3" s="136" t="s">
        <v>81</v>
      </c>
      <c r="G3" s="136"/>
      <c r="H3" s="136"/>
      <c r="I3" s="136"/>
      <c r="J3" s="13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 x14ac:dyDescent="0.3">
      <c r="A4" s="28"/>
      <c r="B4" s="28"/>
      <c r="C4" s="28"/>
      <c r="D4" s="28"/>
      <c r="E4" s="122"/>
      <c r="F4" s="138" t="s">
        <v>82</v>
      </c>
      <c r="G4" s="123"/>
      <c r="H4" s="139" t="s">
        <v>83</v>
      </c>
      <c r="I4" s="140" t="s">
        <v>46</v>
      </c>
      <c r="J4" s="141" t="s">
        <v>84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39" x14ac:dyDescent="0.3">
      <c r="A5" s="28"/>
      <c r="B5" s="28"/>
      <c r="C5" s="28"/>
      <c r="D5" s="28"/>
      <c r="E5" s="132">
        <v>0.47222222222222227</v>
      </c>
      <c r="F5" s="133">
        <v>32</v>
      </c>
      <c r="G5" s="133"/>
      <c r="H5" s="133">
        <v>31.8</v>
      </c>
      <c r="I5" s="133">
        <f>H5-F5</f>
        <v>-0.19999999999999929</v>
      </c>
      <c r="J5" s="134">
        <v>27.5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39" x14ac:dyDescent="0.3">
      <c r="A6" s="28"/>
      <c r="B6" s="30">
        <v>7</v>
      </c>
      <c r="C6" s="30"/>
      <c r="D6" s="28"/>
      <c r="E6" s="124">
        <v>0.47569444444444442</v>
      </c>
      <c r="F6" s="125">
        <v>31.8</v>
      </c>
      <c r="G6" s="125"/>
      <c r="H6" s="125">
        <v>31.4</v>
      </c>
      <c r="I6" s="125">
        <f>H6-F6</f>
        <v>-0.40000000000000213</v>
      </c>
      <c r="J6" s="126">
        <v>31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39" x14ac:dyDescent="0.3">
      <c r="A7" s="28"/>
      <c r="B7" s="30"/>
      <c r="C7" s="30"/>
      <c r="D7" s="28"/>
      <c r="E7" s="132">
        <v>0.47916666666666669</v>
      </c>
      <c r="F7" s="133">
        <v>32</v>
      </c>
      <c r="G7" s="133"/>
      <c r="H7" s="133">
        <v>31.4</v>
      </c>
      <c r="I7" s="133">
        <f t="shared" ref="I7:I24" si="0">H7-F7</f>
        <v>-0.60000000000000142</v>
      </c>
      <c r="J7" s="134">
        <v>30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x14ac:dyDescent="0.3">
      <c r="A8" s="28"/>
      <c r="B8" s="30"/>
      <c r="C8" s="30"/>
      <c r="D8" s="28"/>
      <c r="E8" s="124">
        <v>0.4826388888888889</v>
      </c>
      <c r="F8" s="125">
        <v>31.6</v>
      </c>
      <c r="G8" s="125"/>
      <c r="H8" s="125">
        <v>31.6</v>
      </c>
      <c r="I8" s="125">
        <f t="shared" si="0"/>
        <v>0</v>
      </c>
      <c r="J8" s="126">
        <v>31.8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 x14ac:dyDescent="0.3">
      <c r="A9" s="28"/>
      <c r="B9" s="30"/>
      <c r="C9" s="30"/>
      <c r="D9" s="28"/>
      <c r="E9" s="132">
        <v>0.4861111111111111</v>
      </c>
      <c r="F9" s="133">
        <v>31.4</v>
      </c>
      <c r="G9" s="133"/>
      <c r="H9" s="133">
        <v>31.6</v>
      </c>
      <c r="I9" s="133">
        <f t="shared" si="0"/>
        <v>0.20000000000000284</v>
      </c>
      <c r="J9" s="134">
        <v>32.5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 x14ac:dyDescent="0.3">
      <c r="A10" s="28"/>
      <c r="B10" s="28"/>
      <c r="C10" s="28"/>
      <c r="D10" s="28"/>
      <c r="E10" s="124">
        <v>0.48958333333333331</v>
      </c>
      <c r="F10" s="125">
        <v>31.4</v>
      </c>
      <c r="G10" s="125"/>
      <c r="H10" s="125">
        <v>32</v>
      </c>
      <c r="I10" s="125">
        <f t="shared" si="0"/>
        <v>0.60000000000000142</v>
      </c>
      <c r="J10" s="126">
        <v>34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 x14ac:dyDescent="0.3">
      <c r="A11" s="28"/>
      <c r="B11" s="28"/>
      <c r="C11" s="28"/>
      <c r="D11" s="28"/>
      <c r="E11" s="132">
        <v>0.49305555555555558</v>
      </c>
      <c r="F11" s="133">
        <v>31.6</v>
      </c>
      <c r="G11" s="133"/>
      <c r="H11" s="133">
        <v>31.8</v>
      </c>
      <c r="I11" s="133">
        <f t="shared" si="0"/>
        <v>0.19999999999999929</v>
      </c>
      <c r="J11" s="134">
        <v>34.9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x14ac:dyDescent="0.3">
      <c r="A12" s="28"/>
      <c r="B12" s="28"/>
      <c r="C12" s="28"/>
      <c r="D12" s="28"/>
      <c r="E12" s="124">
        <v>0.49652777777777773</v>
      </c>
      <c r="F12" s="125">
        <v>31.8</v>
      </c>
      <c r="G12" s="125"/>
      <c r="H12" s="125">
        <v>32</v>
      </c>
      <c r="I12" s="125">
        <f t="shared" si="0"/>
        <v>0.19999999999999929</v>
      </c>
      <c r="J12" s="126">
        <v>35.200000000000003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x14ac:dyDescent="0.3">
      <c r="A13" s="28"/>
      <c r="B13" s="28"/>
      <c r="C13" s="28"/>
      <c r="D13" s="28"/>
      <c r="E13" s="132">
        <v>0.5</v>
      </c>
      <c r="F13" s="133">
        <v>31.6</v>
      </c>
      <c r="G13" s="133"/>
      <c r="H13" s="133">
        <v>32.200000000000003</v>
      </c>
      <c r="I13" s="133">
        <f t="shared" si="0"/>
        <v>0.60000000000000142</v>
      </c>
      <c r="J13" s="134">
        <v>36.1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x14ac:dyDescent="0.3">
      <c r="A14" s="28"/>
      <c r="B14" s="28"/>
      <c r="C14" s="28"/>
      <c r="D14" s="28"/>
      <c r="E14" s="124">
        <v>0.50347222222222221</v>
      </c>
      <c r="F14" s="125">
        <v>31.4</v>
      </c>
      <c r="G14" s="125"/>
      <c r="H14" s="125">
        <v>31.8</v>
      </c>
      <c r="I14" s="125">
        <f t="shared" si="0"/>
        <v>0.40000000000000213</v>
      </c>
      <c r="J14" s="126">
        <v>38.5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x14ac:dyDescent="0.3">
      <c r="A15" s="28"/>
      <c r="B15" s="28"/>
      <c r="C15" s="28"/>
      <c r="D15" s="28"/>
      <c r="E15" s="132">
        <v>0.50694444444444442</v>
      </c>
      <c r="F15" s="133">
        <v>31.6</v>
      </c>
      <c r="G15" s="133"/>
      <c r="H15" s="133">
        <v>31.8</v>
      </c>
      <c r="I15" s="133">
        <f t="shared" si="0"/>
        <v>0.19999999999999929</v>
      </c>
      <c r="J15" s="134">
        <v>38.5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x14ac:dyDescent="0.3">
      <c r="A16" s="28"/>
      <c r="B16" s="28"/>
      <c r="C16" s="28"/>
      <c r="D16" s="28"/>
      <c r="E16" s="124">
        <v>0.51041666666666663</v>
      </c>
      <c r="F16" s="125">
        <v>31.6</v>
      </c>
      <c r="G16" s="125"/>
      <c r="H16" s="125">
        <v>31.8</v>
      </c>
      <c r="I16" s="125">
        <f t="shared" si="0"/>
        <v>0.19999999999999929</v>
      </c>
      <c r="J16" s="126">
        <v>39.200000000000003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 x14ac:dyDescent="0.3">
      <c r="A17" s="28"/>
      <c r="B17" s="28"/>
      <c r="C17" s="28"/>
      <c r="D17" s="28"/>
      <c r="E17" s="132">
        <v>0.51388888888888895</v>
      </c>
      <c r="F17" s="133">
        <v>31.8</v>
      </c>
      <c r="G17" s="133"/>
      <c r="H17" s="133">
        <v>32.200000000000003</v>
      </c>
      <c r="I17" s="133">
        <f t="shared" si="0"/>
        <v>0.40000000000000213</v>
      </c>
      <c r="J17" s="134">
        <v>40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 x14ac:dyDescent="0.3">
      <c r="A18" s="28"/>
      <c r="B18" s="28"/>
      <c r="C18" s="28"/>
      <c r="D18" s="28"/>
      <c r="E18" s="124">
        <v>0.51736111111111105</v>
      </c>
      <c r="F18" s="125">
        <v>31.6</v>
      </c>
      <c r="G18" s="125"/>
      <c r="H18" s="125">
        <v>32</v>
      </c>
      <c r="I18" s="125">
        <f t="shared" si="0"/>
        <v>0.39999999999999858</v>
      </c>
      <c r="J18" s="126">
        <v>40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x14ac:dyDescent="0.3">
      <c r="A19" s="28"/>
      <c r="B19" s="28"/>
      <c r="C19" s="28"/>
      <c r="D19" s="28"/>
      <c r="E19" s="132">
        <v>0.52083333333333337</v>
      </c>
      <c r="F19" s="133">
        <v>31.6</v>
      </c>
      <c r="G19" s="133"/>
      <c r="H19" s="133">
        <v>32</v>
      </c>
      <c r="I19" s="133">
        <f t="shared" si="0"/>
        <v>0.39999999999999858</v>
      </c>
      <c r="J19" s="134">
        <v>40.299999999999997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  <row r="20" spans="1:39" x14ac:dyDescent="0.3">
      <c r="A20" s="28"/>
      <c r="B20" s="28"/>
      <c r="C20" s="28"/>
      <c r="D20" s="28"/>
      <c r="E20" s="124">
        <v>0.52430555555555558</v>
      </c>
      <c r="F20" s="125">
        <v>31.6</v>
      </c>
      <c r="G20" s="125"/>
      <c r="H20" s="125">
        <v>32.200000000000003</v>
      </c>
      <c r="I20" s="125">
        <f t="shared" si="0"/>
        <v>0.60000000000000142</v>
      </c>
      <c r="J20" s="126">
        <v>40.6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39" x14ac:dyDescent="0.3">
      <c r="A21" s="28"/>
      <c r="B21" s="28"/>
      <c r="C21" s="28"/>
      <c r="D21" s="28"/>
      <c r="E21" s="132">
        <v>0.52777777777777779</v>
      </c>
      <c r="F21" s="133">
        <v>31.6</v>
      </c>
      <c r="G21" s="133"/>
      <c r="H21" s="133">
        <v>32.200000000000003</v>
      </c>
      <c r="I21" s="133">
        <f t="shared" si="0"/>
        <v>0.60000000000000142</v>
      </c>
      <c r="J21" s="134">
        <v>40.6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39" x14ac:dyDescent="0.3">
      <c r="A22" s="28"/>
      <c r="B22" s="28"/>
      <c r="C22" s="28"/>
      <c r="D22" s="28"/>
      <c r="E22" s="124">
        <v>0.53125</v>
      </c>
      <c r="F22" s="125">
        <v>31.4</v>
      </c>
      <c r="G22" s="125"/>
      <c r="H22" s="125">
        <v>32</v>
      </c>
      <c r="I22" s="125">
        <f t="shared" si="0"/>
        <v>0.60000000000000142</v>
      </c>
      <c r="J22" s="126">
        <v>40.6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39" x14ac:dyDescent="0.3">
      <c r="A23" s="28"/>
      <c r="B23" s="28"/>
      <c r="C23" s="28"/>
      <c r="D23" s="28"/>
      <c r="E23" s="132">
        <v>0.53472222222222221</v>
      </c>
      <c r="F23" s="133">
        <v>31.4</v>
      </c>
      <c r="G23" s="133"/>
      <c r="H23" s="133">
        <v>32.200000000000003</v>
      </c>
      <c r="I23" s="133">
        <f t="shared" si="0"/>
        <v>0.80000000000000426</v>
      </c>
      <c r="J23" s="134">
        <v>40.799999999999997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 ht="15" thickBot="1" x14ac:dyDescent="0.35">
      <c r="A24" s="28"/>
      <c r="B24" s="28"/>
      <c r="C24" s="28"/>
      <c r="D24" s="28"/>
      <c r="E24" s="127">
        <v>0.53819444444444442</v>
      </c>
      <c r="F24" s="128">
        <v>31.5</v>
      </c>
      <c r="G24" s="128"/>
      <c r="H24" s="128">
        <v>31.8</v>
      </c>
      <c r="I24" s="128">
        <f t="shared" si="0"/>
        <v>0.30000000000000071</v>
      </c>
      <c r="J24" s="129">
        <v>41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39" x14ac:dyDescent="0.3">
      <c r="A25" s="28"/>
      <c r="B25" s="28"/>
      <c r="C25" s="28"/>
      <c r="D25" s="28"/>
      <c r="E25" s="28"/>
      <c r="F25" s="130"/>
      <c r="G25" s="130"/>
      <c r="H25" s="131" t="s">
        <v>97</v>
      </c>
      <c r="I25" s="131">
        <f>AVERAGE(I5:I24)</f>
        <v>0.27500000000000052</v>
      </c>
      <c r="J25" s="131">
        <f>AVERAGE(J5:J24)</f>
        <v>36.655000000000001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15" thickBot="1" x14ac:dyDescent="0.3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21" x14ac:dyDescent="0.4">
      <c r="A30" s="28"/>
      <c r="B30" s="29" t="s">
        <v>79</v>
      </c>
      <c r="C30" s="29"/>
      <c r="D30" s="28"/>
      <c r="E30" s="142" t="s">
        <v>80</v>
      </c>
      <c r="F30" s="143" t="s">
        <v>81</v>
      </c>
      <c r="G30" s="143"/>
      <c r="H30" s="143"/>
      <c r="I30" s="143"/>
      <c r="J30" s="144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x14ac:dyDescent="0.3">
      <c r="A31" s="28"/>
      <c r="B31" s="28"/>
      <c r="C31" s="28"/>
      <c r="D31" s="28"/>
      <c r="E31" s="122"/>
      <c r="F31" s="139" t="s">
        <v>82</v>
      </c>
      <c r="G31" s="123"/>
      <c r="H31" s="139" t="s">
        <v>83</v>
      </c>
      <c r="I31" s="140" t="s">
        <v>46</v>
      </c>
      <c r="J31" s="141" t="s">
        <v>84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x14ac:dyDescent="0.3">
      <c r="A32" s="28"/>
      <c r="B32" s="28"/>
      <c r="C32" s="28"/>
      <c r="D32" s="28"/>
      <c r="E32" s="132">
        <v>0.53125</v>
      </c>
      <c r="F32" s="133">
        <v>31.6</v>
      </c>
      <c r="G32" s="133"/>
      <c r="H32" s="133">
        <v>31.2</v>
      </c>
      <c r="I32" s="133">
        <f>H32-F32</f>
        <v>-0.40000000000000213</v>
      </c>
      <c r="J32" s="134">
        <v>27.5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x14ac:dyDescent="0.3">
      <c r="A33" s="28"/>
      <c r="B33" s="30">
        <v>8</v>
      </c>
      <c r="C33" s="30"/>
      <c r="D33" s="28"/>
      <c r="E33" s="124">
        <v>0.53472222222222221</v>
      </c>
      <c r="F33" s="125">
        <v>31.4</v>
      </c>
      <c r="G33" s="125"/>
      <c r="H33" s="125">
        <v>31.2</v>
      </c>
      <c r="I33" s="125">
        <f t="shared" ref="I33:I51" si="1">H33-F33</f>
        <v>-0.19999999999999929</v>
      </c>
      <c r="J33" s="126">
        <v>28.1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x14ac:dyDescent="0.3">
      <c r="A34" s="28"/>
      <c r="B34" s="30"/>
      <c r="C34" s="30"/>
      <c r="D34" s="28"/>
      <c r="E34" s="132">
        <v>0.53819444444444442</v>
      </c>
      <c r="F34" s="133">
        <v>31.4</v>
      </c>
      <c r="G34" s="133"/>
      <c r="H34" s="133">
        <v>31.2</v>
      </c>
      <c r="I34" s="133">
        <f t="shared" si="1"/>
        <v>-0.19999999999999929</v>
      </c>
      <c r="J34" s="134">
        <v>29.5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x14ac:dyDescent="0.3">
      <c r="A35" s="28"/>
      <c r="B35" s="30"/>
      <c r="C35" s="30"/>
      <c r="D35" s="28"/>
      <c r="E35" s="124">
        <v>0.54166666666666663</v>
      </c>
      <c r="F35" s="125">
        <v>31.6</v>
      </c>
      <c r="G35" s="125"/>
      <c r="H35" s="125">
        <v>31.2</v>
      </c>
      <c r="I35" s="125">
        <f t="shared" si="1"/>
        <v>-0.40000000000000213</v>
      </c>
      <c r="J35" s="126">
        <v>30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x14ac:dyDescent="0.3">
      <c r="A36" s="28"/>
      <c r="B36" s="30"/>
      <c r="C36" s="30"/>
      <c r="D36" s="28"/>
      <c r="E36" s="132">
        <v>0.54513888888888895</v>
      </c>
      <c r="F36" s="133">
        <v>31.4</v>
      </c>
      <c r="G36" s="133"/>
      <c r="H36" s="133">
        <v>31.4</v>
      </c>
      <c r="I36" s="133">
        <f t="shared" si="1"/>
        <v>0</v>
      </c>
      <c r="J36" s="134">
        <v>31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x14ac:dyDescent="0.3">
      <c r="A37" s="28"/>
      <c r="B37" s="28"/>
      <c r="C37" s="28"/>
      <c r="D37" s="28"/>
      <c r="E37" s="124">
        <v>0.54861111111111105</v>
      </c>
      <c r="F37" s="125">
        <v>31.5</v>
      </c>
      <c r="G37" s="125"/>
      <c r="H37" s="125">
        <v>31.4</v>
      </c>
      <c r="I37" s="125">
        <f t="shared" si="1"/>
        <v>-0.10000000000000142</v>
      </c>
      <c r="J37" s="126">
        <v>32.1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x14ac:dyDescent="0.3">
      <c r="A38" s="28"/>
      <c r="B38" s="28"/>
      <c r="C38" s="28"/>
      <c r="D38" s="28"/>
      <c r="E38" s="132">
        <v>0.55208333333333337</v>
      </c>
      <c r="F38" s="133">
        <v>31.6</v>
      </c>
      <c r="G38" s="133"/>
      <c r="H38" s="133">
        <v>31.8</v>
      </c>
      <c r="I38" s="133">
        <f t="shared" si="1"/>
        <v>0.19999999999999929</v>
      </c>
      <c r="J38" s="134">
        <v>33.200000000000003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x14ac:dyDescent="0.3">
      <c r="A39" s="28"/>
      <c r="B39" s="28"/>
      <c r="C39" s="28"/>
      <c r="D39" s="28"/>
      <c r="E39" s="124">
        <v>0.55555555555555558</v>
      </c>
      <c r="F39" s="125">
        <v>31.6</v>
      </c>
      <c r="G39" s="125"/>
      <c r="H39" s="125">
        <v>31.8</v>
      </c>
      <c r="I39" s="125">
        <f t="shared" si="1"/>
        <v>0.19999999999999929</v>
      </c>
      <c r="J39" s="126">
        <v>34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x14ac:dyDescent="0.3">
      <c r="A40" s="28"/>
      <c r="B40" s="28"/>
      <c r="C40" s="28"/>
      <c r="D40" s="28"/>
      <c r="E40" s="132">
        <v>0.55902777777777779</v>
      </c>
      <c r="F40" s="133">
        <v>31.6</v>
      </c>
      <c r="G40" s="133"/>
      <c r="H40" s="133">
        <v>32</v>
      </c>
      <c r="I40" s="133">
        <f t="shared" si="1"/>
        <v>0.39999999999999858</v>
      </c>
      <c r="J40" s="134">
        <v>35.5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x14ac:dyDescent="0.3">
      <c r="A41" s="28"/>
      <c r="B41" s="28"/>
      <c r="C41" s="28"/>
      <c r="D41" s="28"/>
      <c r="E41" s="124">
        <v>0.5625</v>
      </c>
      <c r="F41" s="125">
        <v>31.4</v>
      </c>
      <c r="G41" s="125"/>
      <c r="H41" s="125">
        <v>31.8</v>
      </c>
      <c r="I41" s="125">
        <f t="shared" si="1"/>
        <v>0.40000000000000213</v>
      </c>
      <c r="J41" s="126">
        <v>37.5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x14ac:dyDescent="0.3">
      <c r="A42" s="28"/>
      <c r="B42" s="28"/>
      <c r="C42" s="28"/>
      <c r="D42" s="28"/>
      <c r="E42" s="132">
        <v>0.56597222222222221</v>
      </c>
      <c r="F42" s="133">
        <v>31.6</v>
      </c>
      <c r="G42" s="133"/>
      <c r="H42" s="133">
        <v>32</v>
      </c>
      <c r="I42" s="133">
        <f t="shared" si="1"/>
        <v>0.39999999999999858</v>
      </c>
      <c r="J42" s="134">
        <v>38.5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x14ac:dyDescent="0.3">
      <c r="A43" s="28"/>
      <c r="B43" s="28"/>
      <c r="C43" s="28"/>
      <c r="D43" s="28"/>
      <c r="E43" s="124">
        <v>0.56944444444444442</v>
      </c>
      <c r="F43" s="125">
        <v>31.6</v>
      </c>
      <c r="G43" s="125"/>
      <c r="H43" s="125">
        <v>31.8</v>
      </c>
      <c r="I43" s="125">
        <f t="shared" si="1"/>
        <v>0.19999999999999929</v>
      </c>
      <c r="J43" s="126">
        <v>39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x14ac:dyDescent="0.3">
      <c r="A44" s="28"/>
      <c r="B44" s="28"/>
      <c r="C44" s="28"/>
      <c r="D44" s="28"/>
      <c r="E44" s="132">
        <v>0.57986111111111105</v>
      </c>
      <c r="F44" s="133">
        <v>31.4</v>
      </c>
      <c r="G44" s="133"/>
      <c r="H44" s="133">
        <v>31.6</v>
      </c>
      <c r="I44" s="133">
        <f t="shared" si="1"/>
        <v>0.20000000000000284</v>
      </c>
      <c r="J44" s="134">
        <v>40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x14ac:dyDescent="0.3">
      <c r="A45" s="28"/>
      <c r="B45" s="28"/>
      <c r="C45" s="28"/>
      <c r="D45" s="28"/>
      <c r="E45" s="124">
        <v>0.58333333333333337</v>
      </c>
      <c r="F45" s="125">
        <v>31.4</v>
      </c>
      <c r="G45" s="125"/>
      <c r="H45" s="125">
        <v>31.6</v>
      </c>
      <c r="I45" s="125">
        <f t="shared" si="1"/>
        <v>0.20000000000000284</v>
      </c>
      <c r="J45" s="126">
        <v>40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x14ac:dyDescent="0.3">
      <c r="A46" s="28"/>
      <c r="B46" s="28"/>
      <c r="C46" s="28"/>
      <c r="D46" s="28"/>
      <c r="E46" s="132">
        <v>0.58680555555555558</v>
      </c>
      <c r="F46" s="133">
        <v>31.6</v>
      </c>
      <c r="G46" s="133"/>
      <c r="H46" s="133">
        <v>32</v>
      </c>
      <c r="I46" s="133">
        <f t="shared" si="1"/>
        <v>0.39999999999999858</v>
      </c>
      <c r="J46" s="134">
        <v>40.5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x14ac:dyDescent="0.3">
      <c r="A47" s="28"/>
      <c r="B47" s="28"/>
      <c r="C47" s="28"/>
      <c r="D47" s="28"/>
      <c r="E47" s="124">
        <v>0.59027777777777779</v>
      </c>
      <c r="F47" s="125">
        <v>31.4</v>
      </c>
      <c r="G47" s="125"/>
      <c r="H47" s="125">
        <v>31.8</v>
      </c>
      <c r="I47" s="125">
        <f t="shared" si="1"/>
        <v>0.40000000000000213</v>
      </c>
      <c r="J47" s="126">
        <v>41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x14ac:dyDescent="0.3">
      <c r="A48" s="28"/>
      <c r="B48" s="28"/>
      <c r="C48" s="28"/>
      <c r="D48" s="28"/>
      <c r="E48" s="132">
        <v>0.59375</v>
      </c>
      <c r="F48" s="133">
        <v>31.4</v>
      </c>
      <c r="G48" s="133"/>
      <c r="H48" s="133">
        <v>31.8</v>
      </c>
      <c r="I48" s="133">
        <f t="shared" si="1"/>
        <v>0.40000000000000213</v>
      </c>
      <c r="J48" s="134">
        <v>41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x14ac:dyDescent="0.3">
      <c r="A49" s="28"/>
      <c r="B49" s="28"/>
      <c r="C49" s="28"/>
      <c r="D49" s="28"/>
      <c r="E49" s="124">
        <v>0.59722222222222221</v>
      </c>
      <c r="F49" s="125">
        <v>31.4</v>
      </c>
      <c r="G49" s="125"/>
      <c r="H49" s="125">
        <v>31.8</v>
      </c>
      <c r="I49" s="125">
        <f t="shared" si="1"/>
        <v>0.40000000000000213</v>
      </c>
      <c r="J49" s="126">
        <v>41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x14ac:dyDescent="0.3">
      <c r="A50" s="28"/>
      <c r="B50" s="28"/>
      <c r="C50" s="28"/>
      <c r="D50" s="28"/>
      <c r="E50" s="132">
        <v>0.60069444444444442</v>
      </c>
      <c r="F50" s="133">
        <v>31.6</v>
      </c>
      <c r="G50" s="133"/>
      <c r="H50" s="133">
        <v>32</v>
      </c>
      <c r="I50" s="133">
        <f t="shared" si="1"/>
        <v>0.39999999999999858</v>
      </c>
      <c r="J50" s="134">
        <v>41.1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" thickBot="1" x14ac:dyDescent="0.35">
      <c r="A51" s="28"/>
      <c r="B51" s="28"/>
      <c r="C51" s="28"/>
      <c r="D51" s="28"/>
      <c r="E51" s="127">
        <v>0.60416666666666663</v>
      </c>
      <c r="F51" s="128">
        <v>31.4</v>
      </c>
      <c r="G51" s="128"/>
      <c r="H51" s="128">
        <v>32</v>
      </c>
      <c r="I51" s="125">
        <f t="shared" si="1"/>
        <v>0.60000000000000142</v>
      </c>
      <c r="J51" s="129">
        <v>41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" thickBot="1" x14ac:dyDescent="0.35">
      <c r="A52" s="28"/>
      <c r="B52" s="28"/>
      <c r="C52" s="28"/>
      <c r="D52" s="28"/>
      <c r="E52" s="28"/>
      <c r="F52" s="28"/>
      <c r="G52" s="28"/>
      <c r="H52" s="9" t="s">
        <v>97</v>
      </c>
      <c r="I52" s="145">
        <f>AVERAGE(I32:I51)</f>
        <v>0.17500000000000018</v>
      </c>
      <c r="J52" s="10">
        <f>AVERAGE(J32:J51)</f>
        <v>36.075000000000003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ht="15" thickBot="1" x14ac:dyDescent="0.3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ht="21" x14ac:dyDescent="0.4">
      <c r="A56" s="28"/>
      <c r="B56" s="31" t="s">
        <v>79</v>
      </c>
      <c r="C56" s="31"/>
      <c r="D56" s="28"/>
      <c r="E56" s="142" t="s">
        <v>80</v>
      </c>
      <c r="F56" s="143" t="s">
        <v>81</v>
      </c>
      <c r="G56" s="143"/>
      <c r="H56" s="143"/>
      <c r="I56" s="143"/>
      <c r="J56" s="144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x14ac:dyDescent="0.3">
      <c r="A57" s="28"/>
      <c r="B57" s="28"/>
      <c r="C57" s="28"/>
      <c r="D57" s="28"/>
      <c r="E57" s="149"/>
      <c r="F57" s="139" t="s">
        <v>82</v>
      </c>
      <c r="G57" s="139"/>
      <c r="H57" s="139" t="s">
        <v>83</v>
      </c>
      <c r="I57" s="140" t="s">
        <v>46</v>
      </c>
      <c r="J57" s="141" t="s">
        <v>84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x14ac:dyDescent="0.3">
      <c r="A58" s="28"/>
      <c r="B58" s="28"/>
      <c r="C58" s="28"/>
      <c r="D58" s="28"/>
      <c r="E58" s="132">
        <v>0.55902777777777779</v>
      </c>
      <c r="F58" s="133">
        <v>31.5</v>
      </c>
      <c r="G58" s="133"/>
      <c r="H58" s="133">
        <v>31.6</v>
      </c>
      <c r="I58" s="133">
        <f>H58-F58</f>
        <v>0.10000000000000142</v>
      </c>
      <c r="J58" s="134">
        <v>29.3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x14ac:dyDescent="0.3">
      <c r="A59" s="28"/>
      <c r="B59" s="30">
        <v>4</v>
      </c>
      <c r="C59" s="30"/>
      <c r="D59" s="28"/>
      <c r="E59" s="124">
        <v>0.5625</v>
      </c>
      <c r="F59" s="125">
        <v>31.4</v>
      </c>
      <c r="G59" s="125"/>
      <c r="H59" s="125">
        <v>31.5</v>
      </c>
      <c r="I59" s="125">
        <f t="shared" ref="I59:I82" si="2">H59-F59</f>
        <v>0.10000000000000142</v>
      </c>
      <c r="J59" s="126">
        <v>28.2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x14ac:dyDescent="0.3">
      <c r="A60" s="28"/>
      <c r="B60" s="30"/>
      <c r="C60" s="30"/>
      <c r="D60" s="28"/>
      <c r="E60" s="132">
        <v>0.56597222222222221</v>
      </c>
      <c r="F60" s="133">
        <v>31.4</v>
      </c>
      <c r="G60" s="133"/>
      <c r="H60" s="133">
        <v>31.4</v>
      </c>
      <c r="I60" s="133">
        <f t="shared" si="2"/>
        <v>0</v>
      </c>
      <c r="J60" s="134">
        <v>27.5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x14ac:dyDescent="0.3">
      <c r="A61" s="28"/>
      <c r="B61" s="30"/>
      <c r="C61" s="30"/>
      <c r="D61" s="28"/>
      <c r="E61" s="124">
        <v>0.56944444444444442</v>
      </c>
      <c r="F61" s="125">
        <v>31.6</v>
      </c>
      <c r="G61" s="125"/>
      <c r="H61" s="125">
        <v>31.6</v>
      </c>
      <c r="I61" s="125">
        <f t="shared" si="2"/>
        <v>0</v>
      </c>
      <c r="J61" s="126">
        <v>27.1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x14ac:dyDescent="0.3">
      <c r="A62" s="28"/>
      <c r="B62" s="30"/>
      <c r="C62" s="30"/>
      <c r="D62" s="28"/>
      <c r="E62" s="132">
        <v>0.57986111111111105</v>
      </c>
      <c r="F62" s="133">
        <v>31.4</v>
      </c>
      <c r="G62" s="133"/>
      <c r="H62" s="133">
        <v>31.2</v>
      </c>
      <c r="I62" s="133">
        <f t="shared" si="2"/>
        <v>-0.19999999999999929</v>
      </c>
      <c r="J62" s="134">
        <v>28.5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x14ac:dyDescent="0.3">
      <c r="A63" s="28"/>
      <c r="B63" s="28"/>
      <c r="C63" s="28"/>
      <c r="D63" s="28"/>
      <c r="E63" s="124">
        <v>0.58333333333333337</v>
      </c>
      <c r="F63" s="125">
        <v>31.4</v>
      </c>
      <c r="G63" s="125"/>
      <c r="H63" s="125">
        <v>31.4</v>
      </c>
      <c r="I63" s="125">
        <f t="shared" si="2"/>
        <v>0</v>
      </c>
      <c r="J63" s="126">
        <v>29.7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x14ac:dyDescent="0.3">
      <c r="A64" s="28"/>
      <c r="B64" s="28"/>
      <c r="C64" s="28"/>
      <c r="D64" s="28"/>
      <c r="E64" s="132">
        <v>0.58680555555555558</v>
      </c>
      <c r="F64" s="133">
        <v>31.4</v>
      </c>
      <c r="G64" s="133"/>
      <c r="H64" s="133">
        <v>31.4</v>
      </c>
      <c r="I64" s="133">
        <f t="shared" si="2"/>
        <v>0</v>
      </c>
      <c r="J64" s="134">
        <v>30.6</v>
      </c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x14ac:dyDescent="0.3">
      <c r="A65" s="28"/>
      <c r="B65" s="28"/>
      <c r="C65" s="28"/>
      <c r="D65" s="28"/>
      <c r="E65" s="124">
        <v>0.59027777777777779</v>
      </c>
      <c r="F65" s="125">
        <v>31.4</v>
      </c>
      <c r="G65" s="125"/>
      <c r="H65" s="125">
        <v>31.4</v>
      </c>
      <c r="I65" s="125">
        <f t="shared" si="2"/>
        <v>0</v>
      </c>
      <c r="J65" s="126">
        <v>31.7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x14ac:dyDescent="0.3">
      <c r="A66" s="28"/>
      <c r="B66" s="28"/>
      <c r="C66" s="28"/>
      <c r="D66" s="28"/>
      <c r="E66" s="132">
        <v>0.59375</v>
      </c>
      <c r="F66" s="133">
        <v>31.4</v>
      </c>
      <c r="G66" s="133"/>
      <c r="H66" s="133">
        <v>31.6</v>
      </c>
      <c r="I66" s="133">
        <f t="shared" si="2"/>
        <v>0.20000000000000284</v>
      </c>
      <c r="J66" s="134">
        <v>32.799999999999997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x14ac:dyDescent="0.3">
      <c r="A67" s="28"/>
      <c r="B67" s="28"/>
      <c r="C67" s="28"/>
      <c r="D67" s="28"/>
      <c r="E67" s="124">
        <v>0.59722222222222221</v>
      </c>
      <c r="F67" s="125">
        <v>31.4</v>
      </c>
      <c r="G67" s="125"/>
      <c r="H67" s="125">
        <v>31.6</v>
      </c>
      <c r="I67" s="125">
        <f t="shared" si="2"/>
        <v>0.20000000000000284</v>
      </c>
      <c r="J67" s="126">
        <v>33.6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x14ac:dyDescent="0.3">
      <c r="A68" s="28"/>
      <c r="B68" s="28"/>
      <c r="C68" s="28"/>
      <c r="D68" s="28"/>
      <c r="E68" s="132">
        <v>0.60069444444444442</v>
      </c>
      <c r="F68" s="133">
        <v>31.4</v>
      </c>
      <c r="G68" s="133"/>
      <c r="H68" s="133">
        <v>31.8</v>
      </c>
      <c r="I68" s="133">
        <f t="shared" si="2"/>
        <v>0.40000000000000213</v>
      </c>
      <c r="J68" s="134">
        <v>34.5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x14ac:dyDescent="0.3">
      <c r="A69" s="28"/>
      <c r="B69" s="28"/>
      <c r="C69" s="28"/>
      <c r="D69" s="28"/>
      <c r="E69" s="124">
        <v>0.60416666666666663</v>
      </c>
      <c r="F69" s="125">
        <v>31.2</v>
      </c>
      <c r="G69" s="125"/>
      <c r="H69" s="125">
        <v>31.6</v>
      </c>
      <c r="I69" s="125">
        <f t="shared" si="2"/>
        <v>0.40000000000000213</v>
      </c>
      <c r="J69" s="126">
        <v>35.700000000000003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x14ac:dyDescent="0.3">
      <c r="A70" s="28"/>
      <c r="B70" s="28"/>
      <c r="C70" s="28"/>
      <c r="D70" s="28"/>
      <c r="E70" s="132">
        <v>0.60763888888888895</v>
      </c>
      <c r="F70" s="133">
        <v>31.2</v>
      </c>
      <c r="G70" s="133"/>
      <c r="H70" s="133">
        <v>31.6</v>
      </c>
      <c r="I70" s="133">
        <f t="shared" si="2"/>
        <v>0.40000000000000213</v>
      </c>
      <c r="J70" s="134">
        <v>36.9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x14ac:dyDescent="0.3">
      <c r="A71" s="28"/>
      <c r="B71" s="28"/>
      <c r="C71" s="28"/>
      <c r="D71" s="28"/>
      <c r="E71" s="124">
        <v>0.61111111111111105</v>
      </c>
      <c r="F71" s="125">
        <v>31.2</v>
      </c>
      <c r="G71" s="125"/>
      <c r="H71" s="125">
        <v>31.6</v>
      </c>
      <c r="I71" s="125">
        <f t="shared" si="2"/>
        <v>0.40000000000000213</v>
      </c>
      <c r="J71" s="126">
        <v>37.700000000000003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x14ac:dyDescent="0.3">
      <c r="A72" s="28"/>
      <c r="B72" s="28"/>
      <c r="C72" s="28"/>
      <c r="D72" s="28"/>
      <c r="E72" s="132">
        <v>0.61458333333333337</v>
      </c>
      <c r="F72" s="133">
        <v>31.4</v>
      </c>
      <c r="G72" s="133"/>
      <c r="H72" s="133">
        <v>31.8</v>
      </c>
      <c r="I72" s="133">
        <f t="shared" si="2"/>
        <v>0.40000000000000213</v>
      </c>
      <c r="J72" s="134">
        <v>38.299999999999997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x14ac:dyDescent="0.3">
      <c r="A73" s="28"/>
      <c r="B73" s="28"/>
      <c r="C73" s="28"/>
      <c r="D73" s="28"/>
      <c r="E73" s="124">
        <v>0.61805555555555558</v>
      </c>
      <c r="F73" s="125">
        <v>31.6</v>
      </c>
      <c r="G73" s="125"/>
      <c r="H73" s="125">
        <v>31.8</v>
      </c>
      <c r="I73" s="125">
        <f t="shared" si="2"/>
        <v>0.19999999999999929</v>
      </c>
      <c r="J73" s="126">
        <v>38.700000000000003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x14ac:dyDescent="0.3">
      <c r="A74" s="28"/>
      <c r="B74" s="28"/>
      <c r="C74" s="28"/>
      <c r="D74" s="28"/>
      <c r="E74" s="132">
        <v>0.62152777777777779</v>
      </c>
      <c r="F74" s="133">
        <v>31.4</v>
      </c>
      <c r="G74" s="133"/>
      <c r="H74" s="133">
        <v>31.8</v>
      </c>
      <c r="I74" s="133">
        <f t="shared" si="2"/>
        <v>0.40000000000000213</v>
      </c>
      <c r="J74" s="134">
        <v>38.9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x14ac:dyDescent="0.3">
      <c r="A75" s="28"/>
      <c r="B75" s="28"/>
      <c r="C75" s="28"/>
      <c r="D75" s="28"/>
      <c r="E75" s="124">
        <v>0.625</v>
      </c>
      <c r="F75" s="125">
        <v>31.4</v>
      </c>
      <c r="G75" s="125"/>
      <c r="H75" s="125">
        <v>31.8</v>
      </c>
      <c r="I75" s="125">
        <f t="shared" si="2"/>
        <v>0.40000000000000213</v>
      </c>
      <c r="J75" s="126">
        <v>39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x14ac:dyDescent="0.3">
      <c r="A76" s="28"/>
      <c r="B76" s="28"/>
      <c r="C76" s="28"/>
      <c r="D76" s="28"/>
      <c r="E76" s="132">
        <v>0.62847222222222221</v>
      </c>
      <c r="F76" s="133">
        <v>31.4</v>
      </c>
      <c r="G76" s="133"/>
      <c r="H76" s="133">
        <v>31.8</v>
      </c>
      <c r="I76" s="133">
        <f t="shared" si="2"/>
        <v>0.40000000000000213</v>
      </c>
      <c r="J76" s="134">
        <v>39.1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x14ac:dyDescent="0.3">
      <c r="A77" s="28"/>
      <c r="B77" s="28"/>
      <c r="C77" s="28"/>
      <c r="D77" s="28"/>
      <c r="E77" s="124">
        <v>0.63194444444444442</v>
      </c>
      <c r="F77" s="125">
        <v>31.6</v>
      </c>
      <c r="G77" s="125"/>
      <c r="H77" s="125">
        <v>32.200000000000003</v>
      </c>
      <c r="I77" s="125">
        <f t="shared" si="2"/>
        <v>0.60000000000000142</v>
      </c>
      <c r="J77" s="126">
        <v>39.1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x14ac:dyDescent="0.3">
      <c r="A78" s="28"/>
      <c r="B78" s="28"/>
      <c r="C78" s="28"/>
      <c r="D78" s="28"/>
      <c r="E78" s="132">
        <v>0.63541666666666663</v>
      </c>
      <c r="F78" s="133">
        <v>31.6</v>
      </c>
      <c r="G78" s="133"/>
      <c r="H78" s="133">
        <v>32.200000000000003</v>
      </c>
      <c r="I78" s="133">
        <f t="shared" si="2"/>
        <v>0.60000000000000142</v>
      </c>
      <c r="J78" s="134">
        <v>39.200000000000003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x14ac:dyDescent="0.3">
      <c r="A79" s="28"/>
      <c r="B79" s="28"/>
      <c r="C79" s="28"/>
      <c r="D79" s="28"/>
      <c r="E79" s="124">
        <v>0.63888888888888895</v>
      </c>
      <c r="F79" s="125">
        <v>31.6</v>
      </c>
      <c r="G79" s="125"/>
      <c r="H79" s="125">
        <v>32.200000000000003</v>
      </c>
      <c r="I79" s="125">
        <f t="shared" si="2"/>
        <v>0.60000000000000142</v>
      </c>
      <c r="J79" s="126">
        <v>39.200000000000003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x14ac:dyDescent="0.3">
      <c r="A80" s="28"/>
      <c r="B80" s="28"/>
      <c r="C80" s="28"/>
      <c r="D80" s="28"/>
      <c r="E80" s="132">
        <v>0.64236111111111105</v>
      </c>
      <c r="F80" s="133">
        <v>31.4</v>
      </c>
      <c r="G80" s="133"/>
      <c r="H80" s="133">
        <v>31.8</v>
      </c>
      <c r="I80" s="133">
        <f t="shared" si="2"/>
        <v>0.40000000000000213</v>
      </c>
      <c r="J80" s="134">
        <v>39.200000000000003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x14ac:dyDescent="0.3">
      <c r="A81" s="28"/>
      <c r="B81" s="28"/>
      <c r="C81" s="28"/>
      <c r="D81" s="28"/>
      <c r="E81" s="124">
        <v>0.64583333333333337</v>
      </c>
      <c r="F81" s="125">
        <v>31.4</v>
      </c>
      <c r="G81" s="125"/>
      <c r="H81" s="125">
        <v>31.8</v>
      </c>
      <c r="I81" s="125">
        <f t="shared" si="2"/>
        <v>0.40000000000000213</v>
      </c>
      <c r="J81" s="126">
        <v>39.299999999999997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t="15" thickBot="1" x14ac:dyDescent="0.35">
      <c r="A82" s="28"/>
      <c r="B82" s="28"/>
      <c r="C82" s="28"/>
      <c r="D82" s="28"/>
      <c r="E82" s="146">
        <v>0.64930555555555558</v>
      </c>
      <c r="F82" s="147">
        <v>31.4</v>
      </c>
      <c r="G82" s="147"/>
      <c r="H82" s="147">
        <v>32.200000000000003</v>
      </c>
      <c r="I82" s="133">
        <f t="shared" si="2"/>
        <v>0.80000000000000426</v>
      </c>
      <c r="J82" s="148">
        <v>39.200000000000003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ht="15" thickBot="1" x14ac:dyDescent="0.35">
      <c r="A83" s="28"/>
      <c r="B83" s="28"/>
      <c r="C83" s="28"/>
      <c r="D83" s="28"/>
      <c r="E83" s="28"/>
      <c r="F83" s="28"/>
      <c r="G83" s="28"/>
      <c r="H83" s="9" t="s">
        <v>97</v>
      </c>
      <c r="I83" s="145">
        <f>AVERAGE(I63:I82)</f>
        <v>0.36000000000000176</v>
      </c>
      <c r="J83" s="10">
        <f>AVERAGE(J63:J82)</f>
        <v>36.620000000000005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x14ac:dyDescent="0.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x14ac:dyDescent="0.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x14ac:dyDescent="0.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</row>
    <row r="88" spans="1:39" x14ac:dyDescent="0.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</row>
    <row r="89" spans="1:39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</row>
    <row r="90" spans="1:39" ht="15" thickBot="1" x14ac:dyDescent="0.3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</row>
    <row r="91" spans="1:39" ht="21" x14ac:dyDescent="0.4">
      <c r="A91" s="28"/>
      <c r="B91" s="31" t="s">
        <v>79</v>
      </c>
      <c r="C91" s="31"/>
      <c r="D91" s="28"/>
      <c r="E91" s="142" t="s">
        <v>80</v>
      </c>
      <c r="F91" s="143" t="s">
        <v>81</v>
      </c>
      <c r="G91" s="143"/>
      <c r="H91" s="143"/>
      <c r="I91" s="143"/>
      <c r="J91" s="144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</row>
    <row r="92" spans="1:39" x14ac:dyDescent="0.3">
      <c r="A92" s="28"/>
      <c r="B92" s="28"/>
      <c r="C92" s="28"/>
      <c r="D92" s="28"/>
      <c r="E92" s="122"/>
      <c r="F92" s="139" t="s">
        <v>82</v>
      </c>
      <c r="G92" s="139"/>
      <c r="H92" s="139" t="s">
        <v>83</v>
      </c>
      <c r="I92" s="140" t="s">
        <v>46</v>
      </c>
      <c r="J92" s="141" t="s">
        <v>84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spans="1:39" x14ac:dyDescent="0.3">
      <c r="A93" s="28"/>
      <c r="B93" s="28"/>
      <c r="C93" s="28"/>
      <c r="D93" s="28"/>
      <c r="E93" s="132">
        <v>0.59722222222222221</v>
      </c>
      <c r="F93" s="133">
        <v>31.4</v>
      </c>
      <c r="G93" s="133"/>
      <c r="H93" s="133">
        <v>31.2</v>
      </c>
      <c r="I93" s="133">
        <f>H93-F93</f>
        <v>-0.19999999999999929</v>
      </c>
      <c r="J93" s="134">
        <v>26.5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</row>
    <row r="94" spans="1:39" x14ac:dyDescent="0.3">
      <c r="A94" s="28"/>
      <c r="B94" s="30">
        <v>1</v>
      </c>
      <c r="C94" s="30"/>
      <c r="D94" s="28"/>
      <c r="E94" s="124">
        <v>0.60069444444444442</v>
      </c>
      <c r="F94" s="125">
        <v>31.6</v>
      </c>
      <c r="G94" s="125"/>
      <c r="H94" s="125">
        <v>31.4</v>
      </c>
      <c r="I94" s="125">
        <f t="shared" ref="I94:I117" si="3">H94-F94</f>
        <v>-0.20000000000000284</v>
      </c>
      <c r="J94" s="126">
        <v>27.5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spans="1:39" x14ac:dyDescent="0.3">
      <c r="A95" s="28"/>
      <c r="B95" s="30"/>
      <c r="C95" s="30"/>
      <c r="D95" s="28"/>
      <c r="E95" s="132">
        <v>0.60416666666666663</v>
      </c>
      <c r="F95" s="133">
        <v>31.6</v>
      </c>
      <c r="G95" s="133"/>
      <c r="H95" s="133">
        <v>31.4</v>
      </c>
      <c r="I95" s="133">
        <f t="shared" si="3"/>
        <v>-0.20000000000000284</v>
      </c>
      <c r="J95" s="134">
        <v>28.65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</row>
    <row r="96" spans="1:39" x14ac:dyDescent="0.3">
      <c r="A96" s="28"/>
      <c r="B96" s="30"/>
      <c r="C96" s="30"/>
      <c r="D96" s="28"/>
      <c r="E96" s="124">
        <v>0.60763888888888895</v>
      </c>
      <c r="F96" s="125">
        <v>31.4</v>
      </c>
      <c r="G96" s="125"/>
      <c r="H96" s="125">
        <v>31.2</v>
      </c>
      <c r="I96" s="125">
        <f t="shared" si="3"/>
        <v>-0.19999999999999929</v>
      </c>
      <c r="J96" s="126">
        <v>29.3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spans="1:39" x14ac:dyDescent="0.3">
      <c r="A97" s="28"/>
      <c r="B97" s="30"/>
      <c r="C97" s="30"/>
      <c r="D97" s="28"/>
      <c r="E97" s="132">
        <v>0.61111111111111105</v>
      </c>
      <c r="F97" s="133">
        <v>31.6</v>
      </c>
      <c r="G97" s="133"/>
      <c r="H97" s="133">
        <v>31.4</v>
      </c>
      <c r="I97" s="133">
        <f t="shared" si="3"/>
        <v>-0.20000000000000284</v>
      </c>
      <c r="J97" s="134">
        <v>30.4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</row>
    <row r="98" spans="1:39" x14ac:dyDescent="0.3">
      <c r="A98" s="28"/>
      <c r="B98" s="28"/>
      <c r="C98" s="28"/>
      <c r="D98" s="28"/>
      <c r="E98" s="124">
        <v>0.61458333333333337</v>
      </c>
      <c r="F98" s="125">
        <v>31.6</v>
      </c>
      <c r="G98" s="125"/>
      <c r="H98" s="125">
        <v>31.4</v>
      </c>
      <c r="I98" s="125">
        <f t="shared" si="3"/>
        <v>-0.20000000000000284</v>
      </c>
      <c r="J98" s="126">
        <v>31.2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spans="1:39" x14ac:dyDescent="0.3">
      <c r="A99" s="28"/>
      <c r="B99" s="28"/>
      <c r="C99" s="28"/>
      <c r="D99" s="28"/>
      <c r="E99" s="132">
        <v>0.61805555555555558</v>
      </c>
      <c r="F99" s="133">
        <v>31.6</v>
      </c>
      <c r="G99" s="133"/>
      <c r="H99" s="133">
        <v>31.6</v>
      </c>
      <c r="I99" s="133">
        <f t="shared" si="3"/>
        <v>0</v>
      </c>
      <c r="J99" s="134">
        <v>32.5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</row>
    <row r="100" spans="1:39" x14ac:dyDescent="0.3">
      <c r="A100" s="28"/>
      <c r="B100" s="28"/>
      <c r="C100" s="28"/>
      <c r="D100" s="28"/>
      <c r="E100" s="124">
        <v>0.62152777777777779</v>
      </c>
      <c r="F100" s="125">
        <v>31.4</v>
      </c>
      <c r="G100" s="125"/>
      <c r="H100" s="125">
        <v>31.6</v>
      </c>
      <c r="I100" s="125">
        <f t="shared" si="3"/>
        <v>0.20000000000000284</v>
      </c>
      <c r="J100" s="126">
        <v>33.299999999999997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spans="1:39" x14ac:dyDescent="0.3">
      <c r="A101" s="28"/>
      <c r="B101" s="28"/>
      <c r="C101" s="28"/>
      <c r="D101" s="28"/>
      <c r="E101" s="132">
        <v>0.625</v>
      </c>
      <c r="F101" s="133">
        <v>31.4</v>
      </c>
      <c r="G101" s="133"/>
      <c r="H101" s="133">
        <v>31.6</v>
      </c>
      <c r="I101" s="133">
        <f t="shared" si="3"/>
        <v>0.20000000000000284</v>
      </c>
      <c r="J101" s="134">
        <v>34.299999999999997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</row>
    <row r="102" spans="1:39" x14ac:dyDescent="0.3">
      <c r="A102" s="28"/>
      <c r="B102" s="28"/>
      <c r="C102" s="28"/>
      <c r="D102" s="28"/>
      <c r="E102" s="124">
        <v>0.62847222222222221</v>
      </c>
      <c r="F102" s="125">
        <v>31.6</v>
      </c>
      <c r="G102" s="125"/>
      <c r="H102" s="125">
        <v>31.6</v>
      </c>
      <c r="I102" s="125">
        <f t="shared" si="3"/>
        <v>0</v>
      </c>
      <c r="J102" s="126">
        <v>35.1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1:39" x14ac:dyDescent="0.3">
      <c r="A103" s="28"/>
      <c r="B103" s="28"/>
      <c r="C103" s="28"/>
      <c r="D103" s="28"/>
      <c r="E103" s="132">
        <v>0.63194444444444442</v>
      </c>
      <c r="F103" s="133">
        <v>31.8</v>
      </c>
      <c r="G103" s="133"/>
      <c r="H103" s="133">
        <v>32.1</v>
      </c>
      <c r="I103" s="133">
        <f t="shared" si="3"/>
        <v>0.30000000000000071</v>
      </c>
      <c r="J103" s="134">
        <v>36.1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</row>
    <row r="104" spans="1:39" x14ac:dyDescent="0.3">
      <c r="A104" s="28"/>
      <c r="B104" s="28"/>
      <c r="C104" s="28"/>
      <c r="D104" s="28"/>
      <c r="E104" s="124">
        <v>0.63541666666666663</v>
      </c>
      <c r="F104" s="125">
        <v>31.8</v>
      </c>
      <c r="G104" s="125"/>
      <c r="H104" s="125">
        <v>32</v>
      </c>
      <c r="I104" s="125">
        <f t="shared" si="3"/>
        <v>0.19999999999999929</v>
      </c>
      <c r="J104" s="126">
        <v>37.44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1:39" x14ac:dyDescent="0.3">
      <c r="A105" s="28"/>
      <c r="B105" s="28"/>
      <c r="C105" s="28"/>
      <c r="D105" s="28"/>
      <c r="E105" s="132">
        <v>0.63888888888888895</v>
      </c>
      <c r="F105" s="133">
        <v>31.6</v>
      </c>
      <c r="G105" s="133"/>
      <c r="H105" s="133">
        <v>32</v>
      </c>
      <c r="I105" s="133">
        <f t="shared" si="3"/>
        <v>0.39999999999999858</v>
      </c>
      <c r="J105" s="134">
        <v>38.700000000000003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</row>
    <row r="106" spans="1:39" x14ac:dyDescent="0.3">
      <c r="A106" s="28"/>
      <c r="B106" s="28"/>
      <c r="C106" s="28"/>
      <c r="D106" s="28"/>
      <c r="E106" s="124">
        <v>0.64236111111111105</v>
      </c>
      <c r="F106" s="125">
        <v>31.4</v>
      </c>
      <c r="G106" s="125"/>
      <c r="H106" s="125">
        <v>32</v>
      </c>
      <c r="I106" s="125">
        <f t="shared" si="3"/>
        <v>0.60000000000000142</v>
      </c>
      <c r="J106" s="126">
        <v>39.4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1:39" x14ac:dyDescent="0.3">
      <c r="A107" s="28"/>
      <c r="B107" s="28"/>
      <c r="C107" s="28"/>
      <c r="D107" s="28"/>
      <c r="E107" s="132">
        <v>0.64583333333333337</v>
      </c>
      <c r="F107" s="133">
        <v>31.6</v>
      </c>
      <c r="G107" s="133"/>
      <c r="H107" s="133">
        <v>31.8</v>
      </c>
      <c r="I107" s="133">
        <f t="shared" si="3"/>
        <v>0.19999999999999929</v>
      </c>
      <c r="J107" s="134">
        <v>39.700000000000003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</row>
    <row r="108" spans="1:39" x14ac:dyDescent="0.3">
      <c r="A108" s="28"/>
      <c r="B108" s="28"/>
      <c r="C108" s="28"/>
      <c r="D108" s="28"/>
      <c r="E108" s="124">
        <v>0.64930555555555558</v>
      </c>
      <c r="F108" s="125">
        <v>31.8</v>
      </c>
      <c r="G108" s="125"/>
      <c r="H108" s="125">
        <v>32.200000000000003</v>
      </c>
      <c r="I108" s="125">
        <f t="shared" si="3"/>
        <v>0.40000000000000213</v>
      </c>
      <c r="J108" s="126">
        <v>40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1:39" x14ac:dyDescent="0.3">
      <c r="A109" s="28"/>
      <c r="B109" s="28"/>
      <c r="C109" s="28"/>
      <c r="D109" s="28"/>
      <c r="E109" s="132">
        <v>0.65277777777777779</v>
      </c>
      <c r="F109" s="133">
        <v>31.8</v>
      </c>
      <c r="G109" s="133"/>
      <c r="H109" s="133">
        <v>32.4</v>
      </c>
      <c r="I109" s="133">
        <f t="shared" si="3"/>
        <v>0.59999999999999787</v>
      </c>
      <c r="J109" s="134">
        <v>40.200000000000003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</row>
    <row r="110" spans="1:39" x14ac:dyDescent="0.3">
      <c r="A110" s="28"/>
      <c r="B110" s="28"/>
      <c r="C110" s="28"/>
      <c r="D110" s="28"/>
      <c r="E110" s="124">
        <v>0.65625</v>
      </c>
      <c r="F110" s="125">
        <v>31.6</v>
      </c>
      <c r="G110" s="125"/>
      <c r="H110" s="125">
        <v>32.200000000000003</v>
      </c>
      <c r="I110" s="125">
        <f t="shared" si="3"/>
        <v>0.60000000000000142</v>
      </c>
      <c r="J110" s="126">
        <v>40.299999999999997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1:39" x14ac:dyDescent="0.3">
      <c r="A111" s="28"/>
      <c r="B111" s="28"/>
      <c r="C111" s="28"/>
      <c r="D111" s="28"/>
      <c r="E111" s="132">
        <v>0.65972222222222221</v>
      </c>
      <c r="F111" s="133">
        <v>31.6</v>
      </c>
      <c r="G111" s="133"/>
      <c r="H111" s="133">
        <v>32.200000000000003</v>
      </c>
      <c r="I111" s="133">
        <f t="shared" si="3"/>
        <v>0.60000000000000142</v>
      </c>
      <c r="J111" s="134">
        <v>40.4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</row>
    <row r="112" spans="1:39" x14ac:dyDescent="0.3">
      <c r="A112" s="28"/>
      <c r="B112" s="28"/>
      <c r="C112" s="28"/>
      <c r="D112" s="28"/>
      <c r="E112" s="124">
        <v>0.66319444444444442</v>
      </c>
      <c r="F112" s="125">
        <v>31.8</v>
      </c>
      <c r="G112" s="125"/>
      <c r="H112" s="125">
        <v>32.200000000000003</v>
      </c>
      <c r="I112" s="125">
        <f t="shared" si="3"/>
        <v>0.40000000000000213</v>
      </c>
      <c r="J112" s="126">
        <v>40.4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spans="1:39" x14ac:dyDescent="0.3">
      <c r="A113" s="28"/>
      <c r="B113" s="28"/>
      <c r="C113" s="28"/>
      <c r="D113" s="28"/>
      <c r="E113" s="132">
        <v>0.66666666666666663</v>
      </c>
      <c r="F113" s="133">
        <v>32</v>
      </c>
      <c r="G113" s="133"/>
      <c r="H113" s="133">
        <v>32.4</v>
      </c>
      <c r="I113" s="133">
        <f t="shared" si="3"/>
        <v>0.39999999999999858</v>
      </c>
      <c r="J113" s="134">
        <v>40.4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spans="1:39" x14ac:dyDescent="0.3">
      <c r="A114" s="28"/>
      <c r="B114" s="28"/>
      <c r="C114" s="28"/>
      <c r="D114" s="28"/>
      <c r="E114" s="124">
        <v>0.67013888888888884</v>
      </c>
      <c r="F114" s="125">
        <v>31.6</v>
      </c>
      <c r="G114" s="125"/>
      <c r="H114" s="125">
        <v>32.200000000000003</v>
      </c>
      <c r="I114" s="125">
        <f t="shared" si="3"/>
        <v>0.60000000000000142</v>
      </c>
      <c r="J114" s="126">
        <v>40.5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</row>
    <row r="115" spans="1:39" x14ac:dyDescent="0.3">
      <c r="A115" s="28"/>
      <c r="B115" s="28"/>
      <c r="C115" s="28"/>
      <c r="D115" s="28"/>
      <c r="E115" s="132">
        <v>0.67361111111111116</v>
      </c>
      <c r="F115" s="133">
        <v>32</v>
      </c>
      <c r="G115" s="133"/>
      <c r="H115" s="133">
        <v>32.6</v>
      </c>
      <c r="I115" s="133">
        <f t="shared" si="3"/>
        <v>0.60000000000000142</v>
      </c>
      <c r="J115" s="134">
        <v>40.5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spans="1:39" x14ac:dyDescent="0.3">
      <c r="A116" s="28"/>
      <c r="B116" s="28"/>
      <c r="C116" s="28"/>
      <c r="D116" s="28"/>
      <c r="E116" s="124">
        <v>0.67708333333333337</v>
      </c>
      <c r="F116" s="125">
        <v>32</v>
      </c>
      <c r="G116" s="125"/>
      <c r="H116" s="125">
        <v>32.4</v>
      </c>
      <c r="I116" s="125">
        <f t="shared" si="3"/>
        <v>0.39999999999999858</v>
      </c>
      <c r="J116" s="126">
        <v>40.5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</row>
    <row r="117" spans="1:39" ht="15" thickBot="1" x14ac:dyDescent="0.35">
      <c r="A117" s="28"/>
      <c r="B117" s="28"/>
      <c r="C117" s="28"/>
      <c r="D117" s="28"/>
      <c r="E117" s="146">
        <v>0.68055555555555547</v>
      </c>
      <c r="F117" s="147">
        <v>32.799999999999997</v>
      </c>
      <c r="G117" s="147"/>
      <c r="H117" s="147">
        <v>33.200000000000003</v>
      </c>
      <c r="I117" s="133">
        <f t="shared" si="3"/>
        <v>0.40000000000000568</v>
      </c>
      <c r="J117" s="148">
        <v>40.4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spans="1:39" ht="15" thickBot="1" x14ac:dyDescent="0.35">
      <c r="A118" s="28"/>
      <c r="B118" s="28"/>
      <c r="C118" s="28"/>
      <c r="D118" s="28"/>
      <c r="E118" s="28"/>
      <c r="F118" s="28"/>
      <c r="G118" s="28"/>
      <c r="H118" s="9" t="s">
        <v>97</v>
      </c>
      <c r="I118" s="145">
        <f>AVERAGE(I98:I117)</f>
        <v>0.34500000000000064</v>
      </c>
      <c r="J118" s="10">
        <f>AVERAGE(J98:J117)</f>
        <v>38.066999999999993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</row>
    <row r="119" spans="1:39" x14ac:dyDescent="0.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spans="1:39" x14ac:dyDescent="0.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</row>
    <row r="121" spans="1:39" x14ac:dyDescent="0.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spans="1:39" x14ac:dyDescent="0.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</row>
    <row r="123" spans="1:39" x14ac:dyDescent="0.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spans="1:39" x14ac:dyDescent="0.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</row>
    <row r="125" spans="1:39" x14ac:dyDescent="0.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spans="1:39" x14ac:dyDescent="0.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</row>
    <row r="127" spans="1:39" x14ac:dyDescent="0.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spans="1:39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</row>
    <row r="129" spans="1:39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spans="1:39" x14ac:dyDescent="0.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</row>
    <row r="131" spans="1:39" x14ac:dyDescent="0.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spans="1:39" x14ac:dyDescent="0.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</row>
    <row r="133" spans="1:39" x14ac:dyDescent="0.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spans="1:39" x14ac:dyDescent="0.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</row>
    <row r="135" spans="1:39" x14ac:dyDescent="0.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spans="1:39" x14ac:dyDescent="0.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</row>
    <row r="137" spans="1:39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spans="1:39" x14ac:dyDescent="0.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</row>
    <row r="139" spans="1:39" x14ac:dyDescent="0.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spans="1:39" x14ac:dyDescent="0.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</row>
    <row r="141" spans="1:39" x14ac:dyDescent="0.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spans="1:39" x14ac:dyDescent="0.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</row>
    <row r="143" spans="1:39" x14ac:dyDescent="0.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spans="1:39" x14ac:dyDescent="0.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</row>
    <row r="145" spans="1:39" x14ac:dyDescent="0.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spans="1:39" x14ac:dyDescent="0.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</row>
    <row r="147" spans="1:39" x14ac:dyDescent="0.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spans="1:39" x14ac:dyDescent="0.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</row>
    <row r="149" spans="1:39" x14ac:dyDescent="0.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spans="1:39" x14ac:dyDescent="0.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</row>
    <row r="151" spans="1:39" x14ac:dyDescent="0.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spans="1:39" x14ac:dyDescent="0.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</row>
    <row r="153" spans="1:39" x14ac:dyDescent="0.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spans="1:39" x14ac:dyDescent="0.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</row>
    <row r="155" spans="1:39" x14ac:dyDescent="0.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</row>
    <row r="156" spans="1:39" x14ac:dyDescent="0.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</row>
    <row r="157" spans="1:39" x14ac:dyDescent="0.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</row>
    <row r="158" spans="1:39" x14ac:dyDescent="0.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</row>
    <row r="159" spans="1:39" x14ac:dyDescent="0.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</row>
    <row r="160" spans="1:39" x14ac:dyDescent="0.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</row>
    <row r="161" spans="1:39" x14ac:dyDescent="0.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</row>
    <row r="162" spans="1:39" x14ac:dyDescent="0.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</row>
    <row r="163" spans="1:39" x14ac:dyDescent="0.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</row>
    <row r="164" spans="1:39" x14ac:dyDescent="0.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</row>
    <row r="165" spans="1:39" x14ac:dyDescent="0.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1:39" x14ac:dyDescent="0.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</row>
    <row r="167" spans="1:39" x14ac:dyDescent="0.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</row>
    <row r="168" spans="1:39" x14ac:dyDescent="0.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</row>
    <row r="169" spans="1:39" x14ac:dyDescent="0.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</row>
    <row r="170" spans="1:39" x14ac:dyDescent="0.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</row>
    <row r="171" spans="1:39" x14ac:dyDescent="0.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</row>
    <row r="172" spans="1:39" x14ac:dyDescent="0.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</row>
    <row r="173" spans="1:39" x14ac:dyDescent="0.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</row>
    <row r="174" spans="1:39" x14ac:dyDescent="0.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</row>
    <row r="175" spans="1:39" x14ac:dyDescent="0.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</row>
    <row r="176" spans="1:39" x14ac:dyDescent="0.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</row>
    <row r="177" spans="1:39" x14ac:dyDescent="0.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</row>
    <row r="178" spans="1:39" x14ac:dyDescent="0.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</row>
    <row r="179" spans="1:39" x14ac:dyDescent="0.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</row>
    <row r="180" spans="1:39" x14ac:dyDescent="0.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</row>
    <row r="181" spans="1:39" x14ac:dyDescent="0.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</row>
    <row r="182" spans="1:39" x14ac:dyDescent="0.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</row>
    <row r="183" spans="1:39" x14ac:dyDescent="0.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</row>
    <row r="184" spans="1:39" x14ac:dyDescent="0.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</row>
    <row r="185" spans="1:39" x14ac:dyDescent="0.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</row>
    <row r="186" spans="1:39" x14ac:dyDescent="0.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</row>
    <row r="187" spans="1:39" x14ac:dyDescent="0.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</row>
    <row r="188" spans="1:39" x14ac:dyDescent="0.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</row>
    <row r="189" spans="1:39" x14ac:dyDescent="0.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</row>
    <row r="190" spans="1:39" x14ac:dyDescent="0.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</row>
    <row r="191" spans="1:39" x14ac:dyDescent="0.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</row>
    <row r="192" spans="1:39" x14ac:dyDescent="0.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</row>
    <row r="193" spans="1:39" x14ac:dyDescent="0.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</row>
    <row r="194" spans="1:39" x14ac:dyDescent="0.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</row>
    <row r="195" spans="1:39" x14ac:dyDescent="0.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</row>
    <row r="196" spans="1:39" x14ac:dyDescent="0.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</row>
    <row r="197" spans="1:39" x14ac:dyDescent="0.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</row>
    <row r="198" spans="1:39" x14ac:dyDescent="0.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</row>
    <row r="199" spans="1:39" x14ac:dyDescent="0.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</row>
    <row r="200" spans="1:39" x14ac:dyDescent="0.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</row>
    <row r="201" spans="1:39" x14ac:dyDescent="0.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</row>
    <row r="202" spans="1:39" x14ac:dyDescent="0.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</row>
    <row r="203" spans="1:39" x14ac:dyDescent="0.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</row>
    <row r="204" spans="1:39" x14ac:dyDescent="0.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</row>
    <row r="205" spans="1:39" x14ac:dyDescent="0.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</row>
    <row r="206" spans="1:39" x14ac:dyDescent="0.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</row>
    <row r="207" spans="1:39" x14ac:dyDescent="0.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</row>
    <row r="208" spans="1:39" x14ac:dyDescent="0.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</row>
    <row r="209" spans="1:39" x14ac:dyDescent="0.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</row>
    <row r="210" spans="1:39" x14ac:dyDescent="0.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</row>
    <row r="211" spans="1:39" x14ac:dyDescent="0.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</row>
    <row r="212" spans="1:39" x14ac:dyDescent="0.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</row>
    <row r="213" spans="1:39" x14ac:dyDescent="0.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</row>
    <row r="214" spans="1:39" x14ac:dyDescent="0.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</row>
    <row r="215" spans="1:39" x14ac:dyDescent="0.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</row>
    <row r="216" spans="1:39" x14ac:dyDescent="0.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</row>
    <row r="217" spans="1:39" x14ac:dyDescent="0.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</row>
    <row r="218" spans="1:39" x14ac:dyDescent="0.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</row>
    <row r="219" spans="1:39" x14ac:dyDescent="0.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</row>
    <row r="220" spans="1:39" x14ac:dyDescent="0.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</row>
    <row r="221" spans="1:39" x14ac:dyDescent="0.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</row>
    <row r="222" spans="1:39" x14ac:dyDescent="0.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</row>
    <row r="223" spans="1:39" x14ac:dyDescent="0.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</row>
    <row r="224" spans="1:39" x14ac:dyDescent="0.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</row>
    <row r="225" spans="1:39" x14ac:dyDescent="0.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</row>
    <row r="226" spans="1:39" x14ac:dyDescent="0.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</row>
    <row r="227" spans="1:39" x14ac:dyDescent="0.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</row>
    <row r="228" spans="1:39" x14ac:dyDescent="0.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</row>
    <row r="229" spans="1:39" x14ac:dyDescent="0.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</row>
    <row r="230" spans="1:39" x14ac:dyDescent="0.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</row>
    <row r="231" spans="1:39" x14ac:dyDescent="0.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</row>
    <row r="232" spans="1:39" x14ac:dyDescent="0.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</row>
    <row r="233" spans="1:39" x14ac:dyDescent="0.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</row>
    <row r="234" spans="1:39" x14ac:dyDescent="0.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</row>
    <row r="235" spans="1:39" x14ac:dyDescent="0.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</row>
    <row r="236" spans="1:39" x14ac:dyDescent="0.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</row>
    <row r="237" spans="1:39" x14ac:dyDescent="0.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</row>
    <row r="238" spans="1:39" x14ac:dyDescent="0.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</row>
  </sheetData>
  <mergeCells count="10">
    <mergeCell ref="B59:C62"/>
    <mergeCell ref="B91:C91"/>
    <mergeCell ref="F91:J91"/>
    <mergeCell ref="B94:C97"/>
    <mergeCell ref="F3:J3"/>
    <mergeCell ref="B6:C9"/>
    <mergeCell ref="F30:J30"/>
    <mergeCell ref="B33:C36"/>
    <mergeCell ref="B56:C56"/>
    <mergeCell ref="F56:J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workbookViewId="0">
      <selection activeCell="T103" sqref="T103"/>
    </sheetView>
  </sheetViews>
  <sheetFormatPr defaultRowHeight="14.4" x14ac:dyDescent="0.3"/>
  <cols>
    <col min="9" max="9" width="12" bestFit="1" customWidth="1"/>
  </cols>
  <sheetData>
    <row r="1" spans="1:24" ht="14.4" customHeight="1" x14ac:dyDescent="0.85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14.4" customHeight="1" x14ac:dyDescent="0.85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4.4" customHeight="1" x14ac:dyDescent="0.85">
      <c r="A3" s="107"/>
      <c r="B3" s="108"/>
      <c r="C3" s="108"/>
      <c r="D3" s="108"/>
      <c r="E3" s="108"/>
      <c r="F3" s="108"/>
      <c r="G3" s="108"/>
      <c r="H3" s="108"/>
      <c r="I3" s="108"/>
      <c r="J3" s="10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14.4" customHeight="1" x14ac:dyDescent="0.3">
      <c r="A4" s="79" t="s">
        <v>1</v>
      </c>
      <c r="B4" s="80"/>
      <c r="C4" s="80"/>
      <c r="D4" s="80"/>
      <c r="E4" s="80"/>
      <c r="F4" s="80"/>
      <c r="G4" s="80"/>
      <c r="H4" s="80"/>
      <c r="I4" s="80"/>
      <c r="J4" s="81"/>
      <c r="K4" s="17"/>
      <c r="L4" s="17"/>
      <c r="M4" s="17"/>
      <c r="N4" s="17"/>
      <c r="O4" s="17"/>
      <c r="P4" s="17"/>
    </row>
    <row r="5" spans="1:24" x14ac:dyDescent="0.3">
      <c r="A5" s="92"/>
      <c r="B5" s="93"/>
      <c r="C5" s="93"/>
      <c r="D5" s="93"/>
      <c r="E5" s="93"/>
      <c r="F5" s="93"/>
      <c r="G5" s="93"/>
      <c r="H5" s="93"/>
      <c r="I5" s="93"/>
      <c r="J5" s="94"/>
      <c r="K5" s="17"/>
      <c r="L5" s="17"/>
      <c r="M5" s="17"/>
      <c r="N5" s="17"/>
      <c r="O5" s="17"/>
      <c r="P5" s="17"/>
    </row>
    <row r="6" spans="1:24" ht="18" x14ac:dyDescent="0.35">
      <c r="A6" s="116" t="s">
        <v>2</v>
      </c>
      <c r="B6" s="117"/>
      <c r="C6" s="117"/>
      <c r="D6" s="117"/>
      <c r="E6" s="117"/>
      <c r="F6" s="117"/>
      <c r="G6" s="117"/>
      <c r="H6" s="117"/>
      <c r="I6" s="117"/>
      <c r="J6" s="118"/>
      <c r="K6" s="16"/>
      <c r="L6" s="16"/>
      <c r="M6" s="16"/>
      <c r="N6" s="16"/>
      <c r="O6" s="16"/>
      <c r="P6" s="16"/>
    </row>
    <row r="7" spans="1:24" ht="16.2" x14ac:dyDescent="0.3">
      <c r="A7" s="99" t="s">
        <v>3</v>
      </c>
      <c r="B7" s="32"/>
      <c r="C7" s="83"/>
      <c r="D7" s="5">
        <v>60</v>
      </c>
      <c r="E7" s="6" t="s">
        <v>4</v>
      </c>
      <c r="F7" s="32" t="s">
        <v>13</v>
      </c>
      <c r="G7" s="32"/>
      <c r="H7" s="32"/>
      <c r="I7" s="11">
        <f>D7/3600</f>
        <v>1.6666666666666666E-2</v>
      </c>
      <c r="J7" s="23" t="s">
        <v>5</v>
      </c>
    </row>
    <row r="8" spans="1:24" ht="16.2" x14ac:dyDescent="0.3">
      <c r="A8" s="99" t="s">
        <v>48</v>
      </c>
      <c r="B8" s="32"/>
      <c r="C8" s="83"/>
      <c r="D8" s="5">
        <v>0.1016</v>
      </c>
      <c r="E8" s="6" t="s">
        <v>35</v>
      </c>
      <c r="F8" s="32" t="s">
        <v>6</v>
      </c>
      <c r="G8" s="32"/>
      <c r="H8" s="32"/>
      <c r="I8" s="9">
        <f>3.14159*0.25*D8^2</f>
        <v>8.1073128176000001E-3</v>
      </c>
      <c r="J8" s="24" t="s">
        <v>8</v>
      </c>
    </row>
    <row r="9" spans="1:24" ht="16.2" x14ac:dyDescent="0.3">
      <c r="A9" s="99" t="s">
        <v>49</v>
      </c>
      <c r="B9" s="32"/>
      <c r="C9" s="83"/>
      <c r="D9" s="3">
        <v>5.0799999999999998E-2</v>
      </c>
      <c r="E9" s="4" t="s">
        <v>35</v>
      </c>
      <c r="F9" s="32" t="s">
        <v>7</v>
      </c>
      <c r="G9" s="32"/>
      <c r="H9" s="32"/>
      <c r="I9" s="9">
        <f>3.14159*0.25*D9^2</f>
        <v>2.0268282044E-3</v>
      </c>
      <c r="J9" s="24" t="s">
        <v>8</v>
      </c>
    </row>
    <row r="10" spans="1:24" ht="16.2" x14ac:dyDescent="0.3">
      <c r="A10" s="82" t="s">
        <v>11</v>
      </c>
      <c r="B10" s="43"/>
      <c r="C10" s="43"/>
      <c r="D10" s="13">
        <v>7</v>
      </c>
      <c r="E10" s="7"/>
      <c r="F10" s="83" t="s">
        <v>12</v>
      </c>
      <c r="G10" s="43"/>
      <c r="H10" s="84"/>
      <c r="I10" s="11">
        <f>I7/7</f>
        <v>2.3809523809523807E-3</v>
      </c>
      <c r="J10" s="23" t="s">
        <v>5</v>
      </c>
    </row>
    <row r="11" spans="1:24" ht="15.6" x14ac:dyDescent="0.35">
      <c r="A11" s="120" t="s">
        <v>9</v>
      </c>
      <c r="B11" s="121"/>
      <c r="C11" s="121"/>
      <c r="D11" s="8">
        <v>4.7012499999999999</v>
      </c>
      <c r="E11" s="15" t="s">
        <v>10</v>
      </c>
      <c r="F11" s="51" t="s">
        <v>14</v>
      </c>
      <c r="G11" s="46"/>
      <c r="H11" s="47"/>
      <c r="I11" s="8">
        <f>I7/I8</f>
        <v>2.0557571962050534</v>
      </c>
      <c r="J11" s="25" t="s">
        <v>10</v>
      </c>
    </row>
    <row r="12" spans="1:24" ht="18" x14ac:dyDescent="0.35">
      <c r="A12" s="42" t="s">
        <v>15</v>
      </c>
      <c r="B12" s="119"/>
      <c r="C12" s="119"/>
      <c r="D12" s="111"/>
      <c r="E12" s="111"/>
      <c r="F12" s="119"/>
      <c r="G12" s="119"/>
      <c r="H12" s="119"/>
      <c r="I12" s="111"/>
      <c r="J12" s="112"/>
      <c r="K12" s="2"/>
      <c r="L12" s="2"/>
      <c r="M12" s="2"/>
      <c r="N12" s="2"/>
      <c r="O12" s="2"/>
      <c r="P12" s="2"/>
    </row>
    <row r="13" spans="1:24" ht="16.2" x14ac:dyDescent="0.3">
      <c r="A13" s="99" t="s">
        <v>16</v>
      </c>
      <c r="B13" s="32"/>
      <c r="C13" s="83"/>
      <c r="D13" s="5">
        <v>7.6400000000000003E-4</v>
      </c>
      <c r="E13" s="6" t="s">
        <v>24</v>
      </c>
      <c r="F13" s="83" t="s">
        <v>20</v>
      </c>
      <c r="G13" s="43"/>
      <c r="H13" s="84"/>
      <c r="I13" s="5">
        <v>995</v>
      </c>
      <c r="J13" s="23" t="s">
        <v>25</v>
      </c>
    </row>
    <row r="14" spans="1:24" ht="15.6" x14ac:dyDescent="0.35">
      <c r="A14" s="99" t="s">
        <v>17</v>
      </c>
      <c r="B14" s="32"/>
      <c r="C14" s="83"/>
      <c r="D14" s="11">
        <v>6.1842000000000001E-2</v>
      </c>
      <c r="E14" s="18" t="s">
        <v>27</v>
      </c>
      <c r="F14" s="32" t="s">
        <v>22</v>
      </c>
      <c r="G14" s="32"/>
      <c r="H14" s="83"/>
      <c r="I14" s="5">
        <v>4.1779999999999999</v>
      </c>
      <c r="J14" s="23" t="s">
        <v>28</v>
      </c>
    </row>
    <row r="15" spans="1:24" ht="16.2" x14ac:dyDescent="0.3">
      <c r="A15" s="99" t="s">
        <v>18</v>
      </c>
      <c r="B15" s="32"/>
      <c r="C15" s="83"/>
      <c r="D15" s="5">
        <v>5.2</v>
      </c>
      <c r="E15" s="6"/>
      <c r="F15" s="32" t="s">
        <v>21</v>
      </c>
      <c r="G15" s="32"/>
      <c r="H15" s="83"/>
      <c r="I15" s="5">
        <v>1.0049999999999999</v>
      </c>
      <c r="J15" s="23" t="s">
        <v>29</v>
      </c>
    </row>
    <row r="16" spans="1:24" ht="16.8" x14ac:dyDescent="0.35">
      <c r="A16" s="99" t="s">
        <v>19</v>
      </c>
      <c r="B16" s="32"/>
      <c r="C16" s="83"/>
      <c r="D16" s="5">
        <v>3.21E-4</v>
      </c>
      <c r="E16" s="6" t="s">
        <v>26</v>
      </c>
      <c r="F16" s="32" t="s">
        <v>23</v>
      </c>
      <c r="G16" s="32"/>
      <c r="H16" s="83"/>
      <c r="I16" s="5">
        <v>2426</v>
      </c>
      <c r="J16" s="23" t="s">
        <v>30</v>
      </c>
    </row>
    <row r="17" spans="1:10" ht="20.399999999999999" x14ac:dyDescent="0.45">
      <c r="A17" s="113" t="s">
        <v>31</v>
      </c>
      <c r="B17" s="114"/>
      <c r="C17" s="114"/>
      <c r="D17" s="114"/>
      <c r="E17" s="114"/>
      <c r="F17" s="114"/>
      <c r="G17" s="114"/>
      <c r="H17" s="114"/>
      <c r="I17" s="114"/>
      <c r="J17" s="115"/>
    </row>
    <row r="18" spans="1:10" ht="16.2" x14ac:dyDescent="0.3">
      <c r="A18" s="99" t="s">
        <v>16</v>
      </c>
      <c r="B18" s="32"/>
      <c r="C18" s="83"/>
      <c r="D18" s="5">
        <v>4.2099999999999999E-4</v>
      </c>
      <c r="E18" s="6" t="s">
        <v>24</v>
      </c>
      <c r="F18" s="32" t="s">
        <v>20</v>
      </c>
      <c r="G18" s="32"/>
      <c r="H18" s="83"/>
      <c r="I18" s="5">
        <v>1256</v>
      </c>
      <c r="J18" s="23" t="s">
        <v>25</v>
      </c>
    </row>
    <row r="19" spans="1:10" ht="15.6" x14ac:dyDescent="0.35">
      <c r="A19" s="99" t="s">
        <v>17</v>
      </c>
      <c r="B19" s="32"/>
      <c r="C19" s="83"/>
      <c r="D19" s="11">
        <v>1.56623</v>
      </c>
      <c r="E19" s="18" t="s">
        <v>27</v>
      </c>
      <c r="F19" s="32" t="s">
        <v>22</v>
      </c>
      <c r="G19" s="32"/>
      <c r="H19" s="83"/>
      <c r="I19" s="5">
        <v>1.0389999999999999</v>
      </c>
      <c r="J19" s="23" t="s">
        <v>28</v>
      </c>
    </row>
    <row r="20" spans="1:10" ht="16.2" x14ac:dyDescent="0.3">
      <c r="A20" s="99" t="s">
        <v>18</v>
      </c>
      <c r="B20" s="32"/>
      <c r="C20" s="83"/>
      <c r="D20" s="5">
        <v>0.86499999999999999</v>
      </c>
      <c r="E20" s="6"/>
      <c r="F20" s="32" t="s">
        <v>21</v>
      </c>
      <c r="G20" s="32"/>
      <c r="H20" s="83"/>
      <c r="I20" s="5"/>
      <c r="J20" s="23" t="s">
        <v>29</v>
      </c>
    </row>
    <row r="21" spans="1:10" ht="16.8" x14ac:dyDescent="0.35">
      <c r="A21" s="99" t="s">
        <v>19</v>
      </c>
      <c r="B21" s="32"/>
      <c r="C21" s="83"/>
      <c r="D21" s="5">
        <v>0.22639999999999999</v>
      </c>
      <c r="E21" s="6" t="s">
        <v>26</v>
      </c>
      <c r="F21" s="32" t="s">
        <v>23</v>
      </c>
      <c r="G21" s="32"/>
      <c r="H21" s="83"/>
      <c r="I21" s="5"/>
      <c r="J21" s="23" t="s">
        <v>30</v>
      </c>
    </row>
    <row r="22" spans="1:10" ht="18" x14ac:dyDescent="0.35">
      <c r="A22" s="113" t="s">
        <v>32</v>
      </c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6.2" x14ac:dyDescent="0.3">
      <c r="A23" s="82" t="s">
        <v>17</v>
      </c>
      <c r="B23" s="43"/>
      <c r="C23" s="84"/>
      <c r="D23" s="5">
        <v>31.5</v>
      </c>
      <c r="E23" s="19" t="s">
        <v>27</v>
      </c>
      <c r="F23" s="83" t="s">
        <v>33</v>
      </c>
      <c r="G23" s="43"/>
      <c r="H23" s="84"/>
      <c r="I23" s="5">
        <v>7850</v>
      </c>
      <c r="J23" s="23" t="s">
        <v>25</v>
      </c>
    </row>
    <row r="24" spans="1:10" x14ac:dyDescent="0.3">
      <c r="A24" s="26"/>
      <c r="B24" s="7"/>
      <c r="C24" s="7"/>
      <c r="D24" s="7"/>
      <c r="E24" s="7"/>
      <c r="F24" s="7"/>
      <c r="G24" s="7"/>
      <c r="H24" s="7"/>
      <c r="I24" s="7"/>
      <c r="J24" s="22"/>
    </row>
    <row r="25" spans="1:10" ht="18" x14ac:dyDescent="0.35">
      <c r="A25" s="110" t="s">
        <v>34</v>
      </c>
      <c r="B25" s="111"/>
      <c r="C25" s="111"/>
      <c r="D25" s="111"/>
      <c r="E25" s="111"/>
      <c r="F25" s="111"/>
      <c r="G25" s="111"/>
      <c r="H25" s="111"/>
      <c r="I25" s="111"/>
      <c r="J25" s="112"/>
    </row>
    <row r="26" spans="1:10" ht="16.8" x14ac:dyDescent="0.35">
      <c r="A26" s="82" t="s">
        <v>39</v>
      </c>
      <c r="B26" s="43"/>
      <c r="C26" s="84"/>
      <c r="D26" s="5">
        <v>1.28</v>
      </c>
      <c r="E26" s="12" t="s">
        <v>35</v>
      </c>
      <c r="F26" s="83" t="s">
        <v>36</v>
      </c>
      <c r="G26" s="43"/>
      <c r="H26" s="84"/>
      <c r="I26" s="5">
        <f>3.14159*D26*D28+2*3.14159*D26*D26*0.25</f>
        <v>14.637296127999999</v>
      </c>
      <c r="J26" s="21" t="s">
        <v>8</v>
      </c>
    </row>
    <row r="27" spans="1:10" ht="16.8" x14ac:dyDescent="0.35">
      <c r="A27" s="82" t="s">
        <v>40</v>
      </c>
      <c r="B27" s="43"/>
      <c r="C27" s="84"/>
      <c r="D27" s="5">
        <v>1.4</v>
      </c>
      <c r="E27" s="6" t="s">
        <v>35</v>
      </c>
      <c r="F27" s="83" t="s">
        <v>37</v>
      </c>
      <c r="G27" s="43"/>
      <c r="H27" s="84"/>
      <c r="I27" s="5">
        <f>3.14159*D27*D28+2*3.14*0.25*D27^2</f>
        <v>16.271877999999997</v>
      </c>
      <c r="J27" s="24" t="s">
        <v>8</v>
      </c>
    </row>
    <row r="28" spans="1:10" x14ac:dyDescent="0.3">
      <c r="A28" s="82" t="s">
        <v>38</v>
      </c>
      <c r="B28" s="43"/>
      <c r="C28" s="84"/>
      <c r="D28" s="11">
        <v>3</v>
      </c>
      <c r="E28" s="14" t="s">
        <v>35</v>
      </c>
      <c r="F28" s="83"/>
      <c r="G28" s="43"/>
      <c r="H28" s="84"/>
      <c r="I28" s="11"/>
      <c r="J28" s="21"/>
    </row>
    <row r="29" spans="1:10" x14ac:dyDescent="0.3">
      <c r="A29" s="26"/>
      <c r="B29" s="7"/>
      <c r="C29" s="7"/>
      <c r="D29" s="7"/>
      <c r="E29" s="7"/>
      <c r="F29" s="7"/>
      <c r="G29" s="7"/>
      <c r="H29" s="7"/>
      <c r="I29" s="7"/>
      <c r="J29" s="22"/>
    </row>
    <row r="30" spans="1:10" x14ac:dyDescent="0.3">
      <c r="A30" s="76" t="s">
        <v>41</v>
      </c>
      <c r="B30" s="77"/>
      <c r="C30" s="77"/>
      <c r="D30" s="77"/>
      <c r="E30" s="77"/>
      <c r="F30" s="77"/>
      <c r="G30" s="77"/>
      <c r="H30" s="77"/>
      <c r="I30" s="77"/>
      <c r="J30" s="78"/>
    </row>
    <row r="31" spans="1:10" x14ac:dyDescent="0.3">
      <c r="A31" s="92"/>
      <c r="B31" s="93"/>
      <c r="C31" s="93"/>
      <c r="D31" s="93"/>
      <c r="E31" s="93"/>
      <c r="F31" s="93"/>
      <c r="G31" s="93"/>
      <c r="H31" s="93"/>
      <c r="I31" s="93"/>
      <c r="J31" s="94"/>
    </row>
    <row r="32" spans="1:10" x14ac:dyDescent="0.3">
      <c r="A32" s="26"/>
      <c r="B32" s="7"/>
      <c r="C32" s="7"/>
      <c r="D32" s="7"/>
      <c r="E32" s="7"/>
      <c r="F32" s="7"/>
      <c r="G32" s="7"/>
      <c r="H32" s="7"/>
      <c r="I32" s="7"/>
      <c r="J32" s="22"/>
    </row>
    <row r="33" spans="1:10" x14ac:dyDescent="0.3">
      <c r="A33" s="26"/>
      <c r="B33" s="7"/>
      <c r="C33" s="7"/>
      <c r="D33" s="7"/>
      <c r="E33" s="7"/>
      <c r="F33" s="7"/>
      <c r="G33" s="7"/>
      <c r="H33" s="7"/>
      <c r="I33" s="7"/>
      <c r="J33" s="22"/>
    </row>
    <row r="34" spans="1:10" x14ac:dyDescent="0.3">
      <c r="A34" s="26"/>
      <c r="B34" s="7"/>
      <c r="C34" s="7"/>
      <c r="D34" s="7"/>
      <c r="E34" s="7"/>
      <c r="F34" s="7"/>
      <c r="G34" s="7"/>
      <c r="H34" s="7"/>
      <c r="I34" s="7"/>
      <c r="J34" s="22"/>
    </row>
    <row r="35" spans="1:10" x14ac:dyDescent="0.3">
      <c r="A35" s="26"/>
      <c r="B35" s="7"/>
      <c r="C35" s="7"/>
      <c r="D35" s="7"/>
      <c r="E35" s="7"/>
      <c r="F35" s="7"/>
      <c r="G35" s="7"/>
      <c r="H35" s="7"/>
      <c r="I35" s="7"/>
      <c r="J35" s="22"/>
    </row>
    <row r="36" spans="1:10" x14ac:dyDescent="0.3">
      <c r="A36" s="26"/>
      <c r="B36" s="7"/>
      <c r="C36" s="7"/>
      <c r="D36" s="7"/>
      <c r="E36" s="7"/>
      <c r="F36" s="7"/>
      <c r="G36" s="7"/>
      <c r="H36" s="7"/>
      <c r="I36" s="7"/>
      <c r="J36" s="22"/>
    </row>
    <row r="37" spans="1:10" x14ac:dyDescent="0.3">
      <c r="A37" s="26"/>
      <c r="B37" s="7"/>
      <c r="C37" s="7"/>
      <c r="D37" s="7"/>
      <c r="E37" s="7"/>
      <c r="F37" s="7"/>
      <c r="G37" s="7"/>
      <c r="H37" s="7"/>
      <c r="I37" s="7"/>
      <c r="J37" s="22"/>
    </row>
    <row r="38" spans="1:10" x14ac:dyDescent="0.3">
      <c r="A38" s="26"/>
      <c r="B38" s="7"/>
      <c r="C38" s="7"/>
      <c r="D38" s="7"/>
      <c r="E38" s="7"/>
      <c r="F38" s="7"/>
      <c r="G38" s="7"/>
      <c r="H38" s="7"/>
      <c r="I38" s="7"/>
      <c r="J38" s="22"/>
    </row>
    <row r="39" spans="1:10" x14ac:dyDescent="0.3">
      <c r="A39" s="26"/>
      <c r="B39" s="7"/>
      <c r="C39" s="7"/>
      <c r="D39" s="7"/>
      <c r="E39" s="7"/>
      <c r="F39" s="7"/>
      <c r="G39" s="7"/>
      <c r="H39" s="7"/>
      <c r="I39" s="7"/>
      <c r="J39" s="22"/>
    </row>
    <row r="40" spans="1:10" x14ac:dyDescent="0.3">
      <c r="A40" s="26"/>
      <c r="B40" s="7"/>
      <c r="C40" s="7"/>
      <c r="D40" s="7"/>
      <c r="E40" s="7"/>
      <c r="F40" s="7"/>
      <c r="G40" s="7"/>
      <c r="H40" s="7"/>
      <c r="I40" s="7"/>
      <c r="J40" s="22"/>
    </row>
    <row r="41" spans="1:10" x14ac:dyDescent="0.3">
      <c r="A41" s="26"/>
      <c r="B41" s="7"/>
      <c r="C41" s="7"/>
      <c r="D41" s="7"/>
      <c r="E41" s="7"/>
      <c r="F41" s="7"/>
      <c r="G41" s="7"/>
      <c r="H41" s="7"/>
      <c r="I41" s="7"/>
      <c r="J41" s="22"/>
    </row>
    <row r="42" spans="1:10" x14ac:dyDescent="0.3">
      <c r="A42" s="26"/>
      <c r="B42" s="7"/>
      <c r="C42" s="7"/>
      <c r="D42" s="7"/>
      <c r="E42" s="7"/>
      <c r="F42" s="7"/>
      <c r="G42" s="7"/>
      <c r="H42" s="7"/>
      <c r="I42" s="7"/>
      <c r="J42" s="22"/>
    </row>
    <row r="43" spans="1:10" x14ac:dyDescent="0.3">
      <c r="A43" s="26"/>
      <c r="B43" s="7"/>
      <c r="C43" s="7"/>
      <c r="D43" s="7"/>
      <c r="E43" s="7"/>
      <c r="F43" s="7"/>
      <c r="G43" s="7"/>
      <c r="H43" s="7"/>
      <c r="I43" s="7"/>
      <c r="J43" s="22"/>
    </row>
    <row r="44" spans="1:10" x14ac:dyDescent="0.3">
      <c r="A44" s="26"/>
      <c r="B44" s="7"/>
      <c r="C44" s="7"/>
      <c r="D44" s="7"/>
      <c r="E44" s="7"/>
      <c r="F44" s="7"/>
      <c r="G44" s="7"/>
      <c r="H44" s="7"/>
      <c r="I44" s="7"/>
      <c r="J44" s="22"/>
    </row>
    <row r="45" spans="1:10" x14ac:dyDescent="0.3">
      <c r="A45" s="26"/>
      <c r="B45" s="7"/>
      <c r="C45" s="7"/>
      <c r="D45" s="7"/>
      <c r="E45" s="7"/>
      <c r="F45" s="7"/>
      <c r="G45" s="7"/>
      <c r="H45" s="7"/>
      <c r="I45" s="7"/>
      <c r="J45" s="22"/>
    </row>
    <row r="46" spans="1:10" x14ac:dyDescent="0.3">
      <c r="A46" s="82" t="s">
        <v>60</v>
      </c>
      <c r="B46" s="43"/>
      <c r="C46" s="84"/>
      <c r="D46" s="11">
        <f>0.816*(D27-D26)</f>
        <v>9.7919999999999896E-2</v>
      </c>
      <c r="E46" s="12" t="s">
        <v>35</v>
      </c>
      <c r="F46" s="98" t="s">
        <v>47</v>
      </c>
      <c r="G46" s="43"/>
      <c r="H46" s="84"/>
      <c r="I46" s="11">
        <v>0.61841999999999997</v>
      </c>
      <c r="J46" s="27" t="s">
        <v>27</v>
      </c>
    </row>
    <row r="47" spans="1:10" ht="16.2" x14ac:dyDescent="0.3">
      <c r="A47" s="82" t="s">
        <v>42</v>
      </c>
      <c r="B47" s="43"/>
      <c r="C47" s="84"/>
      <c r="D47" s="11">
        <v>9.81</v>
      </c>
      <c r="E47" s="12" t="s">
        <v>52</v>
      </c>
      <c r="F47" s="83" t="s">
        <v>59</v>
      </c>
      <c r="G47" s="43"/>
      <c r="H47" s="84"/>
      <c r="I47" s="11">
        <v>5.2</v>
      </c>
      <c r="J47" s="21"/>
    </row>
    <row r="48" spans="1:10" x14ac:dyDescent="0.3">
      <c r="A48" s="99" t="s">
        <v>44</v>
      </c>
      <c r="B48" s="32"/>
      <c r="C48" s="83"/>
      <c r="D48" s="5">
        <v>7.6400000000000003E-4</v>
      </c>
      <c r="E48" s="6" t="s">
        <v>24</v>
      </c>
      <c r="F48" s="83"/>
      <c r="G48" s="43"/>
      <c r="H48" s="84"/>
      <c r="I48" s="11"/>
      <c r="J48" s="21"/>
    </row>
    <row r="49" spans="1:10" ht="16.2" x14ac:dyDescent="0.3">
      <c r="A49" s="99" t="s">
        <v>43</v>
      </c>
      <c r="B49" s="32"/>
      <c r="C49" s="83"/>
      <c r="D49" s="5">
        <v>3.21E-4</v>
      </c>
      <c r="E49" s="6" t="s">
        <v>26</v>
      </c>
      <c r="F49" s="83"/>
      <c r="G49" s="43"/>
      <c r="H49" s="84"/>
      <c r="I49" s="11"/>
      <c r="J49" s="21"/>
    </row>
    <row r="50" spans="1:10" ht="16.2" x14ac:dyDescent="0.3">
      <c r="A50" s="95" t="s">
        <v>45</v>
      </c>
      <c r="B50" s="96"/>
      <c r="C50" s="97"/>
      <c r="D50" s="5">
        <v>995</v>
      </c>
      <c r="E50" s="6" t="s">
        <v>25</v>
      </c>
      <c r="F50" s="83"/>
      <c r="G50" s="43"/>
      <c r="H50" s="84"/>
      <c r="I50" s="11"/>
      <c r="J50" s="21"/>
    </row>
    <row r="51" spans="1:10" x14ac:dyDescent="0.3">
      <c r="A51" s="26"/>
      <c r="B51" s="7"/>
      <c r="C51" s="7"/>
      <c r="D51" s="7"/>
      <c r="E51" s="7"/>
      <c r="F51" s="7"/>
      <c r="G51" s="7"/>
      <c r="H51" s="7"/>
      <c r="I51" s="7"/>
      <c r="J51" s="22"/>
    </row>
    <row r="52" spans="1:10" x14ac:dyDescent="0.3">
      <c r="A52" s="45" t="s">
        <v>51</v>
      </c>
      <c r="B52" s="46"/>
      <c r="C52" s="47"/>
      <c r="D52" s="51">
        <f>D11</f>
        <v>4.7012499999999999</v>
      </c>
      <c r="E52" s="46" t="s">
        <v>10</v>
      </c>
      <c r="F52" s="51" t="s">
        <v>54</v>
      </c>
      <c r="G52" s="46"/>
      <c r="H52" s="47"/>
      <c r="I52" s="51">
        <f>SQRT(D52*D54)</f>
        <v>0.21051316011949742</v>
      </c>
      <c r="J52" s="88" t="s">
        <v>10</v>
      </c>
    </row>
    <row r="53" spans="1:10" x14ac:dyDescent="0.3">
      <c r="A53" s="85"/>
      <c r="B53" s="86"/>
      <c r="C53" s="87"/>
      <c r="D53" s="89"/>
      <c r="E53" s="86"/>
      <c r="F53" s="64"/>
      <c r="G53" s="62"/>
      <c r="H53" s="63"/>
      <c r="I53" s="64"/>
      <c r="J53" s="91"/>
    </row>
    <row r="54" spans="1:10" x14ac:dyDescent="0.3">
      <c r="A54" s="45" t="s">
        <v>50</v>
      </c>
      <c r="B54" s="46"/>
      <c r="C54" s="47"/>
      <c r="D54" s="51">
        <f>I10/(3.14159*0.25*(D27^2-D26^2))</f>
        <v>9.4263845963301601E-3</v>
      </c>
      <c r="E54" s="47" t="s">
        <v>10</v>
      </c>
      <c r="F54" s="51" t="s">
        <v>53</v>
      </c>
      <c r="G54" s="46"/>
      <c r="H54" s="47"/>
      <c r="I54" s="51">
        <f>(D46*I52*D50)/D48</f>
        <v>26846.048947260024</v>
      </c>
      <c r="J54" s="88"/>
    </row>
    <row r="55" spans="1:10" x14ac:dyDescent="0.3">
      <c r="A55" s="61"/>
      <c r="B55" s="62"/>
      <c r="C55" s="63"/>
      <c r="D55" s="64"/>
      <c r="E55" s="63"/>
      <c r="F55" s="64"/>
      <c r="G55" s="62"/>
      <c r="H55" s="63"/>
      <c r="I55" s="64"/>
      <c r="J55" s="91"/>
    </row>
    <row r="56" spans="1:10" x14ac:dyDescent="0.3">
      <c r="A56" s="45" t="s">
        <v>55</v>
      </c>
      <c r="B56" s="46"/>
      <c r="C56" s="47"/>
      <c r="D56" s="51">
        <f>(0.03*D15*(I54)^0.75)/(1+1.74*(D15-1)*(I54^(-0.125)))</f>
        <v>107.53171045704035</v>
      </c>
      <c r="E56" s="46"/>
      <c r="F56" s="51" t="s">
        <v>61</v>
      </c>
      <c r="G56" s="46"/>
      <c r="H56" s="47"/>
      <c r="I56" s="51">
        <f>D56*I46/D46</f>
        <v>679.12336990239953</v>
      </c>
      <c r="J56" s="88" t="s">
        <v>57</v>
      </c>
    </row>
    <row r="57" spans="1:10" x14ac:dyDescent="0.3">
      <c r="A57" s="61"/>
      <c r="B57" s="62"/>
      <c r="C57" s="63"/>
      <c r="D57" s="64"/>
      <c r="E57" s="62"/>
      <c r="F57" s="64"/>
      <c r="G57" s="62"/>
      <c r="H57" s="63"/>
      <c r="I57" s="64"/>
      <c r="J57" s="91"/>
    </row>
    <row r="58" spans="1:10" x14ac:dyDescent="0.3">
      <c r="A58" s="26"/>
      <c r="B58" s="7"/>
      <c r="C58" s="7"/>
      <c r="D58" s="7"/>
      <c r="E58" s="7"/>
      <c r="F58" s="7"/>
      <c r="G58" s="7"/>
      <c r="H58" s="7"/>
      <c r="I58" s="7"/>
      <c r="J58" s="22"/>
    </row>
    <row r="59" spans="1:10" x14ac:dyDescent="0.3">
      <c r="A59" s="76" t="s">
        <v>58</v>
      </c>
      <c r="B59" s="77"/>
      <c r="C59" s="77"/>
      <c r="D59" s="77"/>
      <c r="E59" s="77"/>
      <c r="F59" s="77"/>
      <c r="G59" s="77"/>
      <c r="H59" s="77"/>
      <c r="I59" s="77"/>
      <c r="J59" s="78"/>
    </row>
    <row r="60" spans="1:10" x14ac:dyDescent="0.3">
      <c r="A60" s="92"/>
      <c r="B60" s="93"/>
      <c r="C60" s="93"/>
      <c r="D60" s="93"/>
      <c r="E60" s="93"/>
      <c r="F60" s="93"/>
      <c r="G60" s="93"/>
      <c r="H60" s="93"/>
      <c r="I60" s="93"/>
      <c r="J60" s="94"/>
    </row>
    <row r="61" spans="1:10" x14ac:dyDescent="0.3">
      <c r="A61" s="45"/>
      <c r="B61" s="46"/>
      <c r="C61" s="46"/>
      <c r="D61" s="46"/>
      <c r="E61" s="46"/>
      <c r="F61" s="46"/>
      <c r="G61" s="46"/>
      <c r="H61" s="46"/>
      <c r="I61" s="46"/>
      <c r="J61" s="88"/>
    </row>
    <row r="62" spans="1:10" x14ac:dyDescent="0.3">
      <c r="A62" s="85"/>
      <c r="B62" s="86"/>
      <c r="C62" s="86"/>
      <c r="D62" s="86"/>
      <c r="E62" s="86"/>
      <c r="F62" s="86"/>
      <c r="G62" s="86"/>
      <c r="H62" s="86"/>
      <c r="I62" s="86"/>
      <c r="J62" s="90"/>
    </row>
    <row r="63" spans="1:10" x14ac:dyDescent="0.3">
      <c r="A63" s="85"/>
      <c r="B63" s="86"/>
      <c r="C63" s="86"/>
      <c r="D63" s="86"/>
      <c r="E63" s="86"/>
      <c r="F63" s="86"/>
      <c r="G63" s="86"/>
      <c r="H63" s="86"/>
      <c r="I63" s="86"/>
      <c r="J63" s="90"/>
    </row>
    <row r="64" spans="1:10" x14ac:dyDescent="0.3">
      <c r="A64" s="85"/>
      <c r="B64" s="86"/>
      <c r="C64" s="86"/>
      <c r="D64" s="86"/>
      <c r="E64" s="86"/>
      <c r="F64" s="86"/>
      <c r="G64" s="86"/>
      <c r="H64" s="86"/>
      <c r="I64" s="86"/>
      <c r="J64" s="90"/>
    </row>
    <row r="65" spans="1:10" x14ac:dyDescent="0.3">
      <c r="A65" s="61"/>
      <c r="B65" s="62"/>
      <c r="C65" s="62"/>
      <c r="D65" s="62"/>
      <c r="E65" s="62"/>
      <c r="F65" s="62"/>
      <c r="G65" s="62"/>
      <c r="H65" s="62"/>
      <c r="I65" s="62"/>
      <c r="J65" s="91"/>
    </row>
    <row r="66" spans="1:10" x14ac:dyDescent="0.3">
      <c r="A66" s="61" t="s">
        <v>59</v>
      </c>
      <c r="B66" s="62"/>
      <c r="C66" s="63"/>
      <c r="D66" s="9">
        <v>0.86499999999999999</v>
      </c>
      <c r="E66" s="10"/>
      <c r="F66" s="100" t="s">
        <v>47</v>
      </c>
      <c r="G66" s="62"/>
      <c r="H66" s="63"/>
      <c r="I66" s="11">
        <v>1.56623</v>
      </c>
      <c r="J66" s="27" t="s">
        <v>27</v>
      </c>
    </row>
    <row r="67" spans="1:10" ht="16.2" x14ac:dyDescent="0.3">
      <c r="A67" s="82" t="s">
        <v>42</v>
      </c>
      <c r="B67" s="43"/>
      <c r="C67" s="84"/>
      <c r="D67" s="11">
        <v>9.81</v>
      </c>
      <c r="E67" s="12" t="s">
        <v>52</v>
      </c>
      <c r="F67" s="98" t="s">
        <v>46</v>
      </c>
      <c r="G67" s="43"/>
      <c r="H67" s="84"/>
      <c r="I67" s="11">
        <v>13.5</v>
      </c>
      <c r="J67" s="21" t="s">
        <v>47</v>
      </c>
    </row>
    <row r="68" spans="1:10" x14ac:dyDescent="0.3">
      <c r="A68" s="99" t="s">
        <v>44</v>
      </c>
      <c r="B68" s="32"/>
      <c r="C68" s="83"/>
      <c r="D68" s="5">
        <v>4.2099999999999999E-4</v>
      </c>
      <c r="E68" s="6" t="s">
        <v>24</v>
      </c>
      <c r="F68" s="98" t="s">
        <v>63</v>
      </c>
      <c r="G68" s="43"/>
      <c r="H68" s="84"/>
      <c r="I68" s="11">
        <f>D18/I18</f>
        <v>3.3519108280254776E-7</v>
      </c>
      <c r="J68" s="21"/>
    </row>
    <row r="69" spans="1:10" ht="16.8" x14ac:dyDescent="0.35">
      <c r="A69" s="99" t="s">
        <v>43</v>
      </c>
      <c r="B69" s="32"/>
      <c r="C69" s="83"/>
      <c r="D69" s="5">
        <v>0.22639999999999999</v>
      </c>
      <c r="E69" s="6" t="s">
        <v>26</v>
      </c>
      <c r="F69" s="83" t="s">
        <v>66</v>
      </c>
      <c r="G69" s="43"/>
      <c r="H69" s="84"/>
      <c r="I69" s="11">
        <v>1.28</v>
      </c>
      <c r="J69" s="21" t="s">
        <v>35</v>
      </c>
    </row>
    <row r="70" spans="1:10" ht="16.2" x14ac:dyDescent="0.3">
      <c r="A70" s="95" t="s">
        <v>45</v>
      </c>
      <c r="B70" s="96"/>
      <c r="C70" s="97"/>
      <c r="D70" s="5">
        <v>1256</v>
      </c>
      <c r="E70" s="6" t="s">
        <v>25</v>
      </c>
      <c r="F70" s="83"/>
      <c r="G70" s="43"/>
      <c r="H70" s="84"/>
      <c r="I70" s="11"/>
      <c r="J70" s="21"/>
    </row>
    <row r="71" spans="1:10" x14ac:dyDescent="0.3">
      <c r="A71" s="26"/>
      <c r="B71" s="7"/>
      <c r="C71" s="7"/>
      <c r="D71" s="7"/>
      <c r="E71" s="7"/>
      <c r="F71" s="7"/>
      <c r="G71" s="7"/>
      <c r="H71" s="7"/>
      <c r="I71" s="7"/>
      <c r="J71" s="22"/>
    </row>
    <row r="72" spans="1:10" x14ac:dyDescent="0.3">
      <c r="A72" s="45" t="s">
        <v>62</v>
      </c>
      <c r="B72" s="46"/>
      <c r="C72" s="47"/>
      <c r="D72" s="51">
        <f>(D67*D69*D26^3*I67)/(I68^2)*0.001</f>
        <v>559659905064.01904</v>
      </c>
      <c r="E72" s="46"/>
      <c r="F72" s="51" t="s">
        <v>64</v>
      </c>
      <c r="G72" s="46"/>
      <c r="H72" s="47"/>
      <c r="I72" s="51">
        <f>0.47*(D72*D66)^(0.25)</f>
        <v>392.0423045193096</v>
      </c>
      <c r="J72" s="88"/>
    </row>
    <row r="73" spans="1:10" x14ac:dyDescent="0.3">
      <c r="A73" s="61"/>
      <c r="B73" s="62"/>
      <c r="C73" s="63"/>
      <c r="D73" s="64"/>
      <c r="E73" s="62"/>
      <c r="F73" s="64"/>
      <c r="G73" s="62"/>
      <c r="H73" s="63"/>
      <c r="I73" s="64"/>
      <c r="J73" s="91"/>
    </row>
    <row r="74" spans="1:10" x14ac:dyDescent="0.3">
      <c r="A74" s="45" t="s">
        <v>65</v>
      </c>
      <c r="B74" s="46"/>
      <c r="C74" s="47"/>
      <c r="D74" s="51">
        <f>I72*I66/I69</f>
        <v>479.70970203693611</v>
      </c>
      <c r="E74" s="47" t="s">
        <v>57</v>
      </c>
      <c r="F74" s="7"/>
      <c r="G74" s="7"/>
      <c r="H74" s="7"/>
      <c r="I74" s="7"/>
      <c r="J74" s="22"/>
    </row>
    <row r="75" spans="1:10" x14ac:dyDescent="0.3">
      <c r="A75" s="61"/>
      <c r="B75" s="62"/>
      <c r="C75" s="63"/>
      <c r="D75" s="64"/>
      <c r="E75" s="63"/>
      <c r="F75" s="7"/>
      <c r="G75" s="7"/>
      <c r="H75" s="7"/>
      <c r="I75" s="7"/>
      <c r="J75" s="22"/>
    </row>
    <row r="76" spans="1:10" x14ac:dyDescent="0.3">
      <c r="A76" s="26"/>
      <c r="B76" s="7"/>
      <c r="C76" s="7"/>
      <c r="D76" s="7"/>
      <c r="E76" s="7"/>
      <c r="F76" s="7"/>
      <c r="G76" s="7"/>
      <c r="H76" s="7"/>
      <c r="I76" s="7"/>
      <c r="J76" s="22"/>
    </row>
    <row r="77" spans="1:10" x14ac:dyDescent="0.3">
      <c r="A77" s="76" t="s">
        <v>67</v>
      </c>
      <c r="B77" s="77"/>
      <c r="C77" s="77"/>
      <c r="D77" s="77"/>
      <c r="E77" s="77"/>
      <c r="F77" s="77"/>
      <c r="G77" s="77"/>
      <c r="H77" s="77"/>
      <c r="I77" s="77"/>
      <c r="J77" s="78"/>
    </row>
    <row r="78" spans="1:10" x14ac:dyDescent="0.3">
      <c r="A78" s="92"/>
      <c r="B78" s="93"/>
      <c r="C78" s="93"/>
      <c r="D78" s="93"/>
      <c r="E78" s="93"/>
      <c r="F78" s="93"/>
      <c r="G78" s="93"/>
      <c r="H78" s="93"/>
      <c r="I78" s="93"/>
      <c r="J78" s="94"/>
    </row>
    <row r="79" spans="1:10" x14ac:dyDescent="0.3">
      <c r="A79" s="45"/>
      <c r="B79" s="46"/>
      <c r="C79" s="46"/>
      <c r="D79" s="46"/>
      <c r="E79" s="46"/>
      <c r="F79" s="46"/>
      <c r="G79" s="46"/>
      <c r="H79" s="46"/>
      <c r="I79" s="46"/>
      <c r="J79" s="88"/>
    </row>
    <row r="80" spans="1:10" x14ac:dyDescent="0.3">
      <c r="A80" s="85"/>
      <c r="B80" s="86"/>
      <c r="C80" s="86"/>
      <c r="D80" s="86"/>
      <c r="E80" s="86"/>
      <c r="F80" s="86"/>
      <c r="G80" s="86"/>
      <c r="H80" s="86"/>
      <c r="I80" s="86"/>
      <c r="J80" s="90"/>
    </row>
    <row r="81" spans="1:10" x14ac:dyDescent="0.3">
      <c r="A81" s="61"/>
      <c r="B81" s="62"/>
      <c r="C81" s="62"/>
      <c r="D81" s="62"/>
      <c r="E81" s="62"/>
      <c r="F81" s="62"/>
      <c r="G81" s="62"/>
      <c r="H81" s="62"/>
      <c r="I81" s="62"/>
      <c r="J81" s="91"/>
    </row>
    <row r="82" spans="1:10" x14ac:dyDescent="0.3">
      <c r="A82" s="26"/>
      <c r="B82" s="7"/>
      <c r="C82" s="7"/>
      <c r="D82" s="7"/>
      <c r="E82" s="7"/>
      <c r="F82" s="7"/>
      <c r="G82" s="7"/>
      <c r="H82" s="7"/>
      <c r="I82" s="7"/>
      <c r="J82" s="22"/>
    </row>
    <row r="83" spans="1:10" x14ac:dyDescent="0.3">
      <c r="A83" s="45" t="s">
        <v>68</v>
      </c>
      <c r="B83" s="46"/>
      <c r="C83" s="47"/>
      <c r="D83" s="51">
        <f>(LN(D27/D26))/(2*3.14159*D23*D28)</f>
        <v>1.5092306945385631E-4</v>
      </c>
      <c r="E83" s="47" t="s">
        <v>69</v>
      </c>
      <c r="F83" s="7"/>
      <c r="G83" s="7"/>
      <c r="H83" s="7"/>
      <c r="I83" s="7"/>
      <c r="J83" s="22"/>
    </row>
    <row r="84" spans="1:10" x14ac:dyDescent="0.3">
      <c r="A84" s="61"/>
      <c r="B84" s="62"/>
      <c r="C84" s="63"/>
      <c r="D84" s="64"/>
      <c r="E84" s="63"/>
      <c r="F84" s="7"/>
      <c r="G84" s="7"/>
      <c r="H84" s="7"/>
      <c r="I84" s="7"/>
      <c r="J84" s="22"/>
    </row>
    <row r="85" spans="1:10" x14ac:dyDescent="0.3">
      <c r="A85" s="26"/>
      <c r="B85" s="7"/>
      <c r="C85" s="7"/>
      <c r="D85" s="7"/>
      <c r="E85" s="7"/>
      <c r="F85" s="7"/>
      <c r="G85" s="7"/>
      <c r="H85" s="7"/>
      <c r="I85" s="7"/>
      <c r="J85" s="22"/>
    </row>
    <row r="86" spans="1:10" x14ac:dyDescent="0.3">
      <c r="A86" s="76" t="s">
        <v>70</v>
      </c>
      <c r="B86" s="77"/>
      <c r="C86" s="77"/>
      <c r="D86" s="77"/>
      <c r="E86" s="77"/>
      <c r="F86" s="77"/>
      <c r="G86" s="77"/>
      <c r="H86" s="77"/>
      <c r="I86" s="77"/>
      <c r="J86" s="78"/>
    </row>
    <row r="87" spans="1:10" x14ac:dyDescent="0.3">
      <c r="A87" s="79"/>
      <c r="B87" s="80"/>
      <c r="C87" s="80"/>
      <c r="D87" s="80"/>
      <c r="E87" s="80"/>
      <c r="F87" s="80"/>
      <c r="G87" s="80"/>
      <c r="H87" s="80"/>
      <c r="I87" s="80"/>
      <c r="J87" s="81"/>
    </row>
    <row r="88" spans="1:10" x14ac:dyDescent="0.3">
      <c r="A88" s="82" t="s">
        <v>56</v>
      </c>
      <c r="B88" s="43"/>
      <c r="C88" s="84"/>
      <c r="D88" s="83">
        <v>679.12336990239953</v>
      </c>
      <c r="E88" s="84"/>
      <c r="F88" s="83" t="s">
        <v>72</v>
      </c>
      <c r="G88" s="43"/>
      <c r="H88" s="84"/>
      <c r="I88" s="83">
        <f>I72</f>
        <v>392.0423045193096</v>
      </c>
      <c r="J88" s="44"/>
    </row>
    <row r="89" spans="1:10" x14ac:dyDescent="0.3">
      <c r="A89" s="82" t="s">
        <v>71</v>
      </c>
      <c r="B89" s="43"/>
      <c r="C89" s="84"/>
      <c r="D89" s="83">
        <f>1/D88</f>
        <v>1.4724865088116691E-3</v>
      </c>
      <c r="E89" s="84"/>
      <c r="F89" s="83" t="s">
        <v>74</v>
      </c>
      <c r="G89" s="43"/>
      <c r="H89" s="84"/>
      <c r="I89" s="83">
        <f>1/I88</f>
        <v>2.550745132533895E-3</v>
      </c>
      <c r="J89" s="44"/>
    </row>
    <row r="90" spans="1:10" x14ac:dyDescent="0.3">
      <c r="A90" s="82" t="s">
        <v>73</v>
      </c>
      <c r="B90" s="43"/>
      <c r="C90" s="84"/>
      <c r="D90" s="83">
        <f>I26/I27</f>
        <v>0.89954559197162132</v>
      </c>
      <c r="E90" s="84"/>
      <c r="F90" s="83" t="s">
        <v>75</v>
      </c>
      <c r="G90" s="43"/>
      <c r="H90" s="84"/>
      <c r="I90" s="83">
        <f>I89*D90</f>
        <v>2.2945115402139343E-3</v>
      </c>
      <c r="J90" s="44"/>
    </row>
    <row r="91" spans="1:10" x14ac:dyDescent="0.3">
      <c r="A91" s="26"/>
      <c r="B91" s="7"/>
      <c r="C91" s="7"/>
      <c r="D91" s="7"/>
      <c r="E91" s="7"/>
      <c r="F91" s="2"/>
      <c r="G91" s="2"/>
      <c r="H91" s="2"/>
      <c r="I91" s="7"/>
      <c r="J91" s="22"/>
    </row>
    <row r="92" spans="1:10" x14ac:dyDescent="0.3">
      <c r="A92" s="45" t="s">
        <v>77</v>
      </c>
      <c r="B92" s="46"/>
      <c r="C92" s="47"/>
      <c r="D92" s="51">
        <f>D89+I26*D83+I90</f>
        <v>5.9761037091684097E-3</v>
      </c>
      <c r="E92" s="46"/>
      <c r="F92" s="46"/>
      <c r="G92" s="46"/>
      <c r="H92" s="46"/>
      <c r="I92" s="46"/>
      <c r="J92" s="88"/>
    </row>
    <row r="93" spans="1:10" x14ac:dyDescent="0.3">
      <c r="A93" s="85"/>
      <c r="B93" s="86"/>
      <c r="C93" s="87"/>
      <c r="D93" s="89"/>
      <c r="E93" s="86"/>
      <c r="F93" s="86"/>
      <c r="G93" s="86"/>
      <c r="H93" s="86"/>
      <c r="I93" s="86"/>
      <c r="J93" s="90"/>
    </row>
    <row r="94" spans="1:10" x14ac:dyDescent="0.3">
      <c r="A94" s="61"/>
      <c r="B94" s="62"/>
      <c r="C94" s="63"/>
      <c r="D94" s="64"/>
      <c r="E94" s="62"/>
      <c r="F94" s="62"/>
      <c r="G94" s="62"/>
      <c r="H94" s="62"/>
      <c r="I94" s="62"/>
      <c r="J94" s="91"/>
    </row>
    <row r="95" spans="1:10" x14ac:dyDescent="0.3">
      <c r="A95" s="69" t="s">
        <v>76</v>
      </c>
      <c r="B95" s="70"/>
      <c r="C95" s="71"/>
      <c r="D95" s="74">
        <f>1/0.03595</f>
        <v>27.816411682892905</v>
      </c>
      <c r="E95" s="70"/>
      <c r="F95" s="70"/>
      <c r="G95" s="70"/>
      <c r="H95" s="70"/>
      <c r="I95" s="70"/>
      <c r="J95" s="75"/>
    </row>
    <row r="96" spans="1:10" x14ac:dyDescent="0.3">
      <c r="A96" s="72"/>
      <c r="B96" s="53"/>
      <c r="C96" s="54"/>
      <c r="D96" s="57"/>
      <c r="E96" s="53"/>
      <c r="F96" s="53"/>
      <c r="G96" s="53"/>
      <c r="H96" s="53"/>
      <c r="I96" s="53"/>
      <c r="J96" s="59"/>
    </row>
    <row r="97" spans="1:16" x14ac:dyDescent="0.3">
      <c r="A97" s="73"/>
      <c r="B97" s="65"/>
      <c r="C97" s="66"/>
      <c r="D97" s="67"/>
      <c r="E97" s="65"/>
      <c r="F97" s="65"/>
      <c r="G97" s="65"/>
      <c r="H97" s="65"/>
      <c r="I97" s="65"/>
      <c r="J97" s="68"/>
    </row>
    <row r="98" spans="1:16" x14ac:dyDescent="0.3">
      <c r="A98" s="26"/>
      <c r="B98" s="7"/>
      <c r="C98" s="7"/>
      <c r="D98" s="7"/>
      <c r="E98" s="7"/>
      <c r="F98" s="7"/>
      <c r="G98" s="7"/>
      <c r="H98" s="7"/>
      <c r="I98" s="7"/>
      <c r="J98" s="22"/>
    </row>
    <row r="99" spans="1:16" x14ac:dyDescent="0.3">
      <c r="A99" s="26"/>
      <c r="B99" s="7"/>
      <c r="C99" s="7"/>
      <c r="D99" s="7"/>
      <c r="E99" s="7"/>
      <c r="F99" s="7"/>
      <c r="G99" s="7"/>
      <c r="H99" s="7"/>
      <c r="I99" s="7"/>
      <c r="J99" s="22"/>
    </row>
    <row r="100" spans="1:16" x14ac:dyDescent="0.3">
      <c r="A100" s="76" t="s">
        <v>78</v>
      </c>
      <c r="B100" s="77"/>
      <c r="C100" s="77"/>
      <c r="D100" s="77"/>
      <c r="E100" s="77"/>
      <c r="F100" s="77"/>
      <c r="G100" s="77"/>
      <c r="H100" s="77"/>
      <c r="I100" s="77"/>
      <c r="J100" s="78"/>
    </row>
    <row r="101" spans="1:16" x14ac:dyDescent="0.3">
      <c r="A101" s="79"/>
      <c r="B101" s="80"/>
      <c r="C101" s="80"/>
      <c r="D101" s="80"/>
      <c r="E101" s="80"/>
      <c r="F101" s="80"/>
      <c r="G101" s="80"/>
      <c r="H101" s="80"/>
      <c r="I101" s="80"/>
      <c r="J101" s="81"/>
    </row>
    <row r="102" spans="1:16" x14ac:dyDescent="0.3">
      <c r="A102" s="82" t="s">
        <v>85</v>
      </c>
      <c r="B102" s="43"/>
      <c r="C102" s="43"/>
      <c r="D102" s="43"/>
      <c r="E102" s="43"/>
      <c r="F102" s="43"/>
      <c r="G102" s="43"/>
      <c r="H102" s="43"/>
      <c r="I102" s="43"/>
      <c r="J102" s="44"/>
      <c r="L102" s="32" t="s">
        <v>89</v>
      </c>
      <c r="M102" s="32"/>
      <c r="N102" s="32"/>
      <c r="O102" s="1">
        <v>2.3690500000000001</v>
      </c>
      <c r="P102" s="1" t="s">
        <v>90</v>
      </c>
    </row>
    <row r="103" spans="1:16" ht="18" x14ac:dyDescent="0.35">
      <c r="A103" s="42" t="s">
        <v>86</v>
      </c>
      <c r="B103" s="43"/>
      <c r="C103" s="43"/>
      <c r="D103" s="43"/>
      <c r="E103" s="43"/>
      <c r="F103" s="43"/>
      <c r="G103" s="43"/>
      <c r="H103" s="43"/>
      <c r="I103" s="43"/>
      <c r="J103" s="44"/>
      <c r="L103" s="32" t="s">
        <v>94</v>
      </c>
      <c r="M103" s="32"/>
      <c r="N103" s="32"/>
      <c r="O103" s="32">
        <v>2720.2202000000002</v>
      </c>
      <c r="P103" s="32" t="s">
        <v>88</v>
      </c>
    </row>
    <row r="104" spans="1:16" x14ac:dyDescent="0.3">
      <c r="A104" s="45" t="s">
        <v>96</v>
      </c>
      <c r="B104" s="46"/>
      <c r="C104" s="47"/>
      <c r="D104" s="51">
        <v>4.0284399999999998</v>
      </c>
      <c r="E104" s="47" t="s">
        <v>47</v>
      </c>
      <c r="F104" s="53" t="s">
        <v>87</v>
      </c>
      <c r="G104" s="53"/>
      <c r="H104" s="54"/>
      <c r="I104" s="57">
        <f>O103/(D104*D95)</f>
        <v>24.275381087964579</v>
      </c>
      <c r="J104" s="59" t="s">
        <v>95</v>
      </c>
      <c r="L104" s="32"/>
      <c r="M104" s="32"/>
      <c r="N104" s="32"/>
      <c r="O104" s="32"/>
      <c r="P104" s="32"/>
    </row>
    <row r="105" spans="1:16" x14ac:dyDescent="0.3">
      <c r="A105" s="61"/>
      <c r="B105" s="62"/>
      <c r="C105" s="63"/>
      <c r="D105" s="64"/>
      <c r="E105" s="63"/>
      <c r="F105" s="65"/>
      <c r="G105" s="65"/>
      <c r="H105" s="66"/>
      <c r="I105" s="67"/>
      <c r="J105" s="68"/>
    </row>
    <row r="106" spans="1:16" x14ac:dyDescent="0.3">
      <c r="A106" s="26"/>
      <c r="B106" s="7"/>
      <c r="C106" s="7"/>
      <c r="D106" s="7"/>
      <c r="E106" s="7"/>
      <c r="F106" s="7"/>
      <c r="G106" s="7"/>
      <c r="H106" s="7"/>
      <c r="I106" s="7"/>
      <c r="J106" s="22"/>
    </row>
    <row r="107" spans="1:16" ht="18" x14ac:dyDescent="0.35">
      <c r="A107" s="42" t="s">
        <v>91</v>
      </c>
      <c r="B107" s="43"/>
      <c r="C107" s="43"/>
      <c r="D107" s="43"/>
      <c r="E107" s="43"/>
      <c r="F107" s="43"/>
      <c r="G107" s="43"/>
      <c r="H107" s="43"/>
      <c r="I107" s="43"/>
      <c r="J107" s="44"/>
      <c r="L107" s="32" t="s">
        <v>89</v>
      </c>
      <c r="M107" s="32"/>
      <c r="N107" s="32"/>
      <c r="O107" s="1">
        <v>2.3690500000000001</v>
      </c>
      <c r="P107" s="1" t="s">
        <v>90</v>
      </c>
    </row>
    <row r="108" spans="1:16" x14ac:dyDescent="0.3">
      <c r="A108" s="45" t="s">
        <v>96</v>
      </c>
      <c r="B108" s="46"/>
      <c r="C108" s="47"/>
      <c r="D108" s="51">
        <v>3.7734999999999999</v>
      </c>
      <c r="E108" s="47" t="s">
        <v>47</v>
      </c>
      <c r="F108" s="53" t="s">
        <v>87</v>
      </c>
      <c r="G108" s="53"/>
      <c r="H108" s="54"/>
      <c r="I108" s="57">
        <f>O108/(D108*D95)</f>
        <v>27.170494133934014</v>
      </c>
      <c r="J108" s="59" t="s">
        <v>95</v>
      </c>
      <c r="L108" s="32" t="s">
        <v>94</v>
      </c>
      <c r="M108" s="32"/>
      <c r="N108" s="32"/>
      <c r="O108" s="32">
        <v>2851.957152</v>
      </c>
      <c r="P108" s="32" t="s">
        <v>88</v>
      </c>
    </row>
    <row r="109" spans="1:16" x14ac:dyDescent="0.3">
      <c r="A109" s="61"/>
      <c r="B109" s="62"/>
      <c r="C109" s="63"/>
      <c r="D109" s="64"/>
      <c r="E109" s="63"/>
      <c r="F109" s="65"/>
      <c r="G109" s="65"/>
      <c r="H109" s="66"/>
      <c r="I109" s="67"/>
      <c r="J109" s="68"/>
      <c r="L109" s="32"/>
      <c r="M109" s="32"/>
      <c r="N109" s="32"/>
      <c r="O109" s="32"/>
      <c r="P109" s="32"/>
    </row>
    <row r="110" spans="1:16" x14ac:dyDescent="0.3">
      <c r="A110" s="26"/>
      <c r="B110" s="7"/>
      <c r="C110" s="7"/>
      <c r="D110" s="7"/>
      <c r="E110" s="7"/>
      <c r="F110" s="7"/>
      <c r="G110" s="7"/>
      <c r="H110" s="7"/>
      <c r="I110" s="7"/>
      <c r="J110" s="22"/>
    </row>
    <row r="111" spans="1:16" ht="18" x14ac:dyDescent="0.35">
      <c r="A111" s="42" t="s">
        <v>92</v>
      </c>
      <c r="B111" s="43"/>
      <c r="C111" s="43"/>
      <c r="D111" s="43"/>
      <c r="E111" s="43"/>
      <c r="F111" s="43"/>
      <c r="G111" s="43"/>
      <c r="H111" s="43"/>
      <c r="I111" s="43"/>
      <c r="J111" s="44"/>
      <c r="L111" s="32" t="s">
        <v>89</v>
      </c>
      <c r="M111" s="32"/>
      <c r="N111" s="32"/>
      <c r="O111" s="1">
        <v>2.3690500000000001</v>
      </c>
      <c r="P111" s="1" t="s">
        <v>90</v>
      </c>
    </row>
    <row r="112" spans="1:16" x14ac:dyDescent="0.3">
      <c r="A112" s="45" t="s">
        <v>96</v>
      </c>
      <c r="B112" s="46"/>
      <c r="C112" s="47"/>
      <c r="D112" s="51">
        <v>4.4111000000000002</v>
      </c>
      <c r="E112" s="47" t="s">
        <v>47</v>
      </c>
      <c r="F112" s="53" t="s">
        <v>87</v>
      </c>
      <c r="G112" s="53"/>
      <c r="H112" s="54"/>
      <c r="I112" s="57">
        <f>O112/(D95*D112)</f>
        <v>22.193955929360023</v>
      </c>
      <c r="J112" s="59" t="s">
        <v>95</v>
      </c>
      <c r="L112" s="32" t="s">
        <v>94</v>
      </c>
      <c r="M112" s="32"/>
      <c r="N112" s="32"/>
      <c r="O112" s="32">
        <v>2723.22</v>
      </c>
      <c r="P112" s="32" t="s">
        <v>88</v>
      </c>
    </row>
    <row r="113" spans="1:16" x14ac:dyDescent="0.3">
      <c r="A113" s="61"/>
      <c r="B113" s="62"/>
      <c r="C113" s="63"/>
      <c r="D113" s="64"/>
      <c r="E113" s="63"/>
      <c r="F113" s="65"/>
      <c r="G113" s="65"/>
      <c r="H113" s="66"/>
      <c r="I113" s="67"/>
      <c r="J113" s="68"/>
      <c r="L113" s="32"/>
      <c r="M113" s="32"/>
      <c r="N113" s="32"/>
      <c r="O113" s="32"/>
      <c r="P113" s="32"/>
    </row>
    <row r="114" spans="1:16" x14ac:dyDescent="0.3">
      <c r="A114" s="26"/>
      <c r="B114" s="7"/>
      <c r="C114" s="7"/>
      <c r="D114" s="7"/>
      <c r="E114" s="7"/>
      <c r="F114" s="7"/>
      <c r="G114" s="7"/>
      <c r="H114" s="7"/>
      <c r="I114" s="7"/>
      <c r="J114" s="22"/>
    </row>
    <row r="115" spans="1:16" ht="18" x14ac:dyDescent="0.35">
      <c r="A115" s="42" t="s">
        <v>93</v>
      </c>
      <c r="B115" s="43"/>
      <c r="C115" s="43"/>
      <c r="D115" s="43"/>
      <c r="E115" s="43"/>
      <c r="F115" s="43"/>
      <c r="G115" s="43"/>
      <c r="H115" s="43"/>
      <c r="I115" s="43"/>
      <c r="J115" s="44"/>
      <c r="L115" s="32" t="s">
        <v>89</v>
      </c>
      <c r="M115" s="32"/>
      <c r="N115" s="32"/>
      <c r="O115" s="1">
        <v>2.3690500000000001</v>
      </c>
      <c r="P115" s="1" t="s">
        <v>90</v>
      </c>
    </row>
    <row r="116" spans="1:16" x14ac:dyDescent="0.3">
      <c r="A116" s="45" t="s">
        <v>96</v>
      </c>
      <c r="B116" s="46"/>
      <c r="C116" s="47"/>
      <c r="D116" s="51">
        <v>3.9868000000000001</v>
      </c>
      <c r="E116" s="47" t="s">
        <v>47</v>
      </c>
      <c r="F116" s="53" t="s">
        <v>87</v>
      </c>
      <c r="G116" s="53"/>
      <c r="H116" s="54"/>
      <c r="I116" s="57">
        <f>O116/(D95*D116)</f>
        <v>15.626546276775862</v>
      </c>
      <c r="J116" s="59" t="s">
        <v>95</v>
      </c>
      <c r="L116" s="32" t="s">
        <v>94</v>
      </c>
      <c r="M116" s="32"/>
      <c r="N116" s="32"/>
      <c r="O116" s="32">
        <v>1732.960075</v>
      </c>
      <c r="P116" s="32" t="s">
        <v>88</v>
      </c>
    </row>
    <row r="117" spans="1:16" ht="15" thickBot="1" x14ac:dyDescent="0.35">
      <c r="A117" s="48"/>
      <c r="B117" s="49"/>
      <c r="C117" s="50"/>
      <c r="D117" s="52"/>
      <c r="E117" s="50"/>
      <c r="F117" s="55"/>
      <c r="G117" s="55"/>
      <c r="H117" s="56"/>
      <c r="I117" s="58"/>
      <c r="J117" s="60"/>
      <c r="L117" s="32"/>
      <c r="M117" s="32"/>
      <c r="N117" s="32"/>
      <c r="O117" s="32"/>
      <c r="P117" s="32"/>
    </row>
    <row r="118" spans="1:16" ht="15" thickBot="1" x14ac:dyDescent="0.35"/>
    <row r="119" spans="1:16" x14ac:dyDescent="0.3">
      <c r="A119" s="33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5"/>
    </row>
    <row r="120" spans="1:16" x14ac:dyDescent="0.3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8"/>
    </row>
    <row r="121" spans="1:16" x14ac:dyDescent="0.3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8"/>
    </row>
    <row r="122" spans="1:16" x14ac:dyDescent="0.3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8"/>
    </row>
    <row r="123" spans="1:16" x14ac:dyDescent="0.3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8"/>
    </row>
    <row r="124" spans="1:16" ht="15" thickBot="1" x14ac:dyDescent="0.35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1"/>
    </row>
  </sheetData>
  <mergeCells count="157">
    <mergeCell ref="A13:C13"/>
    <mergeCell ref="A6:J6"/>
    <mergeCell ref="A12:J12"/>
    <mergeCell ref="A4:J5"/>
    <mergeCell ref="F16:H16"/>
    <mergeCell ref="F14:H14"/>
    <mergeCell ref="F15:H15"/>
    <mergeCell ref="F13:H13"/>
    <mergeCell ref="A16:C16"/>
    <mergeCell ref="A15:C15"/>
    <mergeCell ref="A11:C11"/>
    <mergeCell ref="F10:H10"/>
    <mergeCell ref="F11:H11"/>
    <mergeCell ref="A9:C9"/>
    <mergeCell ref="A8:C8"/>
    <mergeCell ref="F8:H8"/>
    <mergeCell ref="F9:H9"/>
    <mergeCell ref="F7:H7"/>
    <mergeCell ref="A10:C10"/>
    <mergeCell ref="A7:C7"/>
    <mergeCell ref="F23:H23"/>
    <mergeCell ref="A17:J17"/>
    <mergeCell ref="A18:C18"/>
    <mergeCell ref="F18:H18"/>
    <mergeCell ref="A19:C19"/>
    <mergeCell ref="F19:H19"/>
    <mergeCell ref="A20:C20"/>
    <mergeCell ref="F20:H20"/>
    <mergeCell ref="A14:C14"/>
    <mergeCell ref="A49:C49"/>
    <mergeCell ref="A48:C48"/>
    <mergeCell ref="A47:C47"/>
    <mergeCell ref="A46:C46"/>
    <mergeCell ref="A52:C53"/>
    <mergeCell ref="A28:C28"/>
    <mergeCell ref="F28:H28"/>
    <mergeCell ref="A30:J31"/>
    <mergeCell ref="A1:J3"/>
    <mergeCell ref="F50:H50"/>
    <mergeCell ref="F49:H49"/>
    <mergeCell ref="F48:H48"/>
    <mergeCell ref="F47:H47"/>
    <mergeCell ref="F46:H46"/>
    <mergeCell ref="A50:C50"/>
    <mergeCell ref="A25:J25"/>
    <mergeCell ref="F27:H27"/>
    <mergeCell ref="A27:C27"/>
    <mergeCell ref="F26:H26"/>
    <mergeCell ref="A26:C26"/>
    <mergeCell ref="A21:C21"/>
    <mergeCell ref="F21:H21"/>
    <mergeCell ref="A22:J22"/>
    <mergeCell ref="A23:C23"/>
    <mergeCell ref="A56:C57"/>
    <mergeCell ref="D56:E57"/>
    <mergeCell ref="J56:J57"/>
    <mergeCell ref="I56:I57"/>
    <mergeCell ref="F56:H57"/>
    <mergeCell ref="A59:J60"/>
    <mergeCell ref="J54:J55"/>
    <mergeCell ref="J52:J53"/>
    <mergeCell ref="I54:I55"/>
    <mergeCell ref="I52:I53"/>
    <mergeCell ref="F54:H55"/>
    <mergeCell ref="F52:H53"/>
    <mergeCell ref="E52:E53"/>
    <mergeCell ref="D52:D53"/>
    <mergeCell ref="E54:E55"/>
    <mergeCell ref="D54:D55"/>
    <mergeCell ref="A54:C55"/>
    <mergeCell ref="A61:J65"/>
    <mergeCell ref="D72:E73"/>
    <mergeCell ref="A72:C73"/>
    <mergeCell ref="F72:H73"/>
    <mergeCell ref="I72:J73"/>
    <mergeCell ref="A67:C67"/>
    <mergeCell ref="F67:H67"/>
    <mergeCell ref="A68:C68"/>
    <mergeCell ref="F68:H68"/>
    <mergeCell ref="A69:C69"/>
    <mergeCell ref="F69:H69"/>
    <mergeCell ref="A66:C66"/>
    <mergeCell ref="F66:H66"/>
    <mergeCell ref="A74:C75"/>
    <mergeCell ref="D74:D75"/>
    <mergeCell ref="E74:E75"/>
    <mergeCell ref="A77:J78"/>
    <mergeCell ref="A79:J81"/>
    <mergeCell ref="A83:C84"/>
    <mergeCell ref="E83:E84"/>
    <mergeCell ref="D83:D84"/>
    <mergeCell ref="A70:C70"/>
    <mergeCell ref="F70:H70"/>
    <mergeCell ref="I88:J88"/>
    <mergeCell ref="D90:E90"/>
    <mergeCell ref="D89:E89"/>
    <mergeCell ref="D88:E88"/>
    <mergeCell ref="A92:C94"/>
    <mergeCell ref="D92:J94"/>
    <mergeCell ref="A86:J87"/>
    <mergeCell ref="A90:C90"/>
    <mergeCell ref="A89:C89"/>
    <mergeCell ref="A88:C88"/>
    <mergeCell ref="F89:H89"/>
    <mergeCell ref="F88:H88"/>
    <mergeCell ref="F90:H90"/>
    <mergeCell ref="I90:J90"/>
    <mergeCell ref="I89:J89"/>
    <mergeCell ref="P103:P104"/>
    <mergeCell ref="O103:O104"/>
    <mergeCell ref="L103:N104"/>
    <mergeCell ref="A95:C97"/>
    <mergeCell ref="D95:J97"/>
    <mergeCell ref="A100:J101"/>
    <mergeCell ref="A102:J102"/>
    <mergeCell ref="A103:J103"/>
    <mergeCell ref="A104:C105"/>
    <mergeCell ref="D104:D105"/>
    <mergeCell ref="E104:E105"/>
    <mergeCell ref="J104:J105"/>
    <mergeCell ref="I104:I105"/>
    <mergeCell ref="J112:J113"/>
    <mergeCell ref="L102:N102"/>
    <mergeCell ref="A107:J107"/>
    <mergeCell ref="A108:C109"/>
    <mergeCell ref="D108:D109"/>
    <mergeCell ref="E108:E109"/>
    <mergeCell ref="F108:H109"/>
    <mergeCell ref="I108:I109"/>
    <mergeCell ref="J108:J109"/>
    <mergeCell ref="L107:N107"/>
    <mergeCell ref="L108:N109"/>
    <mergeCell ref="F104:H105"/>
    <mergeCell ref="L115:N115"/>
    <mergeCell ref="L116:N117"/>
    <mergeCell ref="O116:O117"/>
    <mergeCell ref="P116:P117"/>
    <mergeCell ref="A119:P124"/>
    <mergeCell ref="O108:O109"/>
    <mergeCell ref="P108:P109"/>
    <mergeCell ref="L111:N111"/>
    <mergeCell ref="L112:N113"/>
    <mergeCell ref="O112:O113"/>
    <mergeCell ref="P112:P113"/>
    <mergeCell ref="A115:J115"/>
    <mergeCell ref="A116:C117"/>
    <mergeCell ref="D116:D117"/>
    <mergeCell ref="E116:E117"/>
    <mergeCell ref="F116:H117"/>
    <mergeCell ref="I116:I117"/>
    <mergeCell ref="J116:J117"/>
    <mergeCell ref="A111:J111"/>
    <mergeCell ref="A112:C113"/>
    <mergeCell ref="D112:D113"/>
    <mergeCell ref="E112:E113"/>
    <mergeCell ref="F112:H113"/>
    <mergeCell ref="I112:I1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Desai</dc:creator>
  <cp:lastModifiedBy>Sahil Desai</cp:lastModifiedBy>
  <dcterms:created xsi:type="dcterms:W3CDTF">2017-05-21T01:24:45Z</dcterms:created>
  <dcterms:modified xsi:type="dcterms:W3CDTF">2017-06-14T04:42:58Z</dcterms:modified>
</cp:coreProperties>
</file>