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d380748d39017/Documents/Desktop/projects/"/>
    </mc:Choice>
  </mc:AlternateContent>
  <xr:revisionPtr revIDLastSave="239" documentId="8_{091FC136-6CD1-449D-8F57-198B25597666}" xr6:coauthVersionLast="47" xr6:coauthVersionMax="47" xr10:uidLastSave="{5A752662-A212-4CD5-A9B7-AEE3424E8D54}"/>
  <bookViews>
    <workbookView xWindow="3012" yWindow="7956" windowWidth="17232" windowHeight="8880" xr2:uid="{7BD45A2A-64E8-4A35-B87C-66F605E3C1AA}"/>
  </bookViews>
  <sheets>
    <sheet name="profit and loss 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F47" i="1"/>
  <c r="G47" i="1"/>
  <c r="H47" i="1"/>
  <c r="I47" i="1"/>
  <c r="D47" i="1"/>
  <c r="C61" i="1"/>
  <c r="D61" i="1"/>
  <c r="D64" i="1" s="1"/>
  <c r="E61" i="1"/>
  <c r="E64" i="1" s="1"/>
  <c r="F61" i="1"/>
  <c r="F64" i="1" s="1"/>
  <c r="G61" i="1"/>
  <c r="C62" i="1"/>
  <c r="D62" i="1"/>
  <c r="E62" i="1"/>
  <c r="F62" i="1"/>
  <c r="G62" i="1"/>
  <c r="C63" i="1"/>
  <c r="D63" i="1"/>
  <c r="E63" i="1"/>
  <c r="F63" i="1"/>
  <c r="G63" i="1"/>
  <c r="C64" i="1"/>
  <c r="C65" i="1"/>
  <c r="D65" i="1"/>
  <c r="E65" i="1"/>
  <c r="C68" i="1"/>
  <c r="D68" i="1"/>
  <c r="E68" i="1"/>
  <c r="F68" i="1"/>
  <c r="G68" i="1"/>
  <c r="H68" i="1"/>
  <c r="I68" i="1"/>
  <c r="C69" i="1"/>
  <c r="D69" i="1"/>
  <c r="E69" i="1"/>
  <c r="H69" i="1"/>
  <c r="I69" i="1"/>
  <c r="G60" i="1"/>
  <c r="D60" i="1"/>
  <c r="E60" i="1"/>
  <c r="C60" i="1"/>
  <c r="D49" i="1"/>
  <c r="E49" i="1"/>
  <c r="F49" i="1"/>
  <c r="G49" i="1"/>
  <c r="H49" i="1"/>
  <c r="I49" i="1"/>
  <c r="C49" i="1"/>
  <c r="D48" i="1"/>
  <c r="E48" i="1"/>
  <c r="F48" i="1"/>
  <c r="G48" i="1"/>
  <c r="H48" i="1"/>
  <c r="I48" i="1"/>
  <c r="C48" i="1"/>
  <c r="D46" i="1"/>
  <c r="E46" i="1"/>
  <c r="F46" i="1"/>
  <c r="G46" i="1"/>
  <c r="H46" i="1"/>
  <c r="I46" i="1"/>
  <c r="C46" i="1"/>
  <c r="D44" i="1"/>
  <c r="D45" i="1" s="1"/>
  <c r="E44" i="1"/>
  <c r="E45" i="1" s="1"/>
  <c r="F44" i="1"/>
  <c r="F45" i="1" s="1"/>
  <c r="G44" i="1"/>
  <c r="G45" i="1" s="1"/>
  <c r="H44" i="1"/>
  <c r="H45" i="1" s="1"/>
  <c r="I44" i="1"/>
  <c r="I45" i="1" s="1"/>
  <c r="C44" i="1"/>
  <c r="C45" i="1" s="1"/>
  <c r="D43" i="1"/>
  <c r="E43" i="1"/>
  <c r="F43" i="1"/>
  <c r="G43" i="1"/>
  <c r="H43" i="1"/>
  <c r="I43" i="1"/>
  <c r="C43" i="1"/>
  <c r="D18" i="1"/>
  <c r="E18" i="1"/>
  <c r="F18" i="1"/>
  <c r="G18" i="1"/>
  <c r="H18" i="1"/>
  <c r="I18" i="1"/>
  <c r="C18" i="1"/>
  <c r="D17" i="1"/>
  <c r="E17" i="1"/>
  <c r="F17" i="1"/>
  <c r="G17" i="1"/>
  <c r="H17" i="1"/>
  <c r="I17" i="1"/>
  <c r="C17" i="1"/>
  <c r="E16" i="1"/>
  <c r="F16" i="1"/>
  <c r="G16" i="1"/>
  <c r="H16" i="1"/>
  <c r="I16" i="1"/>
  <c r="D16" i="1"/>
  <c r="G64" i="1" l="1"/>
  <c r="F60" i="1"/>
  <c r="G69" i="1"/>
  <c r="F65" i="1" l="1"/>
  <c r="F69" i="1"/>
  <c r="G65" i="1"/>
</calcChain>
</file>

<file path=xl/sharedStrings.xml><?xml version="1.0" encoding="utf-8"?>
<sst xmlns="http://schemas.openxmlformats.org/spreadsheetml/2006/main" count="95" uniqueCount="59">
  <si>
    <t>Sales +</t>
  </si>
  <si>
    <t>Expenses +</t>
  </si>
  <si>
    <t>Operating Profit</t>
  </si>
  <si>
    <t>OPM %</t>
  </si>
  <si>
    <t>Other Income +</t>
  </si>
  <si>
    <t>Interest</t>
  </si>
  <si>
    <t>Depreciation</t>
  </si>
  <si>
    <t>Profit before tax</t>
  </si>
  <si>
    <t>Tax %</t>
  </si>
  <si>
    <t>Net Profit +</t>
  </si>
  <si>
    <t>EPS in Rs</t>
  </si>
  <si>
    <t>Dividend Payout %</t>
  </si>
  <si>
    <t>Equity Capital</t>
  </si>
  <si>
    <t>Reserves</t>
  </si>
  <si>
    <t>Borrowings +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</si>
  <si>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</si>
  <si>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</si>
  <si>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</si>
  <si>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</si>
  <si>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</si>
  <si>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</si>
  <si>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+</t>
  </si>
  <si>
    <t>CWIP</t>
  </si>
  <si>
    <t>Investments</t>
  </si>
  <si>
    <t>Other Assets -</t>
  </si>
  <si>
    <t>Inventories</t>
  </si>
  <si>
    <t>Trade receivables</t>
  </si>
  <si>
    <t>Cash Equivalents</t>
  </si>
  <si>
    <t>Loans n Advances</t>
  </si>
  <si>
    <t>Other asset items</t>
  </si>
  <si>
    <t>Total Assets</t>
  </si>
  <si>
    <t>Cash from Operating Activity +</t>
  </si>
  <si>
    <t>Cash from Investing Activity +</t>
  </si>
  <si>
    <t>Cash from Financing Activity +</t>
  </si>
  <si>
    <t>Net Cash Flow</t>
  </si>
  <si>
    <t>PROFIT AND LOSS</t>
  </si>
  <si>
    <t>BALANCE SHEET</t>
  </si>
  <si>
    <t>CASH FLOW</t>
  </si>
  <si>
    <t>p&amp;l</t>
  </si>
  <si>
    <t>sales</t>
  </si>
  <si>
    <t>opm</t>
  </si>
  <si>
    <t>net profit margin</t>
  </si>
  <si>
    <t>balance sheet</t>
  </si>
  <si>
    <t>fixed asset turnover ratio</t>
  </si>
  <si>
    <t>net working capital</t>
  </si>
  <si>
    <t>net working capital/sales</t>
  </si>
  <si>
    <t>debtor days</t>
  </si>
  <si>
    <t>inventory days</t>
  </si>
  <si>
    <t>creditor days</t>
  </si>
  <si>
    <t>debt to total capital</t>
  </si>
  <si>
    <t>cash flow</t>
  </si>
  <si>
    <t>cash  flow from operations</t>
  </si>
  <si>
    <t>cash flow from investing</t>
  </si>
  <si>
    <t>cash flow from financing</t>
  </si>
  <si>
    <t>np</t>
  </si>
  <si>
    <t>cumulative cash flow from operation</t>
  </si>
  <si>
    <t>cumulative net profit</t>
  </si>
  <si>
    <t>roce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</si>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</sst>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17" fontId="1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9" fontId="2" fillId="2" borderId="1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9" fontId="0" fillId="0" borderId="0" xfId="1" applyFont="1"/>
    <xf numFmtId="9" fontId="0" fillId="0" borderId="0" xfId="0" applyNumberFormat="1"/>
    <xf numFmtId="9" fontId="2" fillId="2" borderId="0" xfId="0" applyNumberFormat="1" applyFont="1" applyFill="1" applyAlignment="1">
      <alignment horizontal="right" vertical="center" wrapText="1"/>
    </xf>
    <xf numFmtId="0" fontId="4" fillId="4" borderId="0" xfId="0" applyFont="1" applyFill="1" applyAlignment="1">
      <alignment horizontal="left" vertical="center"/>
    </xf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6D66-53D0-41FF-9965-660F96DD05D3}">
  <dimension ref="A1:J69"/>
  <sheetViews>
    <sheetView tabSelected="1" topLeftCell="A41" workbookViewId="0">
      <selection activeCell="D47" sqref="D47:I47"/>
    </sheetView>
  </sheetViews>
  <sheetFormatPr defaultRowHeight="14.4" x14ac:dyDescent="0.3"/>
  <cols>
    <col min="1" max="1" width="37.109375" bestFit="1" customWidth="1"/>
    <col min="2" max="2" width="28" customWidth="1"/>
    <col min="3" max="3" width="11.6640625" customWidth="1"/>
    <col min="4" max="5" width="10.5546875" bestFit="1" customWidth="1"/>
    <col min="7" max="8" width="7.33203125" bestFit="1" customWidth="1"/>
    <col min="9" max="9" width="12" bestFit="1" customWidth="1"/>
  </cols>
  <sheetData>
    <row r="1" spans="1:9" x14ac:dyDescent="0.3">
      <c r="A1" s="8" t="s">
        <v>35</v>
      </c>
      <c r="B1" s="8"/>
      <c r="C1" s="1">
        <v>43160</v>
      </c>
      <c r="D1" s="1">
        <v>43525</v>
      </c>
      <c r="E1" s="1">
        <v>43891</v>
      </c>
      <c r="F1" s="1">
        <v>44256</v>
      </c>
      <c r="G1" s="1">
        <v>44621</v>
      </c>
      <c r="H1" s="1">
        <v>44986</v>
      </c>
      <c r="I1" s="1">
        <v>45352</v>
      </c>
    </row>
    <row r="2" spans="1:9" x14ac:dyDescent="0.3">
      <c r="A2" s="8" t="s">
        <v>0</v>
      </c>
      <c r="B2" s="8"/>
      <c r="C2" s="2">
        <v>466</v>
      </c>
      <c r="D2" s="3">
        <v>1313</v>
      </c>
      <c r="E2" s="3">
        <v>2605</v>
      </c>
      <c r="F2" s="3">
        <v>1994</v>
      </c>
      <c r="G2" s="3">
        <v>4192</v>
      </c>
      <c r="H2" s="3">
        <v>7079</v>
      </c>
      <c r="I2" s="3">
        <v>12114</v>
      </c>
    </row>
    <row r="3" spans="1:9" x14ac:dyDescent="0.3">
      <c r="A3" s="8" t="s">
        <v>1</v>
      </c>
      <c r="B3" s="8"/>
      <c r="C3" s="2">
        <v>558</v>
      </c>
      <c r="D3" s="3">
        <v>3556</v>
      </c>
      <c r="E3" s="3">
        <v>4909</v>
      </c>
      <c r="F3" s="3">
        <v>2461</v>
      </c>
      <c r="G3" s="3">
        <v>6043</v>
      </c>
      <c r="H3" s="3">
        <v>8290</v>
      </c>
      <c r="I3" s="3">
        <v>12071</v>
      </c>
    </row>
    <row r="4" spans="1:9" x14ac:dyDescent="0.3">
      <c r="A4" s="8" t="s">
        <v>2</v>
      </c>
      <c r="B4" s="8"/>
      <c r="C4" s="4">
        <v>-92</v>
      </c>
      <c r="D4" s="5">
        <v>-2243</v>
      </c>
      <c r="E4" s="5">
        <v>-2305</v>
      </c>
      <c r="F4" s="4">
        <v>-467</v>
      </c>
      <c r="G4" s="5">
        <v>-1851</v>
      </c>
      <c r="H4" s="5">
        <v>-1211</v>
      </c>
      <c r="I4" s="4">
        <v>43</v>
      </c>
    </row>
    <row r="5" spans="1:9" x14ac:dyDescent="0.3">
      <c r="A5" s="8" t="s">
        <v>3</v>
      </c>
      <c r="B5" s="8"/>
      <c r="C5" s="6">
        <v>-0.2</v>
      </c>
      <c r="D5" s="6">
        <v>-1.71</v>
      </c>
      <c r="E5" s="6">
        <v>-0.88</v>
      </c>
      <c r="F5" s="6">
        <v>-0.23</v>
      </c>
      <c r="G5" s="6">
        <v>-0.44</v>
      </c>
      <c r="H5" s="6">
        <v>-0.17</v>
      </c>
      <c r="I5" s="6">
        <v>0</v>
      </c>
    </row>
    <row r="6" spans="1:9" x14ac:dyDescent="0.3">
      <c r="A6" s="8" t="s">
        <v>4</v>
      </c>
      <c r="B6" s="8"/>
      <c r="C6" s="2">
        <v>21</v>
      </c>
      <c r="D6" s="3">
        <v>1285</v>
      </c>
      <c r="E6" s="2">
        <v>16</v>
      </c>
      <c r="F6" s="2">
        <v>-200</v>
      </c>
      <c r="G6" s="2">
        <v>793</v>
      </c>
      <c r="H6" s="2">
        <v>682</v>
      </c>
      <c r="I6" s="2">
        <v>846</v>
      </c>
    </row>
    <row r="7" spans="1:9" x14ac:dyDescent="0.3">
      <c r="A7" s="8" t="s">
        <v>5</v>
      </c>
      <c r="B7" s="8"/>
      <c r="C7" s="2">
        <v>6</v>
      </c>
      <c r="D7" s="2">
        <v>9</v>
      </c>
      <c r="E7" s="2">
        <v>13</v>
      </c>
      <c r="F7" s="2">
        <v>10</v>
      </c>
      <c r="G7" s="2">
        <v>12</v>
      </c>
      <c r="H7" s="2">
        <v>49</v>
      </c>
      <c r="I7" s="2">
        <v>72</v>
      </c>
    </row>
    <row r="8" spans="1:9" x14ac:dyDescent="0.3">
      <c r="A8" s="8" t="s">
        <v>6</v>
      </c>
      <c r="B8" s="8"/>
      <c r="C8" s="2">
        <v>29</v>
      </c>
      <c r="D8" s="2">
        <v>43</v>
      </c>
      <c r="E8" s="2">
        <v>84</v>
      </c>
      <c r="F8" s="2">
        <v>138</v>
      </c>
      <c r="G8" s="2">
        <v>150</v>
      </c>
      <c r="H8" s="2">
        <v>437</v>
      </c>
      <c r="I8" s="2">
        <v>526</v>
      </c>
    </row>
    <row r="9" spans="1:9" x14ac:dyDescent="0.3">
      <c r="A9" s="8" t="s">
        <v>7</v>
      </c>
      <c r="B9" s="8"/>
      <c r="C9" s="4">
        <v>-107</v>
      </c>
      <c r="D9" s="5">
        <v>-1010</v>
      </c>
      <c r="E9" s="5">
        <v>-2386</v>
      </c>
      <c r="F9" s="4">
        <v>-815</v>
      </c>
      <c r="G9" s="5">
        <v>-1220</v>
      </c>
      <c r="H9" s="5">
        <v>-1015</v>
      </c>
      <c r="I9" s="4">
        <v>291</v>
      </c>
    </row>
    <row r="10" spans="1:9" x14ac:dyDescent="0.3">
      <c r="A10" s="8" t="s">
        <v>8</v>
      </c>
      <c r="B10" s="8"/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-0.04</v>
      </c>
      <c r="I10" s="6">
        <v>-0.21</v>
      </c>
    </row>
    <row r="11" spans="1:9" x14ac:dyDescent="0.3">
      <c r="A11" s="8" t="s">
        <v>9</v>
      </c>
      <c r="B11" s="8"/>
      <c r="C11" s="4">
        <v>-107</v>
      </c>
      <c r="D11" s="5">
        <v>-1010</v>
      </c>
      <c r="E11" s="5">
        <v>-2386</v>
      </c>
      <c r="F11" s="4">
        <v>-816</v>
      </c>
      <c r="G11" s="5">
        <v>-1222</v>
      </c>
      <c r="H11" s="4">
        <v>-971</v>
      </c>
      <c r="I11" s="4">
        <v>351</v>
      </c>
    </row>
    <row r="12" spans="1:9" x14ac:dyDescent="0.3">
      <c r="A12" s="8" t="s">
        <v>10</v>
      </c>
      <c r="B12" s="8"/>
      <c r="C12" s="7">
        <v>-3070.18</v>
      </c>
      <c r="D12" s="7">
        <v>-28574.18</v>
      </c>
      <c r="E12" s="7">
        <v>-70096.539999999994</v>
      </c>
      <c r="F12" s="7">
        <v>-23123.759999999998</v>
      </c>
      <c r="G12" s="2">
        <v>-1.54</v>
      </c>
      <c r="H12" s="2">
        <v>-1.1399999999999999</v>
      </c>
      <c r="I12" s="2">
        <v>0.4</v>
      </c>
    </row>
    <row r="13" spans="1:9" x14ac:dyDescent="0.3">
      <c r="A13" s="8" t="s">
        <v>11</v>
      </c>
      <c r="B13" s="8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</row>
    <row r="14" spans="1:9" x14ac:dyDescent="0.3">
      <c r="A14" s="9"/>
      <c r="B14" s="9"/>
      <c r="C14" s="12"/>
      <c r="D14" s="12"/>
      <c r="E14" s="12"/>
      <c r="F14" s="12"/>
      <c r="G14" s="12"/>
      <c r="H14" s="12"/>
      <c r="I14" s="12"/>
    </row>
    <row r="15" spans="1:9" x14ac:dyDescent="0.3">
      <c r="A15" s="13" t="s">
        <v>38</v>
      </c>
      <c r="B15" s="13"/>
    </row>
    <row r="16" spans="1:9" x14ac:dyDescent="0.3">
      <c r="A16" s="9" t="s">
        <v>39</v>
      </c>
      <c r="B16" s="9"/>
      <c r="D16" s="10">
        <f>D2/C2 -1</f>
        <v>1.8175965665236054</v>
      </c>
      <c r="E16" s="10">
        <f t="shared" ref="E16:I16" si="0">E2/D2 -1</f>
        <v>0.98400609291698404</v>
      </c>
      <c r="F16" s="10">
        <f t="shared" si="0"/>
        <v>-0.23454894433781193</v>
      </c>
      <c r="G16" s="10">
        <f t="shared" si="0"/>
        <v>1.1023069207622869</v>
      </c>
      <c r="H16" s="10">
        <f t="shared" si="0"/>
        <v>0.68869274809160297</v>
      </c>
      <c r="I16" s="10">
        <f t="shared" si="0"/>
        <v>0.71125865235202723</v>
      </c>
    </row>
    <row r="17" spans="1:9" x14ac:dyDescent="0.3">
      <c r="A17" s="9" t="s">
        <v>40</v>
      </c>
      <c r="B17" s="9"/>
      <c r="C17" s="11">
        <f>C5</f>
        <v>-0.2</v>
      </c>
      <c r="D17" s="11">
        <f t="shared" ref="D17:I17" si="1">D5</f>
        <v>-1.71</v>
      </c>
      <c r="E17" s="11">
        <f t="shared" si="1"/>
        <v>-0.88</v>
      </c>
      <c r="F17" s="11">
        <f t="shared" si="1"/>
        <v>-0.23</v>
      </c>
      <c r="G17" s="11">
        <f t="shared" si="1"/>
        <v>-0.44</v>
      </c>
      <c r="H17" s="11">
        <f t="shared" si="1"/>
        <v>-0.17</v>
      </c>
      <c r="I17" s="11">
        <f t="shared" si="1"/>
        <v>0</v>
      </c>
    </row>
    <row r="18" spans="1:9" x14ac:dyDescent="0.3">
      <c r="A18" s="9" t="s">
        <v>41</v>
      </c>
      <c r="B18" s="9"/>
      <c r="C18">
        <f>C11/C2</f>
        <v>-0.2296137339055794</v>
      </c>
      <c r="D18">
        <f t="shared" ref="D18:I18" si="2">D11/D2</f>
        <v>-0.76923076923076927</v>
      </c>
      <c r="E18">
        <f t="shared" si="2"/>
        <v>-0.91593090211132433</v>
      </c>
      <c r="F18">
        <f t="shared" si="2"/>
        <v>-0.40922768304914742</v>
      </c>
      <c r="G18">
        <f t="shared" si="2"/>
        <v>-0.29150763358778625</v>
      </c>
      <c r="H18">
        <f t="shared" si="2"/>
        <v>-0.13716626642181098</v>
      </c>
      <c r="I18">
        <f t="shared" si="2"/>
        <v>2.8974739970282319E-2</v>
      </c>
    </row>
    <row r="21" spans="1:9" x14ac:dyDescent="0.3">
      <c r="A21" s="8" t="s">
        <v>36</v>
      </c>
      <c r="B21" s="8"/>
      <c r="C21" s="1">
        <v>43160</v>
      </c>
      <c r="D21" s="1">
        <v>43525</v>
      </c>
      <c r="E21" s="1">
        <v>43891</v>
      </c>
      <c r="F21" s="1">
        <v>44256</v>
      </c>
      <c r="G21" s="1">
        <v>44621</v>
      </c>
      <c r="H21" s="1">
        <v>44986</v>
      </c>
      <c r="I21" s="1">
        <v>45352</v>
      </c>
    </row>
    <row r="22" spans="1:9" x14ac:dyDescent="0.3">
      <c r="A22" s="8" t="s">
        <v>12</v>
      </c>
      <c r="B22" s="8"/>
      <c r="C22" s="2">
        <v>0.03</v>
      </c>
      <c r="D22" s="2">
        <v>0.03</v>
      </c>
      <c r="E22" s="2">
        <v>0.03</v>
      </c>
      <c r="F22" s="2">
        <v>0</v>
      </c>
      <c r="G22" s="2">
        <v>764</v>
      </c>
      <c r="H22" s="2">
        <v>836</v>
      </c>
      <c r="I22" s="2">
        <v>868</v>
      </c>
    </row>
    <row r="23" spans="1:9" x14ac:dyDescent="0.3">
      <c r="A23" s="8" t="s">
        <v>13</v>
      </c>
      <c r="B23" s="8"/>
      <c r="C23" s="3">
        <v>1036</v>
      </c>
      <c r="D23" s="3">
        <v>2356</v>
      </c>
      <c r="E23" s="2">
        <v>457</v>
      </c>
      <c r="F23" s="3">
        <v>7644</v>
      </c>
      <c r="G23" s="3">
        <v>15741</v>
      </c>
      <c r="H23" s="3">
        <v>18624</v>
      </c>
      <c r="I23" s="3">
        <v>19545</v>
      </c>
    </row>
    <row r="24" spans="1:9" x14ac:dyDescent="0.3">
      <c r="A24" s="8" t="s">
        <v>14</v>
      </c>
      <c r="B24" s="8"/>
      <c r="C24" s="2">
        <v>186</v>
      </c>
      <c r="D24" s="2">
        <v>348</v>
      </c>
      <c r="E24" s="2">
        <v>326</v>
      </c>
      <c r="F24" s="2">
        <v>527</v>
      </c>
      <c r="G24" s="2">
        <v>70</v>
      </c>
      <c r="H24" s="2">
        <v>507</v>
      </c>
      <c r="I24" s="2">
        <v>749</v>
      </c>
    </row>
    <row r="25" spans="1:9" x14ac:dyDescent="0.3">
      <c r="A25" s="8" t="s">
        <v>15</v>
      </c>
      <c r="B25" s="8"/>
      <c r="C25" s="4">
        <v>152</v>
      </c>
      <c r="D25" s="4">
        <v>709</v>
      </c>
      <c r="E25" s="5">
        <v>2117</v>
      </c>
      <c r="F25" s="4">
        <v>532</v>
      </c>
      <c r="G25" s="4">
        <v>751</v>
      </c>
      <c r="H25" s="5">
        <v>1632</v>
      </c>
      <c r="I25" s="5">
        <v>2194</v>
      </c>
    </row>
    <row r="26" spans="1:9" x14ac:dyDescent="0.3">
      <c r="A26" s="8" t="s">
        <v>16</v>
      </c>
      <c r="B26" s="8"/>
      <c r="C26" s="2">
        <v>8</v>
      </c>
      <c r="D26" s="2">
        <v>-31</v>
      </c>
      <c r="E26" s="2">
        <v>-6</v>
      </c>
      <c r="F26" s="2">
        <v>-6</v>
      </c>
      <c r="G26" s="2">
        <v>-7</v>
      </c>
      <c r="H26" s="2">
        <v>-7</v>
      </c>
      <c r="I26" s="2">
        <v>-7</v>
      </c>
    </row>
    <row r="27" spans="1:9" x14ac:dyDescent="0.3">
      <c r="A27" s="8" t="s">
        <v>17</v>
      </c>
      <c r="B27" s="8"/>
      <c r="C27" s="2">
        <v>67</v>
      </c>
      <c r="D27" s="2">
        <v>376</v>
      </c>
      <c r="E27" s="2">
        <v>269</v>
      </c>
      <c r="F27" s="2">
        <v>297</v>
      </c>
      <c r="G27" s="2">
        <v>429</v>
      </c>
      <c r="H27" s="2">
        <v>679</v>
      </c>
      <c r="I27" s="2">
        <v>886</v>
      </c>
    </row>
    <row r="28" spans="1:9" x14ac:dyDescent="0.3">
      <c r="A28" s="8" t="s">
        <v>18</v>
      </c>
      <c r="B28" s="8"/>
      <c r="C28" s="2">
        <v>7</v>
      </c>
      <c r="D28" s="2">
        <v>28</v>
      </c>
      <c r="E28" s="2">
        <v>30</v>
      </c>
      <c r="F28" s="2">
        <v>29</v>
      </c>
      <c r="G28" s="2">
        <v>18</v>
      </c>
      <c r="H28" s="2">
        <v>17</v>
      </c>
      <c r="I28" s="2">
        <v>17</v>
      </c>
    </row>
    <row r="29" spans="1:9" x14ac:dyDescent="0.3">
      <c r="A29" s="8" t="s">
        <v>19</v>
      </c>
      <c r="B29" s="8"/>
      <c r="C29" s="2">
        <v>69</v>
      </c>
      <c r="D29" s="2">
        <v>336</v>
      </c>
      <c r="E29" s="3">
        <v>1825</v>
      </c>
      <c r="F29" s="2">
        <v>212</v>
      </c>
      <c r="G29" s="2">
        <v>311</v>
      </c>
      <c r="H29" s="2">
        <v>943</v>
      </c>
      <c r="I29" s="3">
        <v>1298</v>
      </c>
    </row>
    <row r="30" spans="1:9" x14ac:dyDescent="0.3">
      <c r="A30" s="8" t="s">
        <v>20</v>
      </c>
      <c r="B30" s="8"/>
      <c r="C30" s="5">
        <v>1374</v>
      </c>
      <c r="D30" s="5">
        <v>3413</v>
      </c>
      <c r="E30" s="5">
        <v>2900</v>
      </c>
      <c r="F30" s="5">
        <v>8704</v>
      </c>
      <c r="G30" s="5">
        <v>17327</v>
      </c>
      <c r="H30" s="5">
        <v>21599</v>
      </c>
      <c r="I30" s="5">
        <v>23356</v>
      </c>
    </row>
    <row r="31" spans="1:9" x14ac:dyDescent="0.3">
      <c r="A31" s="8" t="s">
        <v>21</v>
      </c>
      <c r="B31" s="8"/>
      <c r="C31" s="2">
        <v>190</v>
      </c>
      <c r="D31" s="2">
        <v>389</v>
      </c>
      <c r="E31" s="3">
        <v>1591</v>
      </c>
      <c r="F31" s="3">
        <v>1539</v>
      </c>
      <c r="G31" s="3">
        <v>1404</v>
      </c>
      <c r="H31" s="3">
        <v>6344</v>
      </c>
      <c r="I31" s="3">
        <v>6448</v>
      </c>
    </row>
    <row r="32" spans="1:9" x14ac:dyDescent="0.3">
      <c r="A32" s="8" t="s">
        <v>22</v>
      </c>
      <c r="B32" s="8"/>
      <c r="C32" s="2">
        <v>1</v>
      </c>
      <c r="D32" s="2">
        <v>1</v>
      </c>
      <c r="E32" s="2">
        <v>1</v>
      </c>
      <c r="F32" s="2">
        <v>0</v>
      </c>
      <c r="G32" s="2">
        <v>1</v>
      </c>
      <c r="H32" s="2">
        <v>7</v>
      </c>
      <c r="I32" s="2">
        <v>18</v>
      </c>
    </row>
    <row r="33" spans="1:9" x14ac:dyDescent="0.3">
      <c r="A33" s="8" t="s">
        <v>23</v>
      </c>
      <c r="B33" s="8"/>
      <c r="C33" s="2">
        <v>829</v>
      </c>
      <c r="D33" s="3">
        <v>2145</v>
      </c>
      <c r="E33" s="2">
        <v>324</v>
      </c>
      <c r="F33" s="3">
        <v>2205</v>
      </c>
      <c r="G33" s="3">
        <v>4718</v>
      </c>
      <c r="H33" s="3">
        <v>6765</v>
      </c>
      <c r="I33" s="3">
        <v>11645</v>
      </c>
    </row>
    <row r="34" spans="1:9" x14ac:dyDescent="0.3">
      <c r="A34" s="8" t="s">
        <v>24</v>
      </c>
      <c r="B34" s="8"/>
      <c r="C34" s="4">
        <v>354</v>
      </c>
      <c r="D34" s="4">
        <v>879</v>
      </c>
      <c r="E34" s="4">
        <v>985</v>
      </c>
      <c r="F34" s="5">
        <v>4959</v>
      </c>
      <c r="G34" s="5">
        <v>11204</v>
      </c>
      <c r="H34" s="5">
        <v>8483</v>
      </c>
      <c r="I34" s="5">
        <v>5245</v>
      </c>
    </row>
    <row r="35" spans="1:9" x14ac:dyDescent="0.3">
      <c r="A35" s="8" t="s">
        <v>25</v>
      </c>
      <c r="B35" s="8"/>
      <c r="C35" s="2">
        <v>0</v>
      </c>
      <c r="D35" s="2">
        <v>2</v>
      </c>
      <c r="E35" s="2">
        <v>4</v>
      </c>
      <c r="F35" s="2">
        <v>15</v>
      </c>
      <c r="G35" s="2">
        <v>40</v>
      </c>
      <c r="H35" s="2">
        <v>83</v>
      </c>
      <c r="I35" s="2">
        <v>88</v>
      </c>
    </row>
    <row r="36" spans="1:9" x14ac:dyDescent="0.3">
      <c r="A36" s="8" t="s">
        <v>26</v>
      </c>
      <c r="B36" s="8"/>
      <c r="C36" s="2">
        <v>26</v>
      </c>
      <c r="D36" s="2">
        <v>70</v>
      </c>
      <c r="E36" s="2">
        <v>123</v>
      </c>
      <c r="F36" s="2">
        <v>130</v>
      </c>
      <c r="G36" s="2">
        <v>160</v>
      </c>
      <c r="H36" s="2">
        <v>457</v>
      </c>
      <c r="I36" s="2">
        <v>794</v>
      </c>
    </row>
    <row r="37" spans="1:9" x14ac:dyDescent="0.3">
      <c r="A37" s="8" t="s">
        <v>27</v>
      </c>
      <c r="B37" s="8"/>
      <c r="C37" s="2">
        <v>208</v>
      </c>
      <c r="D37" s="2">
        <v>239</v>
      </c>
      <c r="E37" s="2">
        <v>360</v>
      </c>
      <c r="F37" s="2">
        <v>904</v>
      </c>
      <c r="G37" s="3">
        <v>1576</v>
      </c>
      <c r="H37" s="3">
        <v>1017</v>
      </c>
      <c r="I37" s="2">
        <v>731</v>
      </c>
    </row>
    <row r="38" spans="1:9" x14ac:dyDescent="0.3">
      <c r="A38" s="8" t="s">
        <v>28</v>
      </c>
      <c r="B38" s="8"/>
      <c r="C38" s="2">
        <v>14</v>
      </c>
      <c r="D38" s="2">
        <v>37</v>
      </c>
      <c r="E38" s="2">
        <v>71</v>
      </c>
      <c r="F38" s="2">
        <v>75</v>
      </c>
      <c r="G38" s="2">
        <v>374</v>
      </c>
      <c r="H38" s="2">
        <v>41</v>
      </c>
      <c r="I38" s="2">
        <v>0</v>
      </c>
    </row>
    <row r="39" spans="1:9" x14ac:dyDescent="0.3">
      <c r="A39" s="8" t="s">
        <v>29</v>
      </c>
      <c r="B39" s="8"/>
      <c r="C39" s="2">
        <v>106</v>
      </c>
      <c r="D39" s="2">
        <v>530</v>
      </c>
      <c r="E39" s="2">
        <v>428</v>
      </c>
      <c r="F39" s="3">
        <v>3836</v>
      </c>
      <c r="G39" s="3">
        <v>9056</v>
      </c>
      <c r="H39" s="3">
        <v>6885</v>
      </c>
      <c r="I39" s="3">
        <v>3632</v>
      </c>
    </row>
    <row r="40" spans="1:9" x14ac:dyDescent="0.3">
      <c r="A40" s="8" t="s">
        <v>30</v>
      </c>
      <c r="B40" s="8"/>
      <c r="C40" s="5">
        <v>1374</v>
      </c>
      <c r="D40" s="5">
        <v>3413</v>
      </c>
      <c r="E40" s="5">
        <v>2900</v>
      </c>
      <c r="F40" s="5">
        <v>8704</v>
      </c>
      <c r="G40" s="5">
        <v>17327</v>
      </c>
      <c r="H40" s="5">
        <v>21599</v>
      </c>
      <c r="I40" s="5">
        <v>23356</v>
      </c>
    </row>
    <row r="42" spans="1:9" x14ac:dyDescent="0.3">
      <c r="A42" s="13" t="s">
        <v>42</v>
      </c>
      <c r="B42" s="13"/>
    </row>
    <row r="43" spans="1:9" x14ac:dyDescent="0.3">
      <c r="A43" s="9" t="s">
        <v>43</v>
      </c>
      <c r="B43" s="9"/>
      <c r="C43">
        <f>C2/C31</f>
        <v>2.4526315789473685</v>
      </c>
      <c r="D43">
        <f t="shared" ref="D43:I43" si="3">D2/D31</f>
        <v>3.3753213367609254</v>
      </c>
      <c r="E43">
        <f t="shared" si="3"/>
        <v>1.6373350094280328</v>
      </c>
      <c r="F43">
        <f t="shared" si="3"/>
        <v>1.2956465237166992</v>
      </c>
      <c r="G43">
        <f t="shared" si="3"/>
        <v>2.9857549857549857</v>
      </c>
      <c r="H43">
        <f t="shared" si="3"/>
        <v>1.115857503152585</v>
      </c>
      <c r="I43">
        <f t="shared" si="3"/>
        <v>1.8787220843672456</v>
      </c>
    </row>
    <row r="44" spans="1:9" x14ac:dyDescent="0.3">
      <c r="A44" s="9" t="s">
        <v>44</v>
      </c>
      <c r="B44" s="9"/>
      <c r="C44">
        <f>((C36+C37+C38+C35+C39)-(C27+C28+C29+C26))</f>
        <v>203</v>
      </c>
      <c r="D44">
        <f t="shared" ref="D44:I44" si="4">((D36+D37+D38+D35+D39)-(D27+D28+D29+D26))</f>
        <v>169</v>
      </c>
      <c r="E44">
        <f t="shared" si="4"/>
        <v>-1132</v>
      </c>
      <c r="F44">
        <f t="shared" si="4"/>
        <v>4428</v>
      </c>
      <c r="G44">
        <f t="shared" si="4"/>
        <v>10455</v>
      </c>
      <c r="H44">
        <f t="shared" si="4"/>
        <v>6851</v>
      </c>
      <c r="I44">
        <f t="shared" si="4"/>
        <v>3051</v>
      </c>
    </row>
    <row r="45" spans="1:9" x14ac:dyDescent="0.3">
      <c r="A45" s="9" t="s">
        <v>45</v>
      </c>
      <c r="B45" s="9"/>
      <c r="C45" s="10">
        <f>C44/C2</f>
        <v>0.4356223175965665</v>
      </c>
      <c r="D45" s="10">
        <f t="shared" ref="D45:I45" si="5">D44/D2</f>
        <v>0.12871287128712872</v>
      </c>
      <c r="E45" s="10">
        <f t="shared" si="5"/>
        <v>-0.43454894433781188</v>
      </c>
      <c r="F45" s="10">
        <f t="shared" si="5"/>
        <v>2.2206619859578738</v>
      </c>
      <c r="G45" s="10">
        <f t="shared" si="5"/>
        <v>2.4940362595419847</v>
      </c>
      <c r="H45" s="10">
        <f t="shared" si="5"/>
        <v>0.96779206102556858</v>
      </c>
      <c r="I45" s="10">
        <f t="shared" si="5"/>
        <v>0.25185735512630014</v>
      </c>
    </row>
    <row r="46" spans="1:9" x14ac:dyDescent="0.3">
      <c r="A46" s="9" t="s">
        <v>46</v>
      </c>
      <c r="B46" s="9"/>
      <c r="C46">
        <f>365/(C2/AVERAGE(C36,B36))</f>
        <v>20.36480686695279</v>
      </c>
      <c r="D46">
        <f t="shared" ref="D46:I46" si="6">365/(D2/AVERAGE(D36,C36))</f>
        <v>13.343488194973343</v>
      </c>
      <c r="E46">
        <f t="shared" si="6"/>
        <v>13.521113243761997</v>
      </c>
      <c r="F46">
        <f t="shared" si="6"/>
        <v>23.155717151454365</v>
      </c>
      <c r="G46">
        <f t="shared" si="6"/>
        <v>12.62523854961832</v>
      </c>
      <c r="H46">
        <f t="shared" si="6"/>
        <v>15.906554598107078</v>
      </c>
      <c r="I46">
        <f t="shared" si="6"/>
        <v>18.846582466567607</v>
      </c>
    </row>
    <row r="47" spans="1:9" x14ac:dyDescent="0.3">
      <c r="A47" s="9" t="s">
        <v>47</v>
      </c>
      <c r="D47">
        <f>365/(D2/AVERAGE(D35,C35))</f>
        <v>0.27798933739527798</v>
      </c>
      <c r="E47">
        <f t="shared" ref="E47:I47" si="7">365/(E2/AVERAGE(E35,D35))</f>
        <v>0.42034548944337807</v>
      </c>
      <c r="F47">
        <f t="shared" si="7"/>
        <v>1.7389669007021062</v>
      </c>
      <c r="G47">
        <f t="shared" si="7"/>
        <v>2.3944417938931299</v>
      </c>
      <c r="H47">
        <f t="shared" si="7"/>
        <v>3.1709987286339878</v>
      </c>
      <c r="I47">
        <f t="shared" si="7"/>
        <v>2.5761515601783063</v>
      </c>
    </row>
    <row r="48" spans="1:9" x14ac:dyDescent="0.3">
      <c r="A48" s="9" t="s">
        <v>48</v>
      </c>
      <c r="C48">
        <f>(C27/C3) * 365</f>
        <v>43.826164874551971</v>
      </c>
      <c r="D48">
        <f t="shared" ref="D48:I48" si="8">(D27/D3) * 365</f>
        <v>38.59392575928009</v>
      </c>
      <c r="E48">
        <f t="shared" si="8"/>
        <v>20.001018537380322</v>
      </c>
      <c r="F48">
        <f t="shared" si="8"/>
        <v>44.049167005282406</v>
      </c>
      <c r="G48">
        <f t="shared" si="8"/>
        <v>25.911798775442662</v>
      </c>
      <c r="H48">
        <f t="shared" si="8"/>
        <v>29.895657418576601</v>
      </c>
      <c r="I48">
        <f t="shared" si="8"/>
        <v>26.790655289536907</v>
      </c>
    </row>
    <row r="49" spans="1:9" x14ac:dyDescent="0.3">
      <c r="A49" s="9" t="s">
        <v>49</v>
      </c>
      <c r="C49" s="10">
        <f>C24/(SUM(C22,C23,C24))</f>
        <v>0.15220575599617031</v>
      </c>
      <c r="D49" s="10">
        <f t="shared" ref="D49:I49" si="9">D24/(SUM(D22,D23,D24))</f>
        <v>0.12869679700299183</v>
      </c>
      <c r="E49" s="10">
        <f t="shared" si="9"/>
        <v>0.41633143046881987</v>
      </c>
      <c r="F49" s="10">
        <f t="shared" si="9"/>
        <v>6.4496389670786927E-2</v>
      </c>
      <c r="G49" s="10">
        <f t="shared" si="9"/>
        <v>4.2232277526395171E-3</v>
      </c>
      <c r="H49" s="10">
        <f t="shared" si="9"/>
        <v>2.5391896629438575E-2</v>
      </c>
      <c r="I49" s="10">
        <f t="shared" si="9"/>
        <v>3.5393630091673754E-2</v>
      </c>
    </row>
    <row r="52" spans="1:9" x14ac:dyDescent="0.3">
      <c r="A52" s="8" t="s">
        <v>37</v>
      </c>
      <c r="B52" s="8"/>
      <c r="C52" s="1">
        <v>43891</v>
      </c>
      <c r="D52" s="1">
        <v>44256</v>
      </c>
      <c r="E52" s="1">
        <v>44621</v>
      </c>
      <c r="F52" s="1">
        <v>44986</v>
      </c>
      <c r="G52" s="1">
        <v>45352</v>
      </c>
    </row>
    <row r="53" spans="1:9" x14ac:dyDescent="0.3">
      <c r="A53" s="8" t="s">
        <v>31</v>
      </c>
      <c r="B53" s="8"/>
      <c r="C53" s="3">
        <v>-2144</v>
      </c>
      <c r="D53" s="3">
        <v>-1018</v>
      </c>
      <c r="E53" s="2">
        <v>-693</v>
      </c>
      <c r="F53" s="2">
        <v>-844</v>
      </c>
      <c r="G53" s="2">
        <v>646</v>
      </c>
    </row>
    <row r="54" spans="1:9" x14ac:dyDescent="0.3">
      <c r="A54" s="8" t="s">
        <v>32</v>
      </c>
      <c r="B54" s="8"/>
      <c r="C54" s="3">
        <v>1740</v>
      </c>
      <c r="D54" s="3">
        <v>-5245</v>
      </c>
      <c r="E54" s="3">
        <v>-7971</v>
      </c>
      <c r="F54" s="2">
        <v>797</v>
      </c>
      <c r="G54" s="2">
        <v>-348</v>
      </c>
    </row>
    <row r="55" spans="1:9" x14ac:dyDescent="0.3">
      <c r="A55" s="8" t="s">
        <v>33</v>
      </c>
      <c r="B55" s="8"/>
      <c r="C55" s="2">
        <v>359</v>
      </c>
      <c r="D55" s="3">
        <v>6402</v>
      </c>
      <c r="E55" s="3">
        <v>8750</v>
      </c>
      <c r="F55" s="2">
        <v>-127</v>
      </c>
      <c r="G55" s="2">
        <v>-207</v>
      </c>
    </row>
    <row r="56" spans="1:9" x14ac:dyDescent="0.3">
      <c r="A56" s="8" t="s">
        <v>34</v>
      </c>
      <c r="B56" s="8"/>
      <c r="C56" s="4">
        <v>-45</v>
      </c>
      <c r="D56" s="4">
        <v>139</v>
      </c>
      <c r="E56" s="4">
        <v>86</v>
      </c>
      <c r="F56" s="4">
        <v>-174</v>
      </c>
      <c r="G56" s="4">
        <v>91</v>
      </c>
    </row>
    <row r="59" spans="1:9" x14ac:dyDescent="0.3">
      <c r="A59" s="13" t="s">
        <v>50</v>
      </c>
    </row>
    <row r="60" spans="1:9" x14ac:dyDescent="0.3">
      <c r="A60" s="9" t="s">
        <v>54</v>
      </c>
      <c r="C60">
        <f>C11+B61</f>
        <v>-107</v>
      </c>
      <c r="D60">
        <f t="shared" ref="D60:G60" si="10">D11+C61</f>
        <v>-3154</v>
      </c>
      <c r="E60">
        <f t="shared" si="10"/>
        <v>-3404</v>
      </c>
      <c r="F60">
        <f t="shared" si="10"/>
        <v>-1509</v>
      </c>
      <c r="G60">
        <f t="shared" si="10"/>
        <v>-2066</v>
      </c>
    </row>
    <row r="61" spans="1:9" x14ac:dyDescent="0.3">
      <c r="A61" s="9" t="s">
        <v>51</v>
      </c>
      <c r="C61" s="14">
        <f>C53</f>
        <v>-2144</v>
      </c>
      <c r="D61" s="14">
        <f t="shared" ref="D61:G61" si="11">D53</f>
        <v>-1018</v>
      </c>
      <c r="E61" s="14">
        <f t="shared" si="11"/>
        <v>-693</v>
      </c>
      <c r="F61" s="14">
        <f t="shared" si="11"/>
        <v>-844</v>
      </c>
      <c r="G61" s="14">
        <f t="shared" si="11"/>
        <v>646</v>
      </c>
    </row>
    <row r="62" spans="1:9" x14ac:dyDescent="0.3">
      <c r="A62" s="9" t="s">
        <v>52</v>
      </c>
      <c r="C62" s="14">
        <f>C54</f>
        <v>1740</v>
      </c>
      <c r="D62" s="14">
        <f t="shared" ref="D62:G62" si="12">D54</f>
        <v>-5245</v>
      </c>
      <c r="E62" s="14">
        <f t="shared" si="12"/>
        <v>-7971</v>
      </c>
      <c r="F62" s="14">
        <f t="shared" si="12"/>
        <v>797</v>
      </c>
      <c r="G62" s="14">
        <f t="shared" si="12"/>
        <v>-348</v>
      </c>
    </row>
    <row r="63" spans="1:9" x14ac:dyDescent="0.3">
      <c r="A63" s="9" t="s">
        <v>53</v>
      </c>
      <c r="C63">
        <f>C55</f>
        <v>359</v>
      </c>
      <c r="D63">
        <f t="shared" ref="D63:G63" si="13">D55</f>
        <v>6402</v>
      </c>
      <c r="E63">
        <f t="shared" si="13"/>
        <v>8750</v>
      </c>
      <c r="F63">
        <f t="shared" si="13"/>
        <v>-127</v>
      </c>
      <c r="G63">
        <f t="shared" si="13"/>
        <v>-207</v>
      </c>
    </row>
    <row r="64" spans="1:9" x14ac:dyDescent="0.3">
      <c r="A64" s="9" t="s">
        <v>55</v>
      </c>
      <c r="C64" s="14">
        <f>C61+B61</f>
        <v>-2144</v>
      </c>
      <c r="D64" s="14">
        <f t="shared" ref="D64:G64" si="14">D61+C61</f>
        <v>-3162</v>
      </c>
      <c r="E64" s="14">
        <f t="shared" si="14"/>
        <v>-1711</v>
      </c>
      <c r="F64" s="14">
        <f t="shared" si="14"/>
        <v>-1537</v>
      </c>
      <c r="G64" s="14">
        <f t="shared" si="14"/>
        <v>-198</v>
      </c>
    </row>
    <row r="65" spans="1:10" x14ac:dyDescent="0.3">
      <c r="A65" s="9" t="s">
        <v>56</v>
      </c>
      <c r="C65">
        <f>C60+B60</f>
        <v>-107</v>
      </c>
      <c r="D65">
        <f t="shared" ref="D65:G65" si="15">D60+C60</f>
        <v>-3261</v>
      </c>
      <c r="E65">
        <f t="shared" si="15"/>
        <v>-6558</v>
      </c>
      <c r="F65">
        <f t="shared" si="15"/>
        <v>-4913</v>
      </c>
      <c r="G65">
        <f t="shared" si="15"/>
        <v>-3575</v>
      </c>
    </row>
    <row r="68" spans="1:10" x14ac:dyDescent="0.3">
      <c r="A68" s="9" t="s">
        <v>57</v>
      </c>
      <c r="C68" s="10">
        <f>(C4-C8)*(1-C10)/SUM(C23,C24,C22)</f>
        <v>-9.9015572449121542E-2</v>
      </c>
      <c r="D68" s="10">
        <f t="shared" ref="D68:G68" si="16">(D4-D8)*(1-D10)/SUM(D23,D24,D22)</f>
        <v>-0.84540482169206699</v>
      </c>
      <c r="E68" s="10">
        <f t="shared" si="16"/>
        <v>-3.0509686729754928</v>
      </c>
      <c r="F68" s="10">
        <f t="shared" si="16"/>
        <v>-7.4042344878227875E-2</v>
      </c>
      <c r="G68" s="10">
        <f t="shared" si="16"/>
        <v>-0.12072398190045248</v>
      </c>
      <c r="H68" s="10">
        <f>(H4-H8)*(1-H10)/SUM(H23,H24,H22)</f>
        <v>-8.5837632092953378E-2</v>
      </c>
      <c r="I68" s="10">
        <f>(I4-I8)*(1-I10)/SUM(I23,I24,I22)</f>
        <v>-2.7616954919194782E-2</v>
      </c>
      <c r="J68" s="10"/>
    </row>
    <row r="69" spans="1:10" x14ac:dyDescent="0.3">
      <c r="A69" s="9" t="s">
        <v>58</v>
      </c>
      <c r="C69" s="10">
        <f>C60/SUM(C22,C23,C24)</f>
        <v>-8.7559225223603349E-2</v>
      </c>
      <c r="D69" s="10">
        <f t="shared" ref="D69:I69" si="17">D60/SUM(D22,D23,D24)</f>
        <v>-1.1664071774351614</v>
      </c>
      <c r="E69" s="10">
        <f t="shared" si="17"/>
        <v>-4.347215304649886</v>
      </c>
      <c r="F69" s="10">
        <f t="shared" si="17"/>
        <v>-0.18467751805164606</v>
      </c>
      <c r="G69" s="10">
        <f t="shared" si="17"/>
        <v>-0.12464555052790346</v>
      </c>
      <c r="H69" s="10">
        <f t="shared" si="17"/>
        <v>0</v>
      </c>
      <c r="I69" s="1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D131-0AE1-4D5B-A04E-2E5EA27D591D}">
  <dimension ref="A3:H20"/>
  <sheetViews>
    <sheetView workbookViewId="0">
      <selection activeCell="A3" sqref="A3:H20"/>
    </sheetView>
  </sheetViews>
  <sheetFormatPr defaultRowHeight="14.4" x14ac:dyDescent="0.3"/>
  <cols>
    <col min="1" max="1" width="31.5546875" bestFit="1" customWidth="1"/>
    <col min="2" max="7" width="12.6640625" bestFit="1" customWidth="1"/>
    <col min="8" max="8" width="12" bestFit="1" customWidth="1"/>
  </cols>
  <sheetData>
    <row r="3" spans="1:8" x14ac:dyDescent="0.3">
      <c r="A3" t="s">
        <v>39</v>
      </c>
      <c r="B3">
        <v>0</v>
      </c>
      <c r="C3">
        <v>1.8175965665236054</v>
      </c>
      <c r="D3">
        <v>0.98400609291698404</v>
      </c>
      <c r="E3">
        <v>-0.23454894433781193</v>
      </c>
      <c r="F3">
        <v>1.1023069207622869</v>
      </c>
      <c r="G3">
        <v>0.68869274809160297</v>
      </c>
      <c r="H3">
        <v>0.71125865235202723</v>
      </c>
    </row>
    <row r="4" spans="1:8" x14ac:dyDescent="0.3">
      <c r="A4" t="s">
        <v>40</v>
      </c>
      <c r="B4">
        <v>-0.2</v>
      </c>
      <c r="C4">
        <v>-1.71</v>
      </c>
      <c r="D4">
        <v>-0.88</v>
      </c>
      <c r="E4">
        <v>-0.23</v>
      </c>
      <c r="F4">
        <v>-0.44</v>
      </c>
      <c r="G4">
        <v>-0.17</v>
      </c>
      <c r="H4">
        <v>0</v>
      </c>
    </row>
    <row r="5" spans="1:8" x14ac:dyDescent="0.3">
      <c r="A5" t="s">
        <v>41</v>
      </c>
      <c r="B5">
        <v>-0.2296137339055794</v>
      </c>
      <c r="C5">
        <v>-0.76923076923076927</v>
      </c>
      <c r="D5">
        <v>-0.91593090211132433</v>
      </c>
      <c r="E5">
        <v>-0.40922768304914742</v>
      </c>
      <c r="F5">
        <v>-0.29150763358778625</v>
      </c>
      <c r="G5">
        <v>-0.13716626642181098</v>
      </c>
      <c r="H5">
        <v>2.8974739970282319E-2</v>
      </c>
    </row>
    <row r="6" spans="1:8" x14ac:dyDescent="0.3">
      <c r="A6" t="s">
        <v>43</v>
      </c>
      <c r="B6">
        <v>2.4526315789473685</v>
      </c>
      <c r="C6">
        <v>3.3753213367609254</v>
      </c>
      <c r="D6">
        <v>1.6373350094280328</v>
      </c>
      <c r="E6">
        <v>1.2956465237166992</v>
      </c>
      <c r="F6">
        <v>2.9857549857549857</v>
      </c>
      <c r="G6">
        <v>1.115857503152585</v>
      </c>
      <c r="H6">
        <v>1.8787220843672456</v>
      </c>
    </row>
    <row r="7" spans="1:8" x14ac:dyDescent="0.3">
      <c r="A7" t="s">
        <v>44</v>
      </c>
      <c r="B7">
        <v>203</v>
      </c>
      <c r="C7">
        <v>169</v>
      </c>
      <c r="D7">
        <v>-1132</v>
      </c>
      <c r="E7">
        <v>4428</v>
      </c>
      <c r="F7">
        <v>10455</v>
      </c>
      <c r="G7">
        <v>6851</v>
      </c>
      <c r="H7">
        <v>3051</v>
      </c>
    </row>
    <row r="8" spans="1:8" x14ac:dyDescent="0.3">
      <c r="A8" t="s">
        <v>45</v>
      </c>
      <c r="B8">
        <v>0.4356223175965665</v>
      </c>
      <c r="C8">
        <v>0.12871287128712872</v>
      </c>
      <c r="D8">
        <v>-0.43454894433781188</v>
      </c>
      <c r="E8">
        <v>2.2206619859578738</v>
      </c>
      <c r="F8">
        <v>2.4940362595419847</v>
      </c>
      <c r="G8">
        <v>0.96779206102556858</v>
      </c>
      <c r="H8">
        <v>0.25185735512630014</v>
      </c>
    </row>
    <row r="9" spans="1:8" x14ac:dyDescent="0.3">
      <c r="A9" t="s">
        <v>46</v>
      </c>
      <c r="B9">
        <v>20.36480686695279</v>
      </c>
      <c r="C9">
        <v>13.343488194973343</v>
      </c>
      <c r="D9">
        <v>13.521113243761997</v>
      </c>
      <c r="E9">
        <v>23.155717151454365</v>
      </c>
      <c r="F9">
        <v>12.62523854961832</v>
      </c>
      <c r="G9">
        <v>15.906554598107078</v>
      </c>
      <c r="H9">
        <v>18.846582466567607</v>
      </c>
    </row>
    <row r="10" spans="1:8" x14ac:dyDescent="0.3">
      <c r="A10" t="s">
        <v>47</v>
      </c>
      <c r="C10">
        <v>0.27798933739527798</v>
      </c>
      <c r="D10">
        <v>0.42034548944337807</v>
      </c>
      <c r="E10">
        <v>1.7389669007021062</v>
      </c>
      <c r="F10">
        <v>2.3944417938931299</v>
      </c>
      <c r="G10">
        <v>3.1709987286339878</v>
      </c>
      <c r="H10">
        <v>2.5761515601783063</v>
      </c>
    </row>
    <row r="11" spans="1:8" x14ac:dyDescent="0.3">
      <c r="A11" t="s">
        <v>48</v>
      </c>
      <c r="B11">
        <v>43.826164874551971</v>
      </c>
      <c r="C11">
        <v>38.59392575928009</v>
      </c>
      <c r="D11">
        <v>20.001018537380322</v>
      </c>
      <c r="E11">
        <v>44.049167005282406</v>
      </c>
      <c r="F11">
        <v>25.911798775442662</v>
      </c>
      <c r="G11">
        <v>29.895657418576601</v>
      </c>
      <c r="H11">
        <v>26.790655289536907</v>
      </c>
    </row>
    <row r="12" spans="1:8" x14ac:dyDescent="0.3">
      <c r="A12" t="s">
        <v>49</v>
      </c>
      <c r="B12">
        <v>0.15220575599617031</v>
      </c>
      <c r="C12">
        <v>0.12869679700299183</v>
      </c>
      <c r="D12">
        <v>0.41633143046881987</v>
      </c>
      <c r="E12">
        <v>6.4496389670786927E-2</v>
      </c>
      <c r="F12">
        <v>4.2232277526395171E-3</v>
      </c>
      <c r="G12">
        <v>2.5391896629438575E-2</v>
      </c>
      <c r="H12">
        <v>3.5393630091673754E-2</v>
      </c>
    </row>
    <row r="13" spans="1:8" x14ac:dyDescent="0.3">
      <c r="A13" t="s">
        <v>54</v>
      </c>
      <c r="B13">
        <v>-107</v>
      </c>
      <c r="C13">
        <v>-3154</v>
      </c>
      <c r="D13">
        <v>-3404</v>
      </c>
      <c r="E13">
        <v>-1509</v>
      </c>
      <c r="F13">
        <v>-2066</v>
      </c>
    </row>
    <row r="14" spans="1:8" x14ac:dyDescent="0.3">
      <c r="A14" t="s">
        <v>51</v>
      </c>
      <c r="B14">
        <v>-2144</v>
      </c>
      <c r="C14">
        <v>-1018</v>
      </c>
      <c r="D14">
        <v>-693</v>
      </c>
      <c r="E14">
        <v>-844</v>
      </c>
      <c r="F14">
        <v>646</v>
      </c>
    </row>
    <row r="15" spans="1:8" x14ac:dyDescent="0.3">
      <c r="A15" t="s">
        <v>52</v>
      </c>
      <c r="B15">
        <v>1740</v>
      </c>
      <c r="C15">
        <v>-5245</v>
      </c>
      <c r="D15">
        <v>-7971</v>
      </c>
      <c r="E15">
        <v>797</v>
      </c>
      <c r="F15">
        <v>-348</v>
      </c>
    </row>
    <row r="16" spans="1:8" x14ac:dyDescent="0.3">
      <c r="A16" t="s">
        <v>53</v>
      </c>
      <c r="B16">
        <v>359</v>
      </c>
      <c r="C16">
        <v>6402</v>
      </c>
      <c r="D16">
        <v>8750</v>
      </c>
      <c r="E16">
        <v>-127</v>
      </c>
      <c r="F16">
        <v>-207</v>
      </c>
    </row>
    <row r="17" spans="1:8" x14ac:dyDescent="0.3">
      <c r="A17" t="s">
        <v>55</v>
      </c>
      <c r="B17">
        <v>-2144</v>
      </c>
      <c r="C17">
        <v>-3162</v>
      </c>
      <c r="D17">
        <v>-1711</v>
      </c>
      <c r="E17">
        <v>-1537</v>
      </c>
      <c r="F17">
        <v>-198</v>
      </c>
    </row>
    <row r="18" spans="1:8" x14ac:dyDescent="0.3">
      <c r="A18" t="s">
        <v>56</v>
      </c>
      <c r="B18">
        <v>-107</v>
      </c>
      <c r="C18">
        <v>-3261</v>
      </c>
      <c r="D18">
        <v>-6558</v>
      </c>
      <c r="E18">
        <v>-4913</v>
      </c>
      <c r="F18">
        <v>-3575</v>
      </c>
    </row>
    <row r="19" spans="1:8" x14ac:dyDescent="0.3">
      <c r="A19" t="s">
        <v>57</v>
      </c>
      <c r="B19">
        <v>-9.9015572449121542E-2</v>
      </c>
      <c r="C19">
        <v>-0.84540482169206699</v>
      </c>
      <c r="D19">
        <v>-3.0509686729754928</v>
      </c>
      <c r="E19">
        <v>-7.4042344878227875E-2</v>
      </c>
      <c r="F19">
        <v>-0.12072398190045248</v>
      </c>
      <c r="G19">
        <v>-8.5837632092953378E-2</v>
      </c>
      <c r="H19">
        <v>-2.7616954919194782E-2</v>
      </c>
    </row>
    <row r="20" spans="1:8" x14ac:dyDescent="0.3">
      <c r="A20" t="s">
        <v>58</v>
      </c>
      <c r="B20">
        <v>-8.7559225223603349E-2</v>
      </c>
      <c r="C20">
        <v>-1.1664071774351614</v>
      </c>
      <c r="D20">
        <v>-4.347215304649886</v>
      </c>
      <c r="E20">
        <v>-0.18467751805164606</v>
      </c>
      <c r="F20">
        <v>-0.12464555052790346</v>
      </c>
      <c r="G20">
        <v>0</v>
      </c>
      <c r="H20">
        <v>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72904-1AA9-4B85-A160-1190E54BC1EF}">
  <dimension ref="A1:R8"/>
  <sheetViews>
    <sheetView workbookViewId="0">
      <selection activeCell="K3" sqref="K3:O3"/>
    </sheetView>
  </sheetViews>
  <sheetFormatPr defaultRowHeight="14.4" x14ac:dyDescent="0.3"/>
  <sheetData>
    <row r="1" spans="1:18" x14ac:dyDescent="0.3">
      <c r="A1" t="s">
        <v>39</v>
      </c>
      <c r="B1" t="s">
        <v>40</v>
      </c>
      <c r="C1" t="s">
        <v>41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54</v>
      </c>
      <c r="L1" t="s">
        <v>51</v>
      </c>
      <c r="M1" t="s">
        <v>52</v>
      </c>
      <c r="N1" t="s">
        <v>53</v>
      </c>
      <c r="O1" t="s">
        <v>55</v>
      </c>
      <c r="P1" t="s">
        <v>56</v>
      </c>
      <c r="Q1" t="s">
        <v>57</v>
      </c>
      <c r="R1" t="s">
        <v>58</v>
      </c>
    </row>
    <row r="2" spans="1:18" x14ac:dyDescent="0.3">
      <c r="A2">
        <v>0</v>
      </c>
      <c r="B2">
        <v>-0.2</v>
      </c>
      <c r="C2">
        <v>-0.2296137339055794</v>
      </c>
      <c r="D2">
        <v>2.4526315789473685</v>
      </c>
      <c r="E2">
        <v>203</v>
      </c>
      <c r="F2">
        <v>0.4356223175965665</v>
      </c>
      <c r="G2">
        <v>20.36480686695279</v>
      </c>
      <c r="I2">
        <v>43.826164874551971</v>
      </c>
      <c r="J2">
        <v>0.15220575599617031</v>
      </c>
      <c r="K2">
        <v>0</v>
      </c>
      <c r="L2">
        <v>0</v>
      </c>
      <c r="M2">
        <v>0</v>
      </c>
      <c r="N2">
        <v>0</v>
      </c>
      <c r="O2">
        <v>0</v>
      </c>
      <c r="P2">
        <v>-107</v>
      </c>
      <c r="Q2">
        <v>-9.9015572449121542E-2</v>
      </c>
      <c r="R2">
        <v>-8.7559225223603349E-2</v>
      </c>
    </row>
    <row r="3" spans="1:18" x14ac:dyDescent="0.3">
      <c r="A3">
        <v>1.8175965665236054</v>
      </c>
      <c r="B3">
        <v>-1.71</v>
      </c>
      <c r="C3">
        <v>-0.76923076923076927</v>
      </c>
      <c r="D3">
        <v>3.3753213367609254</v>
      </c>
      <c r="E3">
        <v>169</v>
      </c>
      <c r="F3">
        <v>0.12871287128712872</v>
      </c>
      <c r="G3">
        <v>13.343488194973343</v>
      </c>
      <c r="H3">
        <v>0.27798933739527798</v>
      </c>
      <c r="I3">
        <v>38.59392575928009</v>
      </c>
      <c r="J3">
        <v>0.12869679700299183</v>
      </c>
      <c r="K3">
        <v>0</v>
      </c>
      <c r="L3">
        <v>0</v>
      </c>
      <c r="M3">
        <v>0</v>
      </c>
      <c r="N3">
        <v>0</v>
      </c>
      <c r="O3">
        <v>0</v>
      </c>
      <c r="P3">
        <v>-3261</v>
      </c>
      <c r="Q3">
        <v>-0.84540482169206699</v>
      </c>
      <c r="R3">
        <v>-1.1664071774351614</v>
      </c>
    </row>
    <row r="4" spans="1:18" x14ac:dyDescent="0.3">
      <c r="A4">
        <v>0.98400609291698404</v>
      </c>
      <c r="B4">
        <v>-0.88</v>
      </c>
      <c r="C4">
        <v>-0.91593090211132433</v>
      </c>
      <c r="D4">
        <v>1.6373350094280328</v>
      </c>
      <c r="E4">
        <v>-1132</v>
      </c>
      <c r="F4">
        <v>-0.43454894433781188</v>
      </c>
      <c r="G4">
        <v>13.521113243761997</v>
      </c>
      <c r="H4">
        <v>0.42034548944337807</v>
      </c>
      <c r="I4">
        <v>20.001018537380322</v>
      </c>
      <c r="J4">
        <v>0.41633143046881987</v>
      </c>
      <c r="K4">
        <v>-107</v>
      </c>
      <c r="L4">
        <v>-2144</v>
      </c>
      <c r="M4">
        <v>1740</v>
      </c>
      <c r="N4">
        <v>359</v>
      </c>
      <c r="O4">
        <v>-2144</v>
      </c>
      <c r="P4">
        <v>-107</v>
      </c>
      <c r="Q4">
        <v>-3.0509686729754928</v>
      </c>
      <c r="R4">
        <v>-4.347215304649886</v>
      </c>
    </row>
    <row r="5" spans="1:18" x14ac:dyDescent="0.3">
      <c r="A5">
        <v>-0.23454894433781193</v>
      </c>
      <c r="B5">
        <v>-0.23</v>
      </c>
      <c r="C5">
        <v>-0.40922768304914742</v>
      </c>
      <c r="D5">
        <v>1.2956465237166992</v>
      </c>
      <c r="E5">
        <v>4428</v>
      </c>
      <c r="F5">
        <v>2.2206619859578738</v>
      </c>
      <c r="G5">
        <v>23.155717151454365</v>
      </c>
      <c r="H5">
        <v>1.7389669007021062</v>
      </c>
      <c r="I5">
        <v>44.049167005282406</v>
      </c>
      <c r="J5">
        <v>6.4496389670786927E-2</v>
      </c>
      <c r="K5">
        <v>-3154</v>
      </c>
      <c r="L5">
        <v>-1018</v>
      </c>
      <c r="M5">
        <v>-5245</v>
      </c>
      <c r="N5">
        <v>6402</v>
      </c>
      <c r="O5">
        <v>-3162</v>
      </c>
      <c r="P5">
        <v>-3261</v>
      </c>
      <c r="Q5">
        <v>-7.4042344878227875E-2</v>
      </c>
      <c r="R5">
        <v>-0.18467751805164606</v>
      </c>
    </row>
    <row r="6" spans="1:18" x14ac:dyDescent="0.3">
      <c r="A6">
        <v>1.1023069207622869</v>
      </c>
      <c r="B6">
        <v>-0.44</v>
      </c>
      <c r="C6">
        <v>-0.29150763358778625</v>
      </c>
      <c r="D6">
        <v>2.9857549857549857</v>
      </c>
      <c r="E6">
        <v>10455</v>
      </c>
      <c r="F6">
        <v>2.4940362595419847</v>
      </c>
      <c r="G6">
        <v>12.62523854961832</v>
      </c>
      <c r="H6">
        <v>2.3944417938931299</v>
      </c>
      <c r="I6">
        <v>25.911798775442662</v>
      </c>
      <c r="J6">
        <v>4.2232277526395171E-3</v>
      </c>
      <c r="K6">
        <v>-3404</v>
      </c>
      <c r="L6">
        <v>-693</v>
      </c>
      <c r="M6">
        <v>-7971</v>
      </c>
      <c r="N6">
        <v>8750</v>
      </c>
      <c r="O6">
        <v>-1711</v>
      </c>
      <c r="P6">
        <v>-6558</v>
      </c>
      <c r="Q6">
        <v>-0.12072398190045248</v>
      </c>
      <c r="R6">
        <v>-0.12464555052790346</v>
      </c>
    </row>
    <row r="7" spans="1:18" x14ac:dyDescent="0.3">
      <c r="A7">
        <v>0.68869274809160297</v>
      </c>
      <c r="B7">
        <v>-0.17</v>
      </c>
      <c r="C7">
        <v>-0.13716626642181098</v>
      </c>
      <c r="D7">
        <v>1.115857503152585</v>
      </c>
      <c r="E7">
        <v>6851</v>
      </c>
      <c r="F7">
        <v>0.96779206102556858</v>
      </c>
      <c r="G7">
        <v>15.906554598107078</v>
      </c>
      <c r="H7">
        <v>3.1709987286339878</v>
      </c>
      <c r="I7">
        <v>29.895657418576601</v>
      </c>
      <c r="J7">
        <v>2.5391896629438575E-2</v>
      </c>
      <c r="K7">
        <v>-1509</v>
      </c>
      <c r="L7">
        <v>-844</v>
      </c>
      <c r="M7">
        <v>797</v>
      </c>
      <c r="N7">
        <v>-127</v>
      </c>
      <c r="O7">
        <v>-1537</v>
      </c>
      <c r="P7">
        <v>-4913</v>
      </c>
      <c r="Q7">
        <v>-8.5837632092953378E-2</v>
      </c>
      <c r="R7">
        <v>0</v>
      </c>
    </row>
    <row r="8" spans="1:18" x14ac:dyDescent="0.3">
      <c r="A8">
        <v>0.71125865235202723</v>
      </c>
      <c r="B8">
        <v>0</v>
      </c>
      <c r="C8">
        <v>2.8974739970282319E-2</v>
      </c>
      <c r="D8">
        <v>1.8787220843672456</v>
      </c>
      <c r="E8">
        <v>3051</v>
      </c>
      <c r="F8">
        <v>0.25185735512630014</v>
      </c>
      <c r="G8">
        <v>18.846582466567607</v>
      </c>
      <c r="H8">
        <v>2.5761515601783063</v>
      </c>
      <c r="I8">
        <v>26.790655289536907</v>
      </c>
      <c r="J8">
        <v>3.5393630091673754E-2</v>
      </c>
      <c r="K8">
        <v>-2066</v>
      </c>
      <c r="L8">
        <v>646</v>
      </c>
      <c r="M8">
        <v>-348</v>
      </c>
      <c r="N8">
        <v>-207</v>
      </c>
      <c r="O8">
        <v>-198</v>
      </c>
      <c r="P8">
        <v>-3575</v>
      </c>
      <c r="Q8">
        <v>-2.7616954919194782E-2</v>
      </c>
      <c r="R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and loss 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Mankawade</dc:creator>
  <cp:lastModifiedBy>Sahil Mankawade</cp:lastModifiedBy>
  <dcterms:created xsi:type="dcterms:W3CDTF">2025-03-30T09:42:49Z</dcterms:created>
  <dcterms:modified xsi:type="dcterms:W3CDTF">2025-03-30T13:06:12Z</dcterms:modified>
</cp:coreProperties>
</file>