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Self\Projects\Mechanical\"/>
    </mc:Choice>
  </mc:AlternateContent>
  <bookViews>
    <workbookView xWindow="0" yWindow="0" windowWidth="20490" windowHeight="7650"/>
  </bookViews>
  <sheets>
    <sheet name="TAKE-OFF" sheetId="1" r:id="rId1"/>
  </sheets>
  <definedNames>
    <definedName name="_xlnm._FilterDatabase" localSheetId="0" hidden="1">'TAKE-OFF'!#REF!</definedName>
    <definedName name="_xlnm.Print_Area" localSheetId="0">'TAKE-OFF'!$A$2:$J$97</definedName>
    <definedName name="_xlnm.Print_Titles" localSheetId="0">'TAKE-OFF'!$1:$8</definedName>
  </definedNames>
  <calcPr calcId="162913"/>
  <fileRecoveryPr autoRecover="0"/>
</workbook>
</file>

<file path=xl/calcChain.xml><?xml version="1.0" encoding="utf-8"?>
<calcChain xmlns="http://schemas.openxmlformats.org/spreadsheetml/2006/main">
  <c r="J91" i="1" l="1"/>
  <c r="H45" i="1" l="1"/>
  <c r="I45" i="1" s="1"/>
  <c r="J45" i="1" s="1"/>
  <c r="H44" i="1"/>
  <c r="I44" i="1" s="1"/>
  <c r="J44" i="1" s="1"/>
  <c r="H43" i="1"/>
  <c r="I43" i="1" s="1"/>
  <c r="J43" i="1" s="1"/>
  <c r="H47" i="1"/>
  <c r="I47" i="1" s="1"/>
  <c r="J47" i="1" s="1"/>
  <c r="H71" i="1"/>
  <c r="I71" i="1" s="1"/>
  <c r="J71" i="1" s="1"/>
  <c r="H60" i="1"/>
  <c r="I60" i="1" s="1"/>
  <c r="J60" i="1" s="1"/>
  <c r="F57" i="1" l="1"/>
  <c r="H57" i="1" s="1"/>
  <c r="I57" i="1" s="1"/>
  <c r="J57" i="1" s="1"/>
  <c r="H56" i="1"/>
  <c r="I56" i="1" s="1"/>
  <c r="J56" i="1" s="1"/>
  <c r="A14" i="1"/>
  <c r="H75" i="1" l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74" i="1"/>
  <c r="I74" i="1" s="1"/>
  <c r="J74" i="1" s="1"/>
  <c r="H73" i="1"/>
  <c r="I73" i="1" s="1"/>
  <c r="J73" i="1" s="1"/>
  <c r="H72" i="1"/>
  <c r="I72" i="1" s="1"/>
  <c r="J72" i="1" s="1"/>
  <c r="H70" i="1"/>
  <c r="I70" i="1" s="1"/>
  <c r="J70" i="1" s="1"/>
  <c r="I14" i="1"/>
  <c r="J14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I25" i="1"/>
  <c r="J25" i="1" s="1"/>
  <c r="H26" i="1"/>
  <c r="I26" i="1" s="1"/>
  <c r="J26" i="1" s="1"/>
  <c r="H27" i="1"/>
  <c r="I27" i="1" s="1"/>
  <c r="J27" i="1" s="1"/>
  <c r="H29" i="1"/>
  <c r="I29" i="1" s="1"/>
  <c r="J29" i="1" s="1"/>
  <c r="I30" i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I36" i="1"/>
  <c r="J36" i="1" s="1"/>
  <c r="H37" i="1"/>
  <c r="I37" i="1" s="1"/>
  <c r="J37" i="1" s="1"/>
  <c r="I39" i="1"/>
  <c r="J39" i="1" s="1"/>
  <c r="H40" i="1"/>
  <c r="I40" i="1" s="1"/>
  <c r="J40" i="1" s="1"/>
  <c r="H41" i="1"/>
  <c r="I41" i="1" s="1"/>
  <c r="J41" i="1" s="1"/>
  <c r="H42" i="1"/>
  <c r="I42" i="1" s="1"/>
  <c r="J42" i="1" s="1"/>
  <c r="H46" i="1"/>
  <c r="I46" i="1" s="1"/>
  <c r="J46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A25" i="1"/>
  <c r="A30" i="1"/>
  <c r="A36" i="1"/>
  <c r="A39" i="1"/>
  <c r="F38" i="1"/>
  <c r="H38" i="1" s="1"/>
  <c r="I38" i="1" s="1"/>
  <c r="J38" i="1" s="1"/>
  <c r="F28" i="1"/>
  <c r="H28" i="1" s="1"/>
  <c r="I28" i="1" s="1"/>
  <c r="J28" i="1" s="1"/>
  <c r="F13" i="1"/>
  <c r="H13" i="1" s="1"/>
  <c r="I13" i="1" s="1"/>
  <c r="J13" i="1" s="1"/>
  <c r="F12" i="1"/>
  <c r="H12" i="1" s="1"/>
  <c r="I12" i="1" s="1"/>
  <c r="J12" i="1" s="1"/>
  <c r="F11" i="1"/>
  <c r="H11" i="1" s="1"/>
  <c r="I11" i="1" s="1"/>
  <c r="J11" i="1" s="1"/>
  <c r="I69" i="1" l="1"/>
  <c r="J69" i="1" s="1"/>
  <c r="J89" i="1" s="1"/>
  <c r="H65" i="1"/>
  <c r="I65" i="1" s="1"/>
  <c r="J65" i="1" s="1"/>
  <c r="H64" i="1"/>
  <c r="I64" i="1" s="1"/>
  <c r="J64" i="1" s="1"/>
  <c r="H63" i="1"/>
  <c r="I63" i="1" s="1"/>
  <c r="J63" i="1" s="1"/>
  <c r="H62" i="1"/>
  <c r="I62" i="1" s="1"/>
  <c r="J62" i="1" s="1"/>
  <c r="H61" i="1"/>
  <c r="I61" i="1" s="1"/>
  <c r="J61" i="1" s="1"/>
  <c r="H59" i="1"/>
  <c r="I59" i="1" s="1"/>
  <c r="J59" i="1" s="1"/>
  <c r="H58" i="1"/>
  <c r="I58" i="1" s="1"/>
  <c r="J58" i="1" s="1"/>
  <c r="I55" i="1"/>
  <c r="J55" i="1" s="1"/>
  <c r="H15" i="1"/>
  <c r="I15" i="1" s="1"/>
  <c r="J15" i="1" s="1"/>
  <c r="J52" i="1" s="1"/>
  <c r="J66" i="1" l="1"/>
  <c r="A69" i="1" l="1"/>
  <c r="A55" i="1"/>
  <c r="J93" i="1" l="1"/>
  <c r="J94" i="1"/>
  <c r="J92" i="1"/>
  <c r="J95" i="1" l="1"/>
  <c r="A11" i="1" l="1"/>
  <c r="A12" i="1" s="1"/>
  <c r="A13" i="1" s="1"/>
  <c r="A15" i="1" l="1"/>
  <c r="A16" i="1" s="1"/>
  <c r="A17" i="1" s="1"/>
  <c r="A18" i="1" s="1"/>
  <c r="A19" i="1" s="1"/>
  <c r="A20" i="1" s="1"/>
  <c r="A21" i="1" l="1"/>
  <c r="A22" i="1" s="1"/>
  <c r="A23" i="1" s="1"/>
  <c r="A24" i="1" s="1"/>
  <c r="A26" i="1" s="1"/>
  <c r="A27" i="1" s="1"/>
  <c r="A28" i="1" s="1"/>
  <c r="A29" i="1" s="1"/>
  <c r="A31" i="1" s="1"/>
  <c r="A32" i="1" s="1"/>
  <c r="A33" i="1" s="1"/>
  <c r="A34" i="1" s="1"/>
  <c r="A35" i="1" s="1"/>
  <c r="A37" i="1" s="1"/>
  <c r="A38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6" i="1" l="1"/>
  <c r="A57" i="1" s="1"/>
  <c r="A58" i="1" s="1"/>
  <c r="A59" i="1" s="1"/>
  <c r="A60" i="1" s="1"/>
  <c r="A61" i="1" l="1"/>
  <c r="A62" i="1" s="1"/>
  <c r="A63" i="1" s="1"/>
  <c r="A64" i="1" s="1"/>
  <c r="A65" i="1" s="1"/>
  <c r="A70" i="1" s="1"/>
  <c r="A71" i="1" l="1"/>
  <c r="A72" i="1" s="1"/>
  <c r="A73" i="1" s="1"/>
  <c r="A74" i="1" l="1"/>
  <c r="A75" i="1" s="1"/>
  <c r="A76" i="1" s="1"/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<sst xmlns="http://schemas.openxmlformats.org/spreadsheetml/2006/main" count="168" uniqueCount="99">
  <si>
    <t>DESCRIPTION</t>
  </si>
  <si>
    <t>QUANTITY</t>
  </si>
  <si>
    <t>UNIT</t>
  </si>
  <si>
    <t>INSURANCE</t>
  </si>
  <si>
    <t>UNIT COST</t>
  </si>
  <si>
    <t>SR #</t>
  </si>
  <si>
    <t>SF</t>
  </si>
  <si>
    <t>SUB COST</t>
  </si>
  <si>
    <t>PROJECTED COST</t>
  </si>
  <si>
    <t>SUGGESTED BID</t>
  </si>
  <si>
    <t>Electrical</t>
  </si>
  <si>
    <t>CONTINGENCY</t>
  </si>
  <si>
    <t>Date:</t>
  </si>
  <si>
    <t>OVERHEAD AND PROFIT</t>
  </si>
  <si>
    <t xml:space="preserve">Project ID: </t>
  </si>
  <si>
    <t>Notes:</t>
  </si>
  <si>
    <t>CSI DIVISION</t>
  </si>
  <si>
    <t>HVAC/MECHANICAL</t>
  </si>
  <si>
    <t>ELECTRICAL</t>
  </si>
  <si>
    <t>Scope:</t>
  </si>
  <si>
    <t>REF. DWG.</t>
  </si>
  <si>
    <t>WASTAGE</t>
  </si>
  <si>
    <t>QUANTITY W/ WASTAGE</t>
  </si>
  <si>
    <t>SUBTOTAL</t>
  </si>
  <si>
    <t>PLUMBING</t>
  </si>
  <si>
    <t>New Maintenance Building at Endeavour Elementary School</t>
  </si>
  <si>
    <t>LF</t>
  </si>
  <si>
    <t>EA</t>
  </si>
  <si>
    <t>Mechanical</t>
  </si>
  <si>
    <t>Thermostat</t>
  </si>
  <si>
    <t>Motorized Damper-1</t>
  </si>
  <si>
    <t>Motorized Damper-2</t>
  </si>
  <si>
    <r>
      <rPr>
        <b/>
        <sz val="12"/>
        <color theme="1"/>
        <rFont val="Tw Cen MT"/>
        <family val="2"/>
        <scheme val="minor"/>
      </rPr>
      <t>UH-1 (Gas Fired Unit Heater) Provided w/:</t>
    </r>
    <r>
      <rPr>
        <sz val="12"/>
        <color theme="1"/>
        <rFont val="Tw Cen MT"/>
        <family val="2"/>
        <scheme val="minor"/>
      </rPr>
      <t xml:space="preserve">
- Concentric Vent Kit
- AGA Label
- 409 Stainless steel Burner &amp; Heat Exchanger
- Propeller Safety Guard 
- Air Deflector Louvers
- Spark Ignited
- Intermittent Safety Pilot w/ Timed Lockout
- Factory Installed Power Venter
- 4 Point Suspension Kit
- Single Stage 24 Volt Thermostat</t>
    </r>
  </si>
  <si>
    <r>
      <rPr>
        <b/>
        <sz val="12"/>
        <color theme="1"/>
        <rFont val="Tw Cen MT"/>
        <family val="2"/>
        <scheme val="minor"/>
      </rPr>
      <t>EF-1 (Exhaust Fan) Provide w/:</t>
    </r>
    <r>
      <rPr>
        <sz val="12"/>
        <color theme="1"/>
        <rFont val="Tw Cen MT"/>
        <family val="2"/>
        <scheme val="minor"/>
      </rPr>
      <t xml:space="preserve">
- NEMA 1 Pre Wired Disconnect
- Speed Controller
- OSHA Approved Motor Side Wire Guard</t>
    </r>
  </si>
  <si>
    <r>
      <rPr>
        <b/>
        <sz val="12"/>
        <color theme="1"/>
        <rFont val="Tw Cen MT"/>
        <family val="2"/>
        <scheme val="minor"/>
      </rPr>
      <t>L-2 (Louver)</t>
    </r>
    <r>
      <rPr>
        <sz val="12"/>
        <color theme="1"/>
        <rFont val="Tw Cen MT"/>
        <family val="2"/>
        <scheme val="minor"/>
      </rPr>
      <t xml:space="preserve">
- Size: (24" x 24")
- Total CFM: 1000
- Model: ESD-403
- Manufacturer: Green Heck</t>
    </r>
  </si>
  <si>
    <r>
      <rPr>
        <b/>
        <sz val="12"/>
        <color theme="1"/>
        <rFont val="Tw Cen MT"/>
        <family val="2"/>
        <scheme val="minor"/>
      </rPr>
      <t>Concentric Vent Termination</t>
    </r>
    <r>
      <rPr>
        <sz val="12"/>
        <color theme="1"/>
        <rFont val="Tw Cen MT"/>
        <family val="2"/>
        <scheme val="minor"/>
      </rPr>
      <t xml:space="preserve">
- Inlet Air Guard 
- Concentric Adapter Box
- Screened Exhaust Cap</t>
    </r>
  </si>
  <si>
    <t>Domestic Water Supply</t>
  </si>
  <si>
    <t>(1") Type "L" Copper Cold Water Pipe</t>
  </si>
  <si>
    <t>(3/4") Type "L" Copper Cold Water Pipe</t>
  </si>
  <si>
    <t>(3/4") Type "L" Copper Hot Water Pipe</t>
  </si>
  <si>
    <t>Water Fixtures &amp; Fittings</t>
  </si>
  <si>
    <t>Back Flow Valve</t>
  </si>
  <si>
    <t>Ball Valve</t>
  </si>
  <si>
    <t>Water Meter</t>
  </si>
  <si>
    <t>Tee Connection</t>
  </si>
  <si>
    <t>Bend</t>
  </si>
  <si>
    <t>Check Valve</t>
  </si>
  <si>
    <t>Water Hammer Arrestor</t>
  </si>
  <si>
    <t>Gate Valve</t>
  </si>
  <si>
    <t>Hanger &amp; Supports</t>
  </si>
  <si>
    <t>Sanitary Piping</t>
  </si>
  <si>
    <t>(3") SCH. 40 DWV PVC Plastic Sanitary Pipe</t>
  </si>
  <si>
    <t>(4") SCH. 40 DWV PVC Plastic Sanitary Pipe</t>
  </si>
  <si>
    <t>(3") SCH. 40 DWV PVC Plastic Sanitary Vent Pipe</t>
  </si>
  <si>
    <t>(4") Vent To Roof</t>
  </si>
  <si>
    <t>Sanitary Fixtures &amp; Fittings</t>
  </si>
  <si>
    <t>Floor Cleanout</t>
  </si>
  <si>
    <t>Cast Iron Exterior Cleanout w/ (24" x 24" x 6") Thick Concrete Pad</t>
  </si>
  <si>
    <t>Wye Connection</t>
  </si>
  <si>
    <t>45 Degree Bend</t>
  </si>
  <si>
    <t>Gas Piping</t>
  </si>
  <si>
    <t>(1") Schedule 40 Black Steel Gas Pipe</t>
  </si>
  <si>
    <t>(1/2") Schedule 40 Black Steel Gas Pipe</t>
  </si>
  <si>
    <t>Gas Fixtures &amp; Fittings</t>
  </si>
  <si>
    <t>Hose Bib</t>
  </si>
  <si>
    <t>Water Hydrant</t>
  </si>
  <si>
    <t>Gas Meter</t>
  </si>
  <si>
    <t>Pipe Cap</t>
  </si>
  <si>
    <t>(8'-0") LED Strip Light</t>
  </si>
  <si>
    <t>Exterior Wall Sconce</t>
  </si>
  <si>
    <t>Emergency Exterior Remote Heads</t>
  </si>
  <si>
    <t>LED Exit Light w/ Heads</t>
  </si>
  <si>
    <t>LED Emergency Battery Unit</t>
  </si>
  <si>
    <t>Duplex Receptacle</t>
  </si>
  <si>
    <t>Single Heavy Duty Receptacle</t>
  </si>
  <si>
    <t>Pendant Cord &amp; Plug</t>
  </si>
  <si>
    <t>Time Clock</t>
  </si>
  <si>
    <t>Line Voltage Single Pole Switch</t>
  </si>
  <si>
    <t>Fractional HP Motor Starter</t>
  </si>
  <si>
    <t>Ironton 49669 Cord Reel Light w/ 40' Cord</t>
  </si>
  <si>
    <t>Ground Rod</t>
  </si>
  <si>
    <t>Electric Water Heater</t>
  </si>
  <si>
    <t>Disconnect Switch</t>
  </si>
  <si>
    <t>Electric Wiring</t>
  </si>
  <si>
    <r>
      <rPr>
        <b/>
        <sz val="12"/>
        <color theme="1"/>
        <rFont val="Tw Cen MT"/>
        <family val="2"/>
        <scheme val="minor"/>
      </rPr>
      <t>Electrical Panel P1</t>
    </r>
    <r>
      <rPr>
        <sz val="12"/>
        <color theme="1"/>
        <rFont val="Tw Cen MT"/>
        <family val="2"/>
        <scheme val="minor"/>
      </rPr>
      <t xml:space="preserve">
- Volts: 208Y/ 120V 3P 4W
- Bus Ampere: 200</t>
    </r>
  </si>
  <si>
    <t>M-1
&amp;
M-2</t>
  </si>
  <si>
    <t>E-1
&amp;
E-2</t>
  </si>
  <si>
    <t>P-1
P-2
P-3
&amp;
P-4</t>
  </si>
  <si>
    <t>Cast Iron Floor Mounted Sink</t>
  </si>
  <si>
    <t xml:space="preserve">(12" x 12" ) Duct </t>
  </si>
  <si>
    <t>Mineral Fiber Blanket Duct Insulation w/ Vapor Barrier</t>
  </si>
  <si>
    <r>
      <rPr>
        <b/>
        <sz val="12"/>
        <color theme="1"/>
        <rFont val="Tw Cen MT"/>
        <family val="2"/>
        <scheme val="minor"/>
      </rPr>
      <t>L-1 (Louver)</t>
    </r>
    <r>
      <rPr>
        <sz val="12"/>
        <color theme="1"/>
        <rFont val="Tw Cen MT"/>
        <family val="2"/>
        <scheme val="minor"/>
      </rPr>
      <t xml:space="preserve">
- Size: (24" x 24")
- Total CFM: 1000
- Model: ESD-403
- Manufacturer: Green Heck</t>
    </r>
  </si>
  <si>
    <t>Reel Mounted Light</t>
  </si>
  <si>
    <t>Switch</t>
  </si>
  <si>
    <t>Galvanized Steel Sleeve</t>
  </si>
  <si>
    <t>Gas Valve</t>
  </si>
  <si>
    <t>Gas Pressure Regulator</t>
  </si>
  <si>
    <t>Union</t>
  </si>
  <si>
    <t>MEP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</si>
</sst>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mm/dd/yy;@"/>
    <numFmt numFmtId="166" formatCode="[$$-409]#,##0"/>
  </numFmts>
  <fonts count="23" x14ac:knownFonts="1">
    <font>
      <sz val="11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4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u/>
      <sz val="12"/>
      <color theme="1"/>
      <name val="Tw Cen MT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4"/>
      <color rgb="FF0000B3"/>
      <name val="Tw Cen MT"/>
      <family val="2"/>
      <scheme val="minor"/>
    </font>
    <font>
      <sz val="14"/>
      <name val="Tw Cen MT"/>
      <family val="2"/>
      <scheme val="minor"/>
    </font>
    <font>
      <b/>
      <sz val="1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4"/>
      <color theme="0"/>
      <name val="Tw Cen MT"/>
      <family val="2"/>
      <scheme val="minor"/>
    </font>
    <font>
      <b/>
      <sz val="12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2"/>
      <color rgb="FF0000B3"/>
      <name val="Tw Cen MT"/>
      <family val="2"/>
      <scheme val="minor"/>
    </font>
    <font>
      <b/>
      <sz val="14"/>
      <name val="Tw Cen MT"/>
      <family val="2"/>
      <scheme val="minor"/>
    </font>
    <font>
      <b/>
      <sz val="12"/>
      <color rgb="FF00B050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2"/>
      <name val="Tw Cen MT"/>
      <family val="2"/>
      <scheme val="minor"/>
    </font>
    <font>
      <b/>
      <sz val="16"/>
      <color theme="1"/>
      <name val="Tw Cen MT"/>
      <family val="2"/>
      <scheme val="minor"/>
    </font>
    <font>
      <b/>
      <sz val="12"/>
      <color rgb="FFFF0000"/>
      <name val="Tw Cen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" fontId="1" fillId="3" borderId="1">
      <alignment horizontal="center" vertical="center"/>
    </xf>
    <xf numFmtId="44" fontId="14" fillId="0" borderId="0" applyFont="0" applyFill="0" applyBorder="0" applyAlignment="0" applyProtection="0"/>
    <xf numFmtId="0" fontId="18" fillId="4" borderId="0" applyNumberFormat="0" applyBorder="0" applyAlignment="0" applyProtection="0"/>
  </cellStyleXfs>
  <cellXfs count="136">
    <xf numFmtId="0" fontId="0" fillId="0" borderId="0" xfId="0"/>
    <xf numFmtId="0" fontId="0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Continuous" vertical="center"/>
    </xf>
    <xf numFmtId="0" fontId="6" fillId="0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righ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164" fontId="3" fillId="0" borderId="10" xfId="0" applyNumberFormat="1" applyFont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9" fillId="3" borderId="0" xfId="0" applyNumberFormat="1" applyFont="1" applyFill="1" applyBorder="1" applyAlignment="1">
      <alignment horizontal="center" vertical="center"/>
    </xf>
    <xf numFmtId="165" fontId="16" fillId="3" borderId="0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Continuous" vertical="center"/>
    </xf>
    <xf numFmtId="0" fontId="6" fillId="3" borderId="1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Continuous" vertical="center"/>
    </xf>
    <xf numFmtId="0" fontId="6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/>
    </xf>
    <xf numFmtId="9" fontId="3" fillId="0" borderId="1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/>
    </xf>
    <xf numFmtId="0" fontId="5" fillId="3" borderId="3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Continuous" vertical="center"/>
    </xf>
    <xf numFmtId="0" fontId="16" fillId="0" borderId="2" xfId="0" applyFont="1" applyBorder="1" applyAlignment="1">
      <alignment horizontal="left" vertical="center"/>
    </xf>
    <xf numFmtId="0" fontId="0" fillId="0" borderId="2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14" xfId="0" applyFont="1" applyFill="1" applyBorder="1" applyAlignment="1">
      <alignment horizontal="left" vertical="center"/>
    </xf>
    <xf numFmtId="0" fontId="0" fillId="0" borderId="15" xfId="0" applyFont="1" applyBorder="1" applyAlignment="1">
      <alignment vertical="center"/>
    </xf>
    <xf numFmtId="0" fontId="8" fillId="3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right" vertical="center"/>
    </xf>
    <xf numFmtId="164" fontId="3" fillId="0" borderId="19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right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right" vertical="center"/>
    </xf>
    <xf numFmtId="0" fontId="6" fillId="0" borderId="15" xfId="0" applyFont="1" applyFill="1" applyBorder="1" applyAlignment="1">
      <alignment horizontal="centerContinuous" vertical="center"/>
    </xf>
    <xf numFmtId="0" fontId="0" fillId="0" borderId="28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0" fontId="6" fillId="0" borderId="29" xfId="0" applyFont="1" applyFill="1" applyBorder="1" applyAlignment="1">
      <alignment horizontal="centerContinuous" vertical="center"/>
    </xf>
    <xf numFmtId="0" fontId="6" fillId="0" borderId="29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Continuous" vertical="center"/>
    </xf>
    <xf numFmtId="9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21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165" fontId="12" fillId="3" borderId="9" xfId="0" applyNumberFormat="1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1" xfId="0" applyFont="1" applyFill="1" applyBorder="1"/>
    <xf numFmtId="0" fontId="3" fillId="0" borderId="11" xfId="0" applyFont="1" applyBorder="1"/>
    <xf numFmtId="0" fontId="3" fillId="0" borderId="10" xfId="0" applyFont="1" applyBorder="1"/>
    <xf numFmtId="0" fontId="1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/>
    <xf numFmtId="0" fontId="1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right" vertical="center"/>
    </xf>
    <xf numFmtId="0" fontId="1" fillId="0" borderId="11" xfId="0" applyFont="1" applyFill="1" applyBorder="1" applyAlignment="1">
      <alignment vertical="center"/>
    </xf>
    <xf numFmtId="0" fontId="22" fillId="0" borderId="10" xfId="0" applyFont="1" applyBorder="1"/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164" fontId="1" fillId="0" borderId="19" xfId="0" applyNumberFormat="1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9" fillId="6" borderId="16" xfId="3" applyFont="1" applyFill="1" applyBorder="1" applyAlignment="1">
      <alignment horizontal="center" vertical="center"/>
    </xf>
    <xf numFmtId="0" fontId="19" fillId="6" borderId="1" xfId="3" applyFont="1" applyFill="1" applyBorder="1" applyAlignment="1">
      <alignment horizontal="center" vertical="center" wrapText="1"/>
    </xf>
    <xf numFmtId="0" fontId="19" fillId="6" borderId="1" xfId="3" applyFont="1" applyFill="1" applyBorder="1" applyAlignment="1">
      <alignment horizontal="center" vertical="center"/>
    </xf>
    <xf numFmtId="0" fontId="19" fillId="6" borderId="1" xfId="3" applyNumberFormat="1" applyFont="1" applyFill="1" applyBorder="1" applyAlignment="1">
      <alignment horizontal="center" vertical="center"/>
    </xf>
    <xf numFmtId="0" fontId="19" fillId="6" borderId="17" xfId="3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right" vertical="center"/>
    </xf>
    <xf numFmtId="164" fontId="1" fillId="5" borderId="15" xfId="0" applyNumberFormat="1" applyFont="1" applyFill="1" applyBorder="1" applyAlignment="1">
      <alignment vertical="center"/>
    </xf>
    <xf numFmtId="0" fontId="17" fillId="5" borderId="12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2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17" fillId="5" borderId="15" xfId="0" applyFont="1" applyFill="1" applyBorder="1" applyAlignment="1">
      <alignment vertical="center"/>
    </xf>
    <xf numFmtId="0" fontId="12" fillId="7" borderId="8" xfId="0" applyFont="1" applyFill="1" applyBorder="1" applyAlignment="1">
      <alignment vertical="center"/>
    </xf>
    <xf numFmtId="164" fontId="12" fillId="7" borderId="26" xfId="0" applyNumberFormat="1" applyFont="1" applyFill="1" applyBorder="1" applyAlignment="1">
      <alignment horizontal="center" vertical="center"/>
    </xf>
    <xf numFmtId="9" fontId="12" fillId="7" borderId="6" xfId="0" applyNumberFormat="1" applyFont="1" applyFill="1" applyBorder="1" applyAlignment="1">
      <alignment horizontal="center" vertical="center"/>
    </xf>
    <xf numFmtId="166" fontId="12" fillId="7" borderId="21" xfId="0" applyNumberFormat="1" applyFont="1" applyFill="1" applyBorder="1" applyAlignment="1">
      <alignment horizontal="center" vertical="center"/>
    </xf>
    <xf numFmtId="9" fontId="12" fillId="7" borderId="1" xfId="0" applyNumberFormat="1" applyFont="1" applyFill="1" applyBorder="1" applyAlignment="1">
      <alignment horizontal="center" vertical="center"/>
    </xf>
    <xf numFmtId="166" fontId="12" fillId="7" borderId="17" xfId="0" applyNumberFormat="1" applyFont="1" applyFill="1" applyBorder="1" applyAlignment="1">
      <alignment horizontal="center" vertical="center"/>
    </xf>
    <xf numFmtId="164" fontId="1" fillId="6" borderId="17" xfId="0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right" vertical="center"/>
    </xf>
    <xf numFmtId="0" fontId="12" fillId="7" borderId="7" xfId="0" applyFont="1" applyFill="1" applyBorder="1" applyAlignment="1">
      <alignment horizontal="right" vertical="center"/>
    </xf>
    <xf numFmtId="0" fontId="12" fillId="7" borderId="27" xfId="0" applyFont="1" applyFill="1" applyBorder="1" applyAlignment="1">
      <alignment horizontal="right" vertical="center"/>
    </xf>
    <xf numFmtId="0" fontId="12" fillId="7" borderId="5" xfId="0" applyFont="1" applyFill="1" applyBorder="1" applyAlignment="1">
      <alignment horizontal="right" vertical="center"/>
    </xf>
  </cellXfs>
  <cellStyles count="4">
    <cellStyle name="Accent1" xfId="3" builtinId="29"/>
    <cellStyle name="Currency 2" xfId="2"/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0000B3"/>
      <color rgb="FF00B300"/>
      <color rgb="FF3366CC"/>
      <color rgb="FFEFF5F5"/>
      <color rgb="FF4F81BD"/>
      <color rgb="FF3399FF"/>
      <color rgb="FFA744B8"/>
      <color rgb="FF8533C9"/>
      <color rgb="FF007F00"/>
      <color rgb="FFFC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5720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457200</xdr:colOff>
      <xdr:row>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720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5</xdr:col>
      <xdr:colOff>762000</xdr:colOff>
      <xdr:row>1</xdr:row>
      <xdr:rowOff>67235</xdr:rowOff>
    </xdr:from>
    <xdr:to>
      <xdr:col>7</xdr:col>
      <xdr:colOff>392206</xdr:colOff>
      <xdr:row>6</xdr:row>
      <xdr:rowOff>164721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2412" y="67235"/>
          <a:ext cx="1400735" cy="1162045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J97"/>
  <sheetViews>
    <sheetView showGridLines="0" tabSelected="1" view="pageBreakPreview" topLeftCell="A2" zoomScale="85" zoomScaleNormal="85" zoomScaleSheetLayoutView="85" workbookViewId="0">
      <pane ySplit="7" topLeftCell="A73" activePane="bottomLeft" state="frozen"/>
      <selection activeCell="A2" sqref="A2"/>
      <selection pane="bottomLeft" activeCell="I4" sqref="I4"/>
    </sheetView>
  </sheetViews>
  <sheetFormatPr defaultColWidth="9" defaultRowHeight="14.25" x14ac:dyDescent="0.2"/>
  <cols>
    <col min="1" max="1" width="6.375" style="9" customWidth="1"/>
    <col min="2" max="2" width="6.875" style="9" customWidth="1"/>
    <col min="3" max="3" width="9.375" style="9" customWidth="1"/>
    <col min="4" max="4" width="57" style="9" bestFit="1" customWidth="1"/>
    <col min="5" max="5" width="10.625" style="9" customWidth="1"/>
    <col min="6" max="7" width="11.625" style="30" customWidth="1"/>
    <col min="8" max="8" width="15" style="10" customWidth="1"/>
    <col min="9" max="9" width="12.625" style="9" customWidth="1"/>
    <col min="10" max="10" width="15.25" style="9" customWidth="1"/>
    <col min="11" max="16384" width="9" style="9"/>
  </cols>
  <sheetData>
    <row r="1" spans="1:10" s="1" customFormat="1" ht="15" hidden="1" customHeight="1" x14ac:dyDescent="0.25">
      <c r="A1" s="2"/>
      <c r="B1" s="3"/>
      <c r="C1" s="3"/>
      <c r="D1" s="3"/>
      <c r="E1" s="3"/>
      <c r="F1" s="25"/>
      <c r="G1" s="25"/>
      <c r="H1" s="3"/>
      <c r="I1" s="3"/>
      <c r="J1" s="3"/>
    </row>
    <row r="2" spans="1:10" ht="15" customHeight="1" x14ac:dyDescent="0.2">
      <c r="A2" s="49"/>
      <c r="B2" s="50"/>
      <c r="C2" s="50"/>
      <c r="D2" s="51"/>
      <c r="E2" s="51"/>
      <c r="F2" s="52"/>
      <c r="G2" s="52"/>
      <c r="H2" s="53"/>
      <c r="I2" s="54"/>
      <c r="J2" s="55"/>
    </row>
    <row r="3" spans="1:10" ht="15" customHeight="1" x14ac:dyDescent="0.2">
      <c r="A3" s="119" t="s">
        <v>14</v>
      </c>
      <c r="B3" s="120"/>
      <c r="C3" s="77" t="s">
        <v>25</v>
      </c>
      <c r="D3" s="11"/>
      <c r="E3" s="11"/>
      <c r="F3" s="37"/>
      <c r="G3" s="37"/>
      <c r="H3" s="6"/>
      <c r="I3" s="17"/>
      <c r="J3" s="56"/>
    </row>
    <row r="4" spans="1:10" ht="18" customHeight="1" x14ac:dyDescent="0.2">
      <c r="A4" s="39"/>
      <c r="B4" s="41"/>
      <c r="C4" s="41"/>
      <c r="D4" s="20"/>
      <c r="E4" s="20"/>
      <c r="F4" s="37"/>
      <c r="G4" s="37"/>
      <c r="H4" s="6"/>
      <c r="I4" s="20"/>
      <c r="J4" s="56"/>
    </row>
    <row r="5" spans="1:10" ht="18.75" x14ac:dyDescent="0.2">
      <c r="A5" s="121" t="s">
        <v>19</v>
      </c>
      <c r="B5" s="122"/>
      <c r="C5" s="78" t="s">
        <v>98</v>
      </c>
      <c r="D5" s="12"/>
      <c r="E5" s="12"/>
      <c r="F5" s="27"/>
      <c r="G5" s="27"/>
      <c r="H5" s="6"/>
      <c r="I5" s="6"/>
      <c r="J5" s="57"/>
    </row>
    <row r="6" spans="1:10" ht="18" customHeight="1" x14ac:dyDescent="0.2">
      <c r="A6" s="40"/>
      <c r="B6" s="42"/>
      <c r="C6" s="42"/>
      <c r="D6" s="7"/>
      <c r="E6" s="7"/>
      <c r="F6" s="26"/>
      <c r="G6" s="26"/>
      <c r="H6" s="13"/>
      <c r="I6" s="8"/>
      <c r="J6" s="58"/>
    </row>
    <row r="7" spans="1:10" ht="18" customHeight="1" x14ac:dyDescent="0.2">
      <c r="A7" s="125" t="s">
        <v>12</v>
      </c>
      <c r="B7" s="126"/>
      <c r="C7" s="79">
        <v>43818</v>
      </c>
      <c r="D7" s="20"/>
      <c r="E7" s="20"/>
      <c r="F7" s="38"/>
      <c r="G7" s="38"/>
      <c r="H7" s="13"/>
      <c r="I7" s="8"/>
      <c r="J7" s="58"/>
    </row>
    <row r="8" spans="1:10" ht="29.25" customHeight="1" x14ac:dyDescent="0.2">
      <c r="A8" s="98" t="s">
        <v>5</v>
      </c>
      <c r="B8" s="99" t="s">
        <v>20</v>
      </c>
      <c r="C8" s="99" t="s">
        <v>16</v>
      </c>
      <c r="D8" s="100" t="s">
        <v>0</v>
      </c>
      <c r="E8" s="100" t="s">
        <v>2</v>
      </c>
      <c r="F8" s="101" t="s">
        <v>1</v>
      </c>
      <c r="G8" s="101" t="s">
        <v>21</v>
      </c>
      <c r="H8" s="99" t="s">
        <v>22</v>
      </c>
      <c r="I8" s="99" t="s">
        <v>4</v>
      </c>
      <c r="J8" s="102" t="s">
        <v>7</v>
      </c>
    </row>
    <row r="9" spans="1:10" ht="18" customHeight="1" x14ac:dyDescent="0.2">
      <c r="A9" s="103"/>
      <c r="B9" s="97"/>
      <c r="C9" s="104">
        <v>22000</v>
      </c>
      <c r="D9" s="97" t="s">
        <v>24</v>
      </c>
      <c r="E9" s="97"/>
      <c r="F9" s="97"/>
      <c r="G9" s="97"/>
      <c r="H9" s="97"/>
      <c r="I9" s="105"/>
      <c r="J9" s="106"/>
    </row>
    <row r="10" spans="1:10" ht="18" customHeight="1" x14ac:dyDescent="0.25">
      <c r="A10" s="95"/>
      <c r="B10" s="128" t="s">
        <v>87</v>
      </c>
      <c r="C10" s="88"/>
      <c r="D10" s="35" t="s">
        <v>36</v>
      </c>
      <c r="E10" s="18"/>
      <c r="F10" s="18"/>
      <c r="G10" s="88"/>
      <c r="H10" s="88"/>
      <c r="I10" s="89"/>
      <c r="J10" s="96"/>
    </row>
    <row r="11" spans="1:10" ht="18" customHeight="1" x14ac:dyDescent="0.25">
      <c r="A11" s="63">
        <f>IF(F11=0,"",1+MAX(A$9:A10))</f>
        <v>1</v>
      </c>
      <c r="B11" s="129"/>
      <c r="C11" s="86"/>
      <c r="D11" s="80" t="s">
        <v>37</v>
      </c>
      <c r="E11" s="14" t="s">
        <v>26</v>
      </c>
      <c r="F11" s="34">
        <f>7.42+18</f>
        <v>25.42</v>
      </c>
      <c r="G11" s="46">
        <v>0</v>
      </c>
      <c r="H11" s="47">
        <f t="shared" ref="H11" si="0">(G11*F11)+F11</f>
        <v>25.42</v>
      </c>
      <c r="I11" s="16">
        <f t="shared" ref="I11" si="1">IF(H11=0,"",0)</f>
        <v>0</v>
      </c>
      <c r="J11" s="59">
        <f t="shared" ref="J11" si="2">IF(I11="","",I11*H11)</f>
        <v>0</v>
      </c>
    </row>
    <row r="12" spans="1:10" ht="18" customHeight="1" x14ac:dyDescent="0.25">
      <c r="A12" s="63">
        <f>IF(F12=0,"",1+MAX(A$9:A11))</f>
        <v>2</v>
      </c>
      <c r="B12" s="129"/>
      <c r="C12" s="86"/>
      <c r="D12" s="80" t="s">
        <v>38</v>
      </c>
      <c r="E12" s="14" t="s">
        <v>26</v>
      </c>
      <c r="F12" s="34">
        <f>46.62+14+14</f>
        <v>74.62</v>
      </c>
      <c r="G12" s="46">
        <v>0</v>
      </c>
      <c r="H12" s="47">
        <f t="shared" ref="H12:H51" si="3">(G12*F12)+F12</f>
        <v>74.62</v>
      </c>
      <c r="I12" s="16">
        <f t="shared" ref="I12:I51" si="4">IF(H12=0,"",0)</f>
        <v>0</v>
      </c>
      <c r="J12" s="59">
        <f t="shared" ref="J12:J51" si="5">IF(I12="","",I12*H12)</f>
        <v>0</v>
      </c>
    </row>
    <row r="13" spans="1:10" ht="18" customHeight="1" x14ac:dyDescent="0.25">
      <c r="A13" s="63">
        <f>IF(F13=0,"",1+MAX(A$9:A12))</f>
        <v>3</v>
      </c>
      <c r="B13" s="129"/>
      <c r="C13" s="86"/>
      <c r="D13" s="80" t="s">
        <v>39</v>
      </c>
      <c r="E13" s="14" t="s">
        <v>26</v>
      </c>
      <c r="F13" s="34">
        <f>6.08+14</f>
        <v>20.079999999999998</v>
      </c>
      <c r="G13" s="46">
        <v>0</v>
      </c>
      <c r="H13" s="47">
        <f t="shared" si="3"/>
        <v>20.079999999999998</v>
      </c>
      <c r="I13" s="16">
        <f t="shared" si="4"/>
        <v>0</v>
      </c>
      <c r="J13" s="59">
        <f t="shared" si="5"/>
        <v>0</v>
      </c>
    </row>
    <row r="14" spans="1:10" ht="18" customHeight="1" x14ac:dyDescent="0.25">
      <c r="A14" s="63" t="str">
        <f>IF(F14=0,"",1+MAX(A$9:A13))</f>
        <v/>
      </c>
      <c r="B14" s="129"/>
      <c r="C14" s="86"/>
      <c r="D14" s="87" t="s">
        <v>40</v>
      </c>
      <c r="E14" s="14"/>
      <c r="F14" s="14"/>
      <c r="G14" s="46"/>
      <c r="H14" s="47"/>
      <c r="I14" s="16" t="str">
        <f t="shared" si="4"/>
        <v/>
      </c>
      <c r="J14" s="59" t="str">
        <f t="shared" si="5"/>
        <v/>
      </c>
    </row>
    <row r="15" spans="1:10" ht="18" customHeight="1" x14ac:dyDescent="0.2">
      <c r="A15" s="63">
        <f>IF(F15=0,"",1+MAX(A$9:A14))</f>
        <v>4</v>
      </c>
      <c r="B15" s="129"/>
      <c r="C15" s="86"/>
      <c r="D15" s="93" t="s">
        <v>88</v>
      </c>
      <c r="E15" s="14" t="s">
        <v>27</v>
      </c>
      <c r="F15" s="14">
        <v>1</v>
      </c>
      <c r="G15" s="46">
        <v>0</v>
      </c>
      <c r="H15" s="47">
        <f>(G15*F15)+F15</f>
        <v>1</v>
      </c>
      <c r="I15" s="16">
        <f>IF(H15=0,"",0)</f>
        <v>0</v>
      </c>
      <c r="J15" s="59">
        <f>IF(I15="","",I15*H15)</f>
        <v>0</v>
      </c>
    </row>
    <row r="16" spans="1:10" ht="18" customHeight="1" x14ac:dyDescent="0.25">
      <c r="A16" s="63">
        <f>IF(F16=0,"",1+MAX(A$9:A15))</f>
        <v>5</v>
      </c>
      <c r="B16" s="129"/>
      <c r="C16" s="86"/>
      <c r="D16" s="80" t="s">
        <v>41</v>
      </c>
      <c r="E16" s="14" t="s">
        <v>27</v>
      </c>
      <c r="F16" s="14">
        <v>1</v>
      </c>
      <c r="G16" s="46">
        <v>0</v>
      </c>
      <c r="H16" s="47">
        <f t="shared" si="3"/>
        <v>1</v>
      </c>
      <c r="I16" s="16">
        <f t="shared" si="4"/>
        <v>0</v>
      </c>
      <c r="J16" s="59">
        <f t="shared" si="5"/>
        <v>0</v>
      </c>
    </row>
    <row r="17" spans="1:10" ht="18" customHeight="1" x14ac:dyDescent="0.25">
      <c r="A17" s="63">
        <f>IF(F17=0,"",1+MAX(A$9:A16))</f>
        <v>6</v>
      </c>
      <c r="B17" s="129"/>
      <c r="C17" s="86"/>
      <c r="D17" s="80" t="s">
        <v>42</v>
      </c>
      <c r="E17" s="14" t="s">
        <v>27</v>
      </c>
      <c r="F17" s="14">
        <v>4</v>
      </c>
      <c r="G17" s="46">
        <v>0</v>
      </c>
      <c r="H17" s="47">
        <f t="shared" si="3"/>
        <v>4</v>
      </c>
      <c r="I17" s="16">
        <f t="shared" si="4"/>
        <v>0</v>
      </c>
      <c r="J17" s="59">
        <f t="shared" si="5"/>
        <v>0</v>
      </c>
    </row>
    <row r="18" spans="1:10" ht="18" customHeight="1" x14ac:dyDescent="0.25">
      <c r="A18" s="63">
        <f>IF(F18=0,"",1+MAX(A$9:A17))</f>
        <v>7</v>
      </c>
      <c r="B18" s="129"/>
      <c r="C18" s="86"/>
      <c r="D18" s="80" t="s">
        <v>43</v>
      </c>
      <c r="E18" s="14" t="s">
        <v>27</v>
      </c>
      <c r="F18" s="14">
        <v>1</v>
      </c>
      <c r="G18" s="46">
        <v>0</v>
      </c>
      <c r="H18" s="47">
        <f t="shared" si="3"/>
        <v>1</v>
      </c>
      <c r="I18" s="16">
        <f t="shared" si="4"/>
        <v>0</v>
      </c>
      <c r="J18" s="59">
        <f t="shared" si="5"/>
        <v>0</v>
      </c>
    </row>
    <row r="19" spans="1:10" ht="18" customHeight="1" x14ac:dyDescent="0.25">
      <c r="A19" s="63">
        <f>IF(F19=0,"",1+MAX(A$9:A18))</f>
        <v>8</v>
      </c>
      <c r="B19" s="129"/>
      <c r="C19" s="86"/>
      <c r="D19" s="80" t="s">
        <v>44</v>
      </c>
      <c r="E19" s="14" t="s">
        <v>27</v>
      </c>
      <c r="F19" s="14">
        <v>2</v>
      </c>
      <c r="G19" s="46">
        <v>0</v>
      </c>
      <c r="H19" s="47">
        <f t="shared" si="3"/>
        <v>2</v>
      </c>
      <c r="I19" s="16">
        <f t="shared" si="4"/>
        <v>0</v>
      </c>
      <c r="J19" s="59">
        <f t="shared" si="5"/>
        <v>0</v>
      </c>
    </row>
    <row r="20" spans="1:10" ht="18" customHeight="1" x14ac:dyDescent="0.25">
      <c r="A20" s="63">
        <f>IF(F20=0,"",1+MAX(A$9:A19))</f>
        <v>9</v>
      </c>
      <c r="B20" s="129"/>
      <c r="C20" s="86"/>
      <c r="D20" s="80" t="s">
        <v>45</v>
      </c>
      <c r="E20" s="14" t="s">
        <v>27</v>
      </c>
      <c r="F20" s="14">
        <v>4</v>
      </c>
      <c r="G20" s="46">
        <v>0</v>
      </c>
      <c r="H20" s="47">
        <f t="shared" si="3"/>
        <v>4</v>
      </c>
      <c r="I20" s="16">
        <f t="shared" si="4"/>
        <v>0</v>
      </c>
      <c r="J20" s="59">
        <f t="shared" si="5"/>
        <v>0</v>
      </c>
    </row>
    <row r="21" spans="1:10" ht="18" customHeight="1" x14ac:dyDescent="0.25">
      <c r="A21" s="63">
        <f>IF(F21=0,"",1+MAX(A$9:A20))</f>
        <v>10</v>
      </c>
      <c r="B21" s="129"/>
      <c r="C21" s="86"/>
      <c r="D21" s="80" t="s">
        <v>46</v>
      </c>
      <c r="E21" s="14" t="s">
        <v>27</v>
      </c>
      <c r="F21" s="14">
        <v>2</v>
      </c>
      <c r="G21" s="46">
        <v>0</v>
      </c>
      <c r="H21" s="47">
        <f t="shared" si="3"/>
        <v>2</v>
      </c>
      <c r="I21" s="16">
        <f t="shared" si="4"/>
        <v>0</v>
      </c>
      <c r="J21" s="59">
        <f t="shared" si="5"/>
        <v>0</v>
      </c>
    </row>
    <row r="22" spans="1:10" ht="18" customHeight="1" x14ac:dyDescent="0.25">
      <c r="A22" s="63">
        <f>IF(F22=0,"",1+MAX(A$9:A21))</f>
        <v>11</v>
      </c>
      <c r="B22" s="129"/>
      <c r="C22" s="86"/>
      <c r="D22" s="80" t="s">
        <v>47</v>
      </c>
      <c r="E22" s="14" t="s">
        <v>27</v>
      </c>
      <c r="F22" s="14">
        <v>1</v>
      </c>
      <c r="G22" s="46">
        <v>0</v>
      </c>
      <c r="H22" s="47">
        <f t="shared" si="3"/>
        <v>1</v>
      </c>
      <c r="I22" s="16">
        <f t="shared" si="4"/>
        <v>0</v>
      </c>
      <c r="J22" s="59">
        <f t="shared" si="5"/>
        <v>0</v>
      </c>
    </row>
    <row r="23" spans="1:10" ht="18" customHeight="1" x14ac:dyDescent="0.25">
      <c r="A23" s="63">
        <f>IF(F23=0,"",1+MAX(A$9:A22))</f>
        <v>12</v>
      </c>
      <c r="B23" s="129"/>
      <c r="C23" s="86"/>
      <c r="D23" s="80" t="s">
        <v>48</v>
      </c>
      <c r="E23" s="14" t="s">
        <v>27</v>
      </c>
      <c r="F23" s="14">
        <v>4</v>
      </c>
      <c r="G23" s="46">
        <v>0</v>
      </c>
      <c r="H23" s="47">
        <f t="shared" si="3"/>
        <v>4</v>
      </c>
      <c r="I23" s="16">
        <f t="shared" si="4"/>
        <v>0</v>
      </c>
      <c r="J23" s="59">
        <f t="shared" si="5"/>
        <v>0</v>
      </c>
    </row>
    <row r="24" spans="1:10" ht="18" customHeight="1" x14ac:dyDescent="0.25">
      <c r="A24" s="63">
        <f>IF(F24=0,"",1+MAX(A$9:A23))</f>
        <v>13</v>
      </c>
      <c r="B24" s="129"/>
      <c r="C24" s="86"/>
      <c r="D24" s="80" t="s">
        <v>49</v>
      </c>
      <c r="E24" s="14" t="s">
        <v>27</v>
      </c>
      <c r="F24" s="14">
        <v>20</v>
      </c>
      <c r="G24" s="46">
        <v>0</v>
      </c>
      <c r="H24" s="47">
        <f t="shared" si="3"/>
        <v>20</v>
      </c>
      <c r="I24" s="16">
        <f t="shared" si="4"/>
        <v>0</v>
      </c>
      <c r="J24" s="59">
        <f t="shared" si="5"/>
        <v>0</v>
      </c>
    </row>
    <row r="25" spans="1:10" ht="18" customHeight="1" x14ac:dyDescent="0.25">
      <c r="A25" s="63" t="str">
        <f>IF(F25=0,"",1+MAX(A$9:A24))</f>
        <v/>
      </c>
      <c r="B25" s="129"/>
      <c r="C25" s="86"/>
      <c r="D25" s="85" t="s">
        <v>50</v>
      </c>
      <c r="E25" s="14"/>
      <c r="F25" s="14"/>
      <c r="G25" s="46"/>
      <c r="H25" s="47"/>
      <c r="I25" s="16" t="str">
        <f t="shared" si="4"/>
        <v/>
      </c>
      <c r="J25" s="59" t="str">
        <f t="shared" si="5"/>
        <v/>
      </c>
    </row>
    <row r="26" spans="1:10" ht="18" customHeight="1" x14ac:dyDescent="0.25">
      <c r="A26" s="63">
        <f>IF(F26=0,"",1+MAX(A$9:A25))</f>
        <v>14</v>
      </c>
      <c r="B26" s="129"/>
      <c r="C26" s="86"/>
      <c r="D26" s="80" t="s">
        <v>51</v>
      </c>
      <c r="E26" s="14" t="s">
        <v>26</v>
      </c>
      <c r="F26" s="34">
        <v>8</v>
      </c>
      <c r="G26" s="46">
        <v>0</v>
      </c>
      <c r="H26" s="47">
        <f t="shared" si="3"/>
        <v>8</v>
      </c>
      <c r="I26" s="16">
        <f t="shared" si="4"/>
        <v>0</v>
      </c>
      <c r="J26" s="59">
        <f t="shared" si="5"/>
        <v>0</v>
      </c>
    </row>
    <row r="27" spans="1:10" ht="18" customHeight="1" x14ac:dyDescent="0.25">
      <c r="A27" s="63">
        <f>IF(F27=0,"",1+MAX(A$9:A26))</f>
        <v>15</v>
      </c>
      <c r="B27" s="129"/>
      <c r="C27" s="86"/>
      <c r="D27" s="80" t="s">
        <v>52</v>
      </c>
      <c r="E27" s="14" t="s">
        <v>26</v>
      </c>
      <c r="F27" s="34">
        <v>14.65</v>
      </c>
      <c r="G27" s="46">
        <v>0</v>
      </c>
      <c r="H27" s="47">
        <f t="shared" si="3"/>
        <v>14.65</v>
      </c>
      <c r="I27" s="16">
        <f t="shared" si="4"/>
        <v>0</v>
      </c>
      <c r="J27" s="59">
        <f t="shared" si="5"/>
        <v>0</v>
      </c>
    </row>
    <row r="28" spans="1:10" ht="18" customHeight="1" x14ac:dyDescent="0.25">
      <c r="A28" s="63">
        <f>IF(F28=0,"",1+MAX(A$9:A27))</f>
        <v>16</v>
      </c>
      <c r="B28" s="129"/>
      <c r="C28" s="86"/>
      <c r="D28" s="80" t="s">
        <v>53</v>
      </c>
      <c r="E28" s="14" t="s">
        <v>26</v>
      </c>
      <c r="F28" s="34">
        <f>2.53+16</f>
        <v>18.53</v>
      </c>
      <c r="G28" s="46">
        <v>0</v>
      </c>
      <c r="H28" s="47">
        <f t="shared" si="3"/>
        <v>18.53</v>
      </c>
      <c r="I28" s="16">
        <f t="shared" si="4"/>
        <v>0</v>
      </c>
      <c r="J28" s="59">
        <f t="shared" si="5"/>
        <v>0</v>
      </c>
    </row>
    <row r="29" spans="1:10" ht="18" customHeight="1" x14ac:dyDescent="0.25">
      <c r="A29" s="63">
        <f>IF(F29=0,"",1+MAX(A$9:A28))</f>
        <v>17</v>
      </c>
      <c r="B29" s="129"/>
      <c r="C29" s="86"/>
      <c r="D29" s="80" t="s">
        <v>54</v>
      </c>
      <c r="E29" s="14" t="s">
        <v>26</v>
      </c>
      <c r="F29" s="14">
        <v>10</v>
      </c>
      <c r="G29" s="46">
        <v>0</v>
      </c>
      <c r="H29" s="47">
        <f t="shared" si="3"/>
        <v>10</v>
      </c>
      <c r="I29" s="16">
        <f t="shared" si="4"/>
        <v>0</v>
      </c>
      <c r="J29" s="59">
        <f t="shared" si="5"/>
        <v>0</v>
      </c>
    </row>
    <row r="30" spans="1:10" ht="18" customHeight="1" x14ac:dyDescent="0.25">
      <c r="A30" s="63" t="str">
        <f>IF(F30=0,"",1+MAX(A$9:A29))</f>
        <v/>
      </c>
      <c r="B30" s="129"/>
      <c r="C30" s="86"/>
      <c r="D30" s="87" t="s">
        <v>55</v>
      </c>
      <c r="E30" s="14"/>
      <c r="F30" s="14"/>
      <c r="G30" s="46"/>
      <c r="H30" s="47"/>
      <c r="I30" s="16" t="str">
        <f t="shared" si="4"/>
        <v/>
      </c>
      <c r="J30" s="59" t="str">
        <f t="shared" si="5"/>
        <v/>
      </c>
    </row>
    <row r="31" spans="1:10" ht="18" customHeight="1" x14ac:dyDescent="0.25">
      <c r="A31" s="63">
        <f>IF(F31=0,"",1+MAX(A$9:A30))</f>
        <v>18</v>
      </c>
      <c r="B31" s="129"/>
      <c r="C31" s="86"/>
      <c r="D31" s="80" t="s">
        <v>56</v>
      </c>
      <c r="E31" s="14" t="s">
        <v>27</v>
      </c>
      <c r="F31" s="14">
        <v>1</v>
      </c>
      <c r="G31" s="46">
        <v>0</v>
      </c>
      <c r="H31" s="47">
        <f t="shared" si="3"/>
        <v>1</v>
      </c>
      <c r="I31" s="16">
        <f t="shared" si="4"/>
        <v>0</v>
      </c>
      <c r="J31" s="59">
        <f t="shared" si="5"/>
        <v>0</v>
      </c>
    </row>
    <row r="32" spans="1:10" ht="18" customHeight="1" x14ac:dyDescent="0.25">
      <c r="A32" s="63">
        <f>IF(F32=0,"",1+MAX(A$9:A31))</f>
        <v>19</v>
      </c>
      <c r="B32" s="129"/>
      <c r="C32" s="86"/>
      <c r="D32" s="80" t="s">
        <v>57</v>
      </c>
      <c r="E32" s="14" t="s">
        <v>27</v>
      </c>
      <c r="F32" s="14">
        <v>1</v>
      </c>
      <c r="G32" s="46">
        <v>0</v>
      </c>
      <c r="H32" s="47">
        <f t="shared" si="3"/>
        <v>1</v>
      </c>
      <c r="I32" s="16">
        <f t="shared" si="4"/>
        <v>0</v>
      </c>
      <c r="J32" s="59">
        <f t="shared" si="5"/>
        <v>0</v>
      </c>
    </row>
    <row r="33" spans="1:10" ht="18" customHeight="1" x14ac:dyDescent="0.25">
      <c r="A33" s="63">
        <f>IF(F33=0,"",1+MAX(A$9:A32))</f>
        <v>20</v>
      </c>
      <c r="B33" s="129"/>
      <c r="C33" s="86"/>
      <c r="D33" s="80" t="s">
        <v>58</v>
      </c>
      <c r="E33" s="14" t="s">
        <v>27</v>
      </c>
      <c r="F33" s="14">
        <v>2</v>
      </c>
      <c r="G33" s="46">
        <v>0</v>
      </c>
      <c r="H33" s="47">
        <f t="shared" si="3"/>
        <v>2</v>
      </c>
      <c r="I33" s="16">
        <f t="shared" si="4"/>
        <v>0</v>
      </c>
      <c r="J33" s="59">
        <f t="shared" si="5"/>
        <v>0</v>
      </c>
    </row>
    <row r="34" spans="1:10" ht="18" customHeight="1" x14ac:dyDescent="0.25">
      <c r="A34" s="63">
        <f>IF(F34=0,"",1+MAX(A$9:A33))</f>
        <v>21</v>
      </c>
      <c r="B34" s="129"/>
      <c r="C34" s="86"/>
      <c r="D34" s="80" t="s">
        <v>59</v>
      </c>
      <c r="E34" s="14" t="s">
        <v>27</v>
      </c>
      <c r="F34" s="14">
        <v>4</v>
      </c>
      <c r="G34" s="46">
        <v>0</v>
      </c>
      <c r="H34" s="47">
        <f t="shared" si="3"/>
        <v>4</v>
      </c>
      <c r="I34" s="16">
        <f t="shared" si="4"/>
        <v>0</v>
      </c>
      <c r="J34" s="59">
        <f t="shared" si="5"/>
        <v>0</v>
      </c>
    </row>
    <row r="35" spans="1:10" ht="18" customHeight="1" x14ac:dyDescent="0.25">
      <c r="A35" s="63">
        <f>IF(F35=0,"",1+MAX(A$9:A34))</f>
        <v>22</v>
      </c>
      <c r="B35" s="129"/>
      <c r="C35" s="86"/>
      <c r="D35" s="80" t="s">
        <v>49</v>
      </c>
      <c r="E35" s="14" t="s">
        <v>27</v>
      </c>
      <c r="F35" s="14">
        <v>4</v>
      </c>
      <c r="G35" s="46">
        <v>0</v>
      </c>
      <c r="H35" s="47">
        <f t="shared" si="3"/>
        <v>4</v>
      </c>
      <c r="I35" s="16">
        <f t="shared" si="4"/>
        <v>0</v>
      </c>
      <c r="J35" s="59">
        <f t="shared" si="5"/>
        <v>0</v>
      </c>
    </row>
    <row r="36" spans="1:10" ht="18" customHeight="1" x14ac:dyDescent="0.25">
      <c r="A36" s="63" t="str">
        <f>IF(F36=0,"",1+MAX(A$9:A35))</f>
        <v/>
      </c>
      <c r="B36" s="129"/>
      <c r="C36" s="86"/>
      <c r="D36" s="85" t="s">
        <v>60</v>
      </c>
      <c r="E36" s="14"/>
      <c r="F36" s="14"/>
      <c r="G36" s="46"/>
      <c r="H36" s="47"/>
      <c r="I36" s="16" t="str">
        <f t="shared" si="4"/>
        <v/>
      </c>
      <c r="J36" s="59" t="str">
        <f t="shared" si="5"/>
        <v/>
      </c>
    </row>
    <row r="37" spans="1:10" ht="18" customHeight="1" x14ac:dyDescent="0.25">
      <c r="A37" s="63">
        <f>IF(F37=0,"",1+MAX(A$9:A36))</f>
        <v>23</v>
      </c>
      <c r="B37" s="129"/>
      <c r="C37" s="86"/>
      <c r="D37" s="80" t="s">
        <v>61</v>
      </c>
      <c r="E37" s="14" t="s">
        <v>26</v>
      </c>
      <c r="F37" s="34">
        <v>9.7899999999999991</v>
      </c>
      <c r="G37" s="46">
        <v>0</v>
      </c>
      <c r="H37" s="47">
        <f t="shared" si="3"/>
        <v>9.7899999999999991</v>
      </c>
      <c r="I37" s="16">
        <f t="shared" si="4"/>
        <v>0</v>
      </c>
      <c r="J37" s="59">
        <f t="shared" si="5"/>
        <v>0</v>
      </c>
    </row>
    <row r="38" spans="1:10" ht="18" customHeight="1" x14ac:dyDescent="0.25">
      <c r="A38" s="63">
        <f>IF(F38=0,"",1+MAX(A$9:A37))</f>
        <v>24</v>
      </c>
      <c r="B38" s="129"/>
      <c r="C38" s="86"/>
      <c r="D38" s="80" t="s">
        <v>62</v>
      </c>
      <c r="E38" s="14" t="s">
        <v>26</v>
      </c>
      <c r="F38" s="34">
        <f>5.35+35</f>
        <v>40.35</v>
      </c>
      <c r="G38" s="46">
        <v>0</v>
      </c>
      <c r="H38" s="47">
        <f t="shared" si="3"/>
        <v>40.35</v>
      </c>
      <c r="I38" s="16">
        <f t="shared" si="4"/>
        <v>0</v>
      </c>
      <c r="J38" s="59">
        <f t="shared" si="5"/>
        <v>0</v>
      </c>
    </row>
    <row r="39" spans="1:10" ht="18" customHeight="1" x14ac:dyDescent="0.25">
      <c r="A39" s="63" t="str">
        <f>IF(F39=0,"",1+MAX(A$9:A38))</f>
        <v/>
      </c>
      <c r="B39" s="129"/>
      <c r="C39" s="86"/>
      <c r="D39" s="87" t="s">
        <v>63</v>
      </c>
      <c r="E39" s="14"/>
      <c r="F39" s="14"/>
      <c r="G39" s="46"/>
      <c r="H39" s="47"/>
      <c r="I39" s="16" t="str">
        <f t="shared" si="4"/>
        <v/>
      </c>
      <c r="J39" s="59" t="str">
        <f t="shared" si="5"/>
        <v/>
      </c>
    </row>
    <row r="40" spans="1:10" ht="18" customHeight="1" x14ac:dyDescent="0.25">
      <c r="A40" s="63">
        <f>IF(F40=0,"",1+MAX(A$9:A39))</f>
        <v>25</v>
      </c>
      <c r="B40" s="129"/>
      <c r="C40" s="86"/>
      <c r="D40" s="80" t="s">
        <v>64</v>
      </c>
      <c r="E40" s="14" t="s">
        <v>27</v>
      </c>
      <c r="F40" s="14">
        <v>2</v>
      </c>
      <c r="G40" s="46">
        <v>0</v>
      </c>
      <c r="H40" s="47">
        <f t="shared" si="3"/>
        <v>2</v>
      </c>
      <c r="I40" s="16">
        <f t="shared" si="4"/>
        <v>0</v>
      </c>
      <c r="J40" s="59">
        <f t="shared" si="5"/>
        <v>0</v>
      </c>
    </row>
    <row r="41" spans="1:10" ht="18" customHeight="1" x14ac:dyDescent="0.25">
      <c r="A41" s="63">
        <f>IF(F41=0,"",1+MAX(A$9:A40))</f>
        <v>26</v>
      </c>
      <c r="B41" s="129"/>
      <c r="C41" s="86"/>
      <c r="D41" s="80" t="s">
        <v>65</v>
      </c>
      <c r="E41" s="14" t="s">
        <v>27</v>
      </c>
      <c r="F41" s="14">
        <v>1</v>
      </c>
      <c r="G41" s="46">
        <v>0</v>
      </c>
      <c r="H41" s="34">
        <f t="shared" si="3"/>
        <v>1</v>
      </c>
      <c r="I41" s="16">
        <f t="shared" si="4"/>
        <v>0</v>
      </c>
      <c r="J41" s="59">
        <f t="shared" si="5"/>
        <v>0</v>
      </c>
    </row>
    <row r="42" spans="1:10" ht="18" customHeight="1" x14ac:dyDescent="0.25">
      <c r="A42" s="63">
        <f>IF(F42=0,"",1+MAX(A$9:A41))</f>
        <v>27</v>
      </c>
      <c r="B42" s="129"/>
      <c r="C42" s="86"/>
      <c r="D42" s="80" t="s">
        <v>66</v>
      </c>
      <c r="E42" s="14" t="s">
        <v>27</v>
      </c>
      <c r="F42" s="14">
        <v>1</v>
      </c>
      <c r="G42" s="46">
        <v>0</v>
      </c>
      <c r="H42" s="47">
        <f t="shared" si="3"/>
        <v>1</v>
      </c>
      <c r="I42" s="16">
        <f t="shared" si="4"/>
        <v>0</v>
      </c>
      <c r="J42" s="59">
        <f t="shared" si="5"/>
        <v>0</v>
      </c>
    </row>
    <row r="43" spans="1:10" ht="18" customHeight="1" x14ac:dyDescent="0.25">
      <c r="A43" s="63">
        <f>IF(F43=0,"",1+MAX(A$9:A42))</f>
        <v>28</v>
      </c>
      <c r="B43" s="129"/>
      <c r="C43" s="86"/>
      <c r="D43" s="80" t="s">
        <v>95</v>
      </c>
      <c r="E43" s="14" t="s">
        <v>27</v>
      </c>
      <c r="F43" s="14">
        <v>2</v>
      </c>
      <c r="G43" s="46">
        <v>0</v>
      </c>
      <c r="H43" s="47">
        <f t="shared" ref="H43" si="6">(G43*F43)+F43</f>
        <v>2</v>
      </c>
      <c r="I43" s="16">
        <f t="shared" ref="I43" si="7">IF(H43=0,"",0)</f>
        <v>0</v>
      </c>
      <c r="J43" s="59">
        <f t="shared" ref="J43" si="8">IF(I43="","",I43*H43)</f>
        <v>0</v>
      </c>
    </row>
    <row r="44" spans="1:10" ht="18" customHeight="1" x14ac:dyDescent="0.25">
      <c r="A44" s="63">
        <f>IF(F44=0,"",1+MAX(A$9:A43))</f>
        <v>29</v>
      </c>
      <c r="B44" s="129"/>
      <c r="C44" s="86"/>
      <c r="D44" s="80" t="s">
        <v>96</v>
      </c>
      <c r="E44" s="14" t="s">
        <v>27</v>
      </c>
      <c r="F44" s="14">
        <v>1</v>
      </c>
      <c r="G44" s="46">
        <v>0</v>
      </c>
      <c r="H44" s="47">
        <f t="shared" ref="H44" si="9">(G44*F44)+F44</f>
        <v>1</v>
      </c>
      <c r="I44" s="16">
        <f t="shared" ref="I44" si="10">IF(H44=0,"",0)</f>
        <v>0</v>
      </c>
      <c r="J44" s="59">
        <f t="shared" ref="J44" si="11">IF(I44="","",I44*H44)</f>
        <v>0</v>
      </c>
    </row>
    <row r="45" spans="1:10" ht="18" customHeight="1" x14ac:dyDescent="0.25">
      <c r="A45" s="63">
        <f>IF(F45=0,"",1+MAX(A$9:A44))</f>
        <v>30</v>
      </c>
      <c r="B45" s="129"/>
      <c r="C45" s="86"/>
      <c r="D45" s="80" t="s">
        <v>97</v>
      </c>
      <c r="E45" s="14" t="s">
        <v>27</v>
      </c>
      <c r="F45" s="14">
        <v>3</v>
      </c>
      <c r="G45" s="46">
        <v>0</v>
      </c>
      <c r="H45" s="47">
        <f t="shared" ref="H45" si="12">(G45*F45)+F45</f>
        <v>3</v>
      </c>
      <c r="I45" s="16">
        <f t="shared" ref="I45" si="13">IF(H45=0,"",0)</f>
        <v>0</v>
      </c>
      <c r="J45" s="59">
        <f t="shared" ref="J45" si="14">IF(I45="","",I45*H45)</f>
        <v>0</v>
      </c>
    </row>
    <row r="46" spans="1:10" ht="18" customHeight="1" x14ac:dyDescent="0.25">
      <c r="A46" s="63">
        <f>IF(F46=0,"",1+MAX(A$9:A45))</f>
        <v>31</v>
      </c>
      <c r="B46" s="129"/>
      <c r="C46" s="86"/>
      <c r="D46" s="80" t="s">
        <v>45</v>
      </c>
      <c r="E46" s="14" t="s">
        <v>27</v>
      </c>
      <c r="F46" s="14">
        <v>1</v>
      </c>
      <c r="G46" s="46">
        <v>0</v>
      </c>
      <c r="H46" s="47">
        <f t="shared" si="3"/>
        <v>1</v>
      </c>
      <c r="I46" s="16">
        <f t="shared" si="4"/>
        <v>0</v>
      </c>
      <c r="J46" s="59">
        <f t="shared" si="5"/>
        <v>0</v>
      </c>
    </row>
    <row r="47" spans="1:10" ht="18" customHeight="1" x14ac:dyDescent="0.25">
      <c r="A47" s="63">
        <f>IF(F47=0,"",1+MAX(A$9:A46))</f>
        <v>32</v>
      </c>
      <c r="B47" s="129"/>
      <c r="C47" s="86"/>
      <c r="D47" s="80" t="s">
        <v>94</v>
      </c>
      <c r="E47" s="14" t="s">
        <v>27</v>
      </c>
      <c r="F47" s="14">
        <v>1</v>
      </c>
      <c r="G47" s="94">
        <v>0</v>
      </c>
      <c r="H47" s="34">
        <f t="shared" ref="H47" si="15">(G47*F47)+F47</f>
        <v>1</v>
      </c>
      <c r="I47" s="22">
        <f t="shared" ref="I47" si="16">IF(H47=0,"",0)</f>
        <v>0</v>
      </c>
      <c r="J47" s="22">
        <f t="shared" ref="J47" si="17">IF(I47="","",I47*H47)</f>
        <v>0</v>
      </c>
    </row>
    <row r="48" spans="1:10" s="17" customFormat="1" ht="18" customHeight="1" x14ac:dyDescent="0.25">
      <c r="A48" s="63">
        <f>IF(F48=0,"",1+MAX(A$9:A47))</f>
        <v>33</v>
      </c>
      <c r="B48" s="129"/>
      <c r="C48" s="86"/>
      <c r="D48" s="80" t="s">
        <v>44</v>
      </c>
      <c r="E48" s="14" t="s">
        <v>27</v>
      </c>
      <c r="F48" s="14">
        <v>1</v>
      </c>
      <c r="G48" s="94">
        <v>0</v>
      </c>
      <c r="H48" s="34">
        <f t="shared" si="3"/>
        <v>1</v>
      </c>
      <c r="I48" s="22">
        <f t="shared" si="4"/>
        <v>0</v>
      </c>
      <c r="J48" s="22">
        <f t="shared" si="5"/>
        <v>0</v>
      </c>
    </row>
    <row r="49" spans="1:10" ht="18" customHeight="1" x14ac:dyDescent="0.25">
      <c r="A49" s="63">
        <f>IF(F49=0,"",1+MAX(A$9:A48))</f>
        <v>34</v>
      </c>
      <c r="B49" s="129"/>
      <c r="C49" s="88"/>
      <c r="D49" s="84" t="s">
        <v>42</v>
      </c>
      <c r="E49" s="18" t="s">
        <v>27</v>
      </c>
      <c r="F49" s="18">
        <v>2</v>
      </c>
      <c r="G49" s="46">
        <v>0</v>
      </c>
      <c r="H49" s="47">
        <f t="shared" si="3"/>
        <v>2</v>
      </c>
      <c r="I49" s="16">
        <f t="shared" si="4"/>
        <v>0</v>
      </c>
      <c r="J49" s="59">
        <f t="shared" si="5"/>
        <v>0</v>
      </c>
    </row>
    <row r="50" spans="1:10" ht="18" customHeight="1" x14ac:dyDescent="0.25">
      <c r="A50" s="63">
        <f>IF(F50=0,"",1+MAX(A$9:A49))</f>
        <v>35</v>
      </c>
      <c r="B50" s="129"/>
      <c r="C50" s="86"/>
      <c r="D50" s="80" t="s">
        <v>67</v>
      </c>
      <c r="E50" s="14" t="s">
        <v>27</v>
      </c>
      <c r="F50" s="14">
        <v>2</v>
      </c>
      <c r="G50" s="46">
        <v>0</v>
      </c>
      <c r="H50" s="47">
        <f t="shared" si="3"/>
        <v>2</v>
      </c>
      <c r="I50" s="16">
        <f t="shared" si="4"/>
        <v>0</v>
      </c>
      <c r="J50" s="59">
        <f t="shared" si="5"/>
        <v>0</v>
      </c>
    </row>
    <row r="51" spans="1:10" ht="18" customHeight="1" x14ac:dyDescent="0.25">
      <c r="A51" s="64">
        <f>IF(F51=0,"",1+MAX(A$9:A50))</f>
        <v>36</v>
      </c>
      <c r="B51" s="129"/>
      <c r="C51" s="90"/>
      <c r="D51" s="83" t="s">
        <v>49</v>
      </c>
      <c r="E51" s="19" t="s">
        <v>27</v>
      </c>
      <c r="F51" s="19">
        <v>7</v>
      </c>
      <c r="G51" s="75">
        <v>0</v>
      </c>
      <c r="H51" s="76">
        <f t="shared" si="3"/>
        <v>7</v>
      </c>
      <c r="I51" s="21">
        <f t="shared" si="4"/>
        <v>0</v>
      </c>
      <c r="J51" s="65">
        <f t="shared" si="5"/>
        <v>0</v>
      </c>
    </row>
    <row r="52" spans="1:10" ht="18" customHeight="1" x14ac:dyDescent="0.2">
      <c r="A52" s="103"/>
      <c r="B52" s="97"/>
      <c r="C52" s="97"/>
      <c r="D52" s="97"/>
      <c r="E52" s="97"/>
      <c r="F52" s="97"/>
      <c r="G52" s="97"/>
      <c r="H52" s="97"/>
      <c r="I52" s="105" t="s">
        <v>23</v>
      </c>
      <c r="J52" s="106">
        <f>SUM(J10:J51)</f>
        <v>0</v>
      </c>
    </row>
    <row r="53" spans="1:10" ht="18" customHeight="1" x14ac:dyDescent="0.2">
      <c r="A53" s="60"/>
      <c r="B53" s="43"/>
      <c r="C53" s="43"/>
      <c r="D53" s="31"/>
      <c r="E53" s="31"/>
      <c r="F53" s="28"/>
      <c r="G53" s="28"/>
      <c r="H53" s="32"/>
      <c r="I53" s="33"/>
      <c r="J53" s="61"/>
    </row>
    <row r="54" spans="1:10" ht="18" customHeight="1" x14ac:dyDescent="0.2">
      <c r="A54" s="107"/>
      <c r="B54" s="108"/>
      <c r="C54" s="109">
        <v>23000</v>
      </c>
      <c r="D54" s="110" t="s">
        <v>17</v>
      </c>
      <c r="E54" s="97"/>
      <c r="F54" s="108"/>
      <c r="G54" s="108"/>
      <c r="H54" s="108"/>
      <c r="I54" s="108"/>
      <c r="J54" s="111"/>
    </row>
    <row r="55" spans="1:10" s="15" customFormat="1" ht="15.75" x14ac:dyDescent="0.25">
      <c r="A55" s="62" t="str">
        <f>IF(F55=0,"",1+MAX(A$9:A54))</f>
        <v/>
      </c>
      <c r="B55" s="127" t="s">
        <v>85</v>
      </c>
      <c r="C55" s="44"/>
      <c r="D55" s="35" t="s">
        <v>28</v>
      </c>
      <c r="E55" s="18"/>
      <c r="F55" s="18"/>
      <c r="G55" s="46"/>
      <c r="H55" s="47"/>
      <c r="I55" s="16" t="str">
        <f t="shared" ref="I55:I64" si="18">IF(H55=0,"",0)</f>
        <v/>
      </c>
      <c r="J55" s="59" t="str">
        <f t="shared" ref="J55:J64" si="19">IF(I55="","",I55*H55)</f>
        <v/>
      </c>
    </row>
    <row r="56" spans="1:10" s="15" customFormat="1" ht="15.75" x14ac:dyDescent="0.25">
      <c r="A56" s="63">
        <f>IF(F56=0,"",1+MAX(A$9:A55))</f>
        <v>37</v>
      </c>
      <c r="B56" s="127"/>
      <c r="C56" s="44"/>
      <c r="D56" s="48" t="s">
        <v>89</v>
      </c>
      <c r="E56" s="18" t="s">
        <v>26</v>
      </c>
      <c r="F56" s="18">
        <v>3</v>
      </c>
      <c r="G56" s="46">
        <v>0</v>
      </c>
      <c r="H56" s="47">
        <f t="shared" ref="H56" si="20">(G56*F56)+F56</f>
        <v>3</v>
      </c>
      <c r="I56" s="16">
        <f t="shared" ref="I56" si="21">IF(H56=0,"",0)</f>
        <v>0</v>
      </c>
      <c r="J56" s="59">
        <f t="shared" ref="J56" si="22">IF(I56="","",I56*H56)</f>
        <v>0</v>
      </c>
    </row>
    <row r="57" spans="1:10" s="15" customFormat="1" ht="15.75" x14ac:dyDescent="0.25">
      <c r="A57" s="63">
        <f>IF(F57=0,"",1+MAX(A$9:A56))</f>
        <v>38</v>
      </c>
      <c r="B57" s="127"/>
      <c r="C57" s="44"/>
      <c r="D57" s="48" t="s">
        <v>90</v>
      </c>
      <c r="E57" s="18" t="s">
        <v>6</v>
      </c>
      <c r="F57" s="18">
        <f>(8*3)</f>
        <v>24</v>
      </c>
      <c r="G57" s="46">
        <v>0</v>
      </c>
      <c r="H57" s="47">
        <f t="shared" ref="H57" si="23">(G57*F57)+F57</f>
        <v>24</v>
      </c>
      <c r="I57" s="16">
        <f t="shared" ref="I57" si="24">IF(H57=0,"",0)</f>
        <v>0</v>
      </c>
      <c r="J57" s="59">
        <f t="shared" ref="J57" si="25">IF(I57="","",I57*H57)</f>
        <v>0</v>
      </c>
    </row>
    <row r="58" spans="1:10" s="15" customFormat="1" ht="173.25" x14ac:dyDescent="0.25">
      <c r="A58" s="63">
        <f>IF(F58=0,"",1+MAX(A$9:A57))</f>
        <v>39</v>
      </c>
      <c r="B58" s="127"/>
      <c r="C58" s="24"/>
      <c r="D58" s="81" t="s">
        <v>32</v>
      </c>
      <c r="E58" s="14" t="s">
        <v>27</v>
      </c>
      <c r="F58" s="14">
        <v>1</v>
      </c>
      <c r="G58" s="46">
        <v>0</v>
      </c>
      <c r="H58" s="47">
        <f t="shared" ref="H58:H65" si="26">(G58*F58)+F58</f>
        <v>1</v>
      </c>
      <c r="I58" s="16">
        <f t="shared" si="18"/>
        <v>0</v>
      </c>
      <c r="J58" s="59">
        <f t="shared" si="19"/>
        <v>0</v>
      </c>
    </row>
    <row r="59" spans="1:10" s="15" customFormat="1" ht="63" x14ac:dyDescent="0.25">
      <c r="A59" s="63">
        <f>IF(F59=0,"",1+MAX(A$9:A58))</f>
        <v>40</v>
      </c>
      <c r="B59" s="127"/>
      <c r="C59" s="24"/>
      <c r="D59" s="81" t="s">
        <v>33</v>
      </c>
      <c r="E59" s="14" t="s">
        <v>27</v>
      </c>
      <c r="F59" s="14">
        <v>1</v>
      </c>
      <c r="G59" s="46">
        <v>0</v>
      </c>
      <c r="H59" s="47">
        <f t="shared" si="26"/>
        <v>1</v>
      </c>
      <c r="I59" s="16">
        <f t="shared" si="18"/>
        <v>0</v>
      </c>
      <c r="J59" s="59">
        <f t="shared" si="19"/>
        <v>0</v>
      </c>
    </row>
    <row r="60" spans="1:10" s="15" customFormat="1" ht="78.75" x14ac:dyDescent="0.25">
      <c r="A60" s="63">
        <f>IF(F60=0,"",1+MAX(A$9:A59))</f>
        <v>41</v>
      </c>
      <c r="B60" s="127"/>
      <c r="C60" s="24"/>
      <c r="D60" s="81" t="s">
        <v>91</v>
      </c>
      <c r="E60" s="14" t="s">
        <v>27</v>
      </c>
      <c r="F60" s="14">
        <v>1</v>
      </c>
      <c r="G60" s="46">
        <v>0</v>
      </c>
      <c r="H60" s="47">
        <f t="shared" ref="H60" si="27">(G60*F60)+F60</f>
        <v>1</v>
      </c>
      <c r="I60" s="16">
        <f t="shared" ref="I60" si="28">IF(H60=0,"",0)</f>
        <v>0</v>
      </c>
      <c r="J60" s="59">
        <f t="shared" ref="J60" si="29">IF(I60="","",I60*H60)</f>
        <v>0</v>
      </c>
    </row>
    <row r="61" spans="1:10" s="15" customFormat="1" ht="78.75" x14ac:dyDescent="0.25">
      <c r="A61" s="63">
        <f>IF(F61=0,"",1+MAX(A$9:A60))</f>
        <v>42</v>
      </c>
      <c r="B61" s="127"/>
      <c r="C61" s="24"/>
      <c r="D61" s="81" t="s">
        <v>34</v>
      </c>
      <c r="E61" s="14" t="s">
        <v>27</v>
      </c>
      <c r="F61" s="14">
        <v>1</v>
      </c>
      <c r="G61" s="46">
        <v>0</v>
      </c>
      <c r="H61" s="47">
        <f t="shared" si="26"/>
        <v>1</v>
      </c>
      <c r="I61" s="16">
        <f t="shared" si="18"/>
        <v>0</v>
      </c>
      <c r="J61" s="59">
        <f t="shared" si="19"/>
        <v>0</v>
      </c>
    </row>
    <row r="62" spans="1:10" s="15" customFormat="1" ht="63" x14ac:dyDescent="0.25">
      <c r="A62" s="63">
        <f>IF(F62=0,"",1+MAX(A$9:A61))</f>
        <v>43</v>
      </c>
      <c r="B62" s="127"/>
      <c r="C62" s="24"/>
      <c r="D62" s="81" t="s">
        <v>35</v>
      </c>
      <c r="E62" s="14" t="s">
        <v>27</v>
      </c>
      <c r="F62" s="14">
        <v>1</v>
      </c>
      <c r="G62" s="46">
        <v>0</v>
      </c>
      <c r="H62" s="47">
        <f t="shared" si="26"/>
        <v>1</v>
      </c>
      <c r="I62" s="16">
        <f t="shared" si="18"/>
        <v>0</v>
      </c>
      <c r="J62" s="59">
        <f t="shared" si="19"/>
        <v>0</v>
      </c>
    </row>
    <row r="63" spans="1:10" s="15" customFormat="1" ht="15.75" x14ac:dyDescent="0.25">
      <c r="A63" s="63">
        <f>IF(F63=0,"",1+MAX(A$9:A62))</f>
        <v>44</v>
      </c>
      <c r="B63" s="127"/>
      <c r="C63" s="24"/>
      <c r="D63" s="80" t="s">
        <v>29</v>
      </c>
      <c r="E63" s="14" t="s">
        <v>27</v>
      </c>
      <c r="F63" s="14">
        <v>1</v>
      </c>
      <c r="G63" s="46">
        <v>0</v>
      </c>
      <c r="H63" s="47">
        <f t="shared" si="26"/>
        <v>1</v>
      </c>
      <c r="I63" s="16">
        <f t="shared" si="18"/>
        <v>0</v>
      </c>
      <c r="J63" s="59">
        <f t="shared" si="19"/>
        <v>0</v>
      </c>
    </row>
    <row r="64" spans="1:10" s="15" customFormat="1" ht="15.75" x14ac:dyDescent="0.25">
      <c r="A64" s="63">
        <f>IF(F64=0,"",1+MAX(A$9:A63))</f>
        <v>45</v>
      </c>
      <c r="B64" s="127"/>
      <c r="C64" s="24"/>
      <c r="D64" s="80" t="s">
        <v>30</v>
      </c>
      <c r="E64" s="14" t="s">
        <v>27</v>
      </c>
      <c r="F64" s="14">
        <v>1</v>
      </c>
      <c r="G64" s="46">
        <v>0</v>
      </c>
      <c r="H64" s="47">
        <f t="shared" si="26"/>
        <v>1</v>
      </c>
      <c r="I64" s="16">
        <f t="shared" si="18"/>
        <v>0</v>
      </c>
      <c r="J64" s="59">
        <f t="shared" si="19"/>
        <v>0</v>
      </c>
    </row>
    <row r="65" spans="1:10" s="15" customFormat="1" ht="15.75" x14ac:dyDescent="0.25">
      <c r="A65" s="64">
        <f>IF(F65=0,"",1+MAX(A$9:A64))</f>
        <v>46</v>
      </c>
      <c r="B65" s="127"/>
      <c r="C65" s="23"/>
      <c r="D65" s="83" t="s">
        <v>31</v>
      </c>
      <c r="E65" s="19" t="s">
        <v>27</v>
      </c>
      <c r="F65" s="19">
        <v>2</v>
      </c>
      <c r="G65" s="75">
        <v>0.05</v>
      </c>
      <c r="H65" s="76">
        <f t="shared" si="26"/>
        <v>2.1</v>
      </c>
      <c r="I65" s="21">
        <f t="shared" ref="I65" si="30">IF(H65=0,"",0)</f>
        <v>0</v>
      </c>
      <c r="J65" s="65">
        <f t="shared" ref="J65" si="31">IF(I65="","",I65*H65)</f>
        <v>0</v>
      </c>
    </row>
    <row r="66" spans="1:10" ht="18" customHeight="1" x14ac:dyDescent="0.2">
      <c r="A66" s="103"/>
      <c r="B66" s="97"/>
      <c r="C66" s="97"/>
      <c r="D66" s="97"/>
      <c r="E66" s="97"/>
      <c r="F66" s="97"/>
      <c r="G66" s="97"/>
      <c r="H66" s="97"/>
      <c r="I66" s="105" t="s">
        <v>23</v>
      </c>
      <c r="J66" s="106">
        <f>SUM(J55:J65)</f>
        <v>0</v>
      </c>
    </row>
    <row r="67" spans="1:10" ht="18" customHeight="1" x14ac:dyDescent="0.2">
      <c r="A67" s="60"/>
      <c r="B67" s="43"/>
      <c r="C67" s="43"/>
      <c r="D67" s="31"/>
      <c r="E67" s="31"/>
      <c r="F67" s="28"/>
      <c r="G67" s="28"/>
      <c r="H67" s="32"/>
      <c r="I67" s="33"/>
      <c r="J67" s="61"/>
    </row>
    <row r="68" spans="1:10" ht="18" customHeight="1" x14ac:dyDescent="0.2">
      <c r="A68" s="107"/>
      <c r="B68" s="108"/>
      <c r="C68" s="109">
        <v>26000</v>
      </c>
      <c r="D68" s="110" t="s">
        <v>18</v>
      </c>
      <c r="E68" s="97"/>
      <c r="F68" s="108"/>
      <c r="G68" s="108"/>
      <c r="H68" s="108"/>
      <c r="I68" s="108"/>
      <c r="J68" s="111"/>
    </row>
    <row r="69" spans="1:10" s="15" customFormat="1" ht="15.75" x14ac:dyDescent="0.25">
      <c r="A69" s="66" t="str">
        <f>IF(F69=0,"",1+MAX(A$9:A68))</f>
        <v/>
      </c>
      <c r="B69" s="127" t="s">
        <v>86</v>
      </c>
      <c r="C69" s="36"/>
      <c r="D69" s="91" t="s">
        <v>10</v>
      </c>
      <c r="E69" s="18"/>
      <c r="F69" s="18"/>
      <c r="G69" s="46"/>
      <c r="H69" s="47"/>
      <c r="I69" s="16" t="str">
        <f t="shared" ref="I69:I74" si="32">IF(H69=0,"",0)</f>
        <v/>
      </c>
      <c r="J69" s="59" t="str">
        <f t="shared" ref="J69:J74" si="33">IF(I69="","",I69*H69)</f>
        <v/>
      </c>
    </row>
    <row r="70" spans="1:10" s="15" customFormat="1" ht="15.75" x14ac:dyDescent="0.25">
      <c r="A70" s="63">
        <f>IF(F70=0,"",1+MAX(A$9:A69))</f>
        <v>47</v>
      </c>
      <c r="B70" s="127"/>
      <c r="C70" s="24"/>
      <c r="D70" s="80" t="s">
        <v>68</v>
      </c>
      <c r="E70" s="14" t="s">
        <v>27</v>
      </c>
      <c r="F70" s="14">
        <v>5</v>
      </c>
      <c r="G70" s="46">
        <v>0</v>
      </c>
      <c r="H70" s="47">
        <f t="shared" ref="H70:H74" si="34">(G70*F70)+F70</f>
        <v>5</v>
      </c>
      <c r="I70" s="16">
        <f t="shared" si="32"/>
        <v>0</v>
      </c>
      <c r="J70" s="59">
        <f t="shared" si="33"/>
        <v>0</v>
      </c>
    </row>
    <row r="71" spans="1:10" s="15" customFormat="1" ht="15.75" x14ac:dyDescent="0.25">
      <c r="A71" s="63">
        <f>IF(F71=0,"",1+MAX(A$9:A70))</f>
        <v>48</v>
      </c>
      <c r="B71" s="127"/>
      <c r="C71" s="24"/>
      <c r="D71" s="80" t="s">
        <v>92</v>
      </c>
      <c r="E71" s="14" t="s">
        <v>27</v>
      </c>
      <c r="F71" s="14">
        <v>3</v>
      </c>
      <c r="G71" s="46">
        <v>0</v>
      </c>
      <c r="H71" s="47">
        <f t="shared" ref="H71" si="35">(G71*F71)+F71</f>
        <v>3</v>
      </c>
      <c r="I71" s="16">
        <f t="shared" ref="I71" si="36">IF(H71=0,"",0)</f>
        <v>0</v>
      </c>
      <c r="J71" s="59">
        <f t="shared" ref="J71" si="37">IF(I71="","",I71*H71)</f>
        <v>0</v>
      </c>
    </row>
    <row r="72" spans="1:10" s="15" customFormat="1" ht="15.75" x14ac:dyDescent="0.25">
      <c r="A72" s="63">
        <f>IF(F72=0,"",1+MAX(A$9:A71))</f>
        <v>49</v>
      </c>
      <c r="B72" s="127"/>
      <c r="C72" s="24"/>
      <c r="D72" s="80" t="s">
        <v>69</v>
      </c>
      <c r="E72" s="14" t="s">
        <v>27</v>
      </c>
      <c r="F72" s="14">
        <v>4</v>
      </c>
      <c r="G72" s="46">
        <v>0</v>
      </c>
      <c r="H72" s="47">
        <f t="shared" si="34"/>
        <v>4</v>
      </c>
      <c r="I72" s="16">
        <f t="shared" si="32"/>
        <v>0</v>
      </c>
      <c r="J72" s="59">
        <f t="shared" si="33"/>
        <v>0</v>
      </c>
    </row>
    <row r="73" spans="1:10" s="15" customFormat="1" ht="15.75" x14ac:dyDescent="0.25">
      <c r="A73" s="63">
        <f>IF(F73=0,"",1+MAX(A$9:A72))</f>
        <v>50</v>
      </c>
      <c r="B73" s="127"/>
      <c r="C73" s="24"/>
      <c r="D73" s="80" t="s">
        <v>70</v>
      </c>
      <c r="E73" s="14" t="s">
        <v>27</v>
      </c>
      <c r="F73" s="14">
        <v>1</v>
      </c>
      <c r="G73" s="46">
        <v>0</v>
      </c>
      <c r="H73" s="47">
        <f t="shared" si="34"/>
        <v>1</v>
      </c>
      <c r="I73" s="16">
        <f t="shared" si="32"/>
        <v>0</v>
      </c>
      <c r="J73" s="59">
        <f t="shared" si="33"/>
        <v>0</v>
      </c>
    </row>
    <row r="74" spans="1:10" s="15" customFormat="1" ht="15.75" x14ac:dyDescent="0.25">
      <c r="A74" s="63">
        <f>IF(F74=0,"",1+MAX(A$9:A73))</f>
        <v>51</v>
      </c>
      <c r="B74" s="127"/>
      <c r="C74" s="24"/>
      <c r="D74" s="80" t="s">
        <v>71</v>
      </c>
      <c r="E74" s="14" t="s">
        <v>27</v>
      </c>
      <c r="F74" s="14">
        <v>1</v>
      </c>
      <c r="G74" s="46">
        <v>0</v>
      </c>
      <c r="H74" s="47">
        <f t="shared" si="34"/>
        <v>1</v>
      </c>
      <c r="I74" s="16">
        <f t="shared" si="32"/>
        <v>0</v>
      </c>
      <c r="J74" s="59">
        <f t="shared" si="33"/>
        <v>0</v>
      </c>
    </row>
    <row r="75" spans="1:10" s="15" customFormat="1" ht="15.75" x14ac:dyDescent="0.25">
      <c r="A75" s="63">
        <f>IF(F75=0,"",1+MAX(A$9:A74))</f>
        <v>52</v>
      </c>
      <c r="B75" s="127"/>
      <c r="C75" s="24"/>
      <c r="D75" s="80" t="s">
        <v>72</v>
      </c>
      <c r="E75" s="14" t="s">
        <v>27</v>
      </c>
      <c r="F75" s="14">
        <v>3</v>
      </c>
      <c r="G75" s="46">
        <v>0</v>
      </c>
      <c r="H75" s="47">
        <f t="shared" ref="H75:H88" si="38">(G75*F75)+F75</f>
        <v>3</v>
      </c>
      <c r="I75" s="16">
        <f t="shared" ref="I75:I88" si="39">IF(H75=0,"",0)</f>
        <v>0</v>
      </c>
      <c r="J75" s="59">
        <f t="shared" ref="J75:J88" si="40">IF(I75="","",I75*H75)</f>
        <v>0</v>
      </c>
    </row>
    <row r="76" spans="1:10" s="15" customFormat="1" ht="15.75" x14ac:dyDescent="0.25">
      <c r="A76" s="63">
        <f>IF(F76=0,"",1+MAX(A$9:A75))</f>
        <v>53</v>
      </c>
      <c r="B76" s="127"/>
      <c r="C76" s="24"/>
      <c r="D76" s="80" t="s">
        <v>73</v>
      </c>
      <c r="E76" s="14" t="s">
        <v>27</v>
      </c>
      <c r="F76" s="14">
        <v>14</v>
      </c>
      <c r="G76" s="46">
        <v>0</v>
      </c>
      <c r="H76" s="47">
        <f t="shared" si="38"/>
        <v>14</v>
      </c>
      <c r="I76" s="16">
        <f t="shared" si="39"/>
        <v>0</v>
      </c>
      <c r="J76" s="59">
        <f t="shared" si="40"/>
        <v>0</v>
      </c>
    </row>
    <row r="77" spans="1:10" s="15" customFormat="1" ht="15.75" x14ac:dyDescent="0.25">
      <c r="A77" s="63">
        <f>IF(F77=0,"",1+MAX(A$9:A76))</f>
        <v>54</v>
      </c>
      <c r="B77" s="127"/>
      <c r="C77" s="24"/>
      <c r="D77" s="80" t="s">
        <v>74</v>
      </c>
      <c r="E77" s="14" t="s">
        <v>27</v>
      </c>
      <c r="F77" s="14">
        <v>1</v>
      </c>
      <c r="G77" s="46">
        <v>0</v>
      </c>
      <c r="H77" s="47">
        <f t="shared" si="38"/>
        <v>1</v>
      </c>
      <c r="I77" s="16">
        <f t="shared" si="39"/>
        <v>0</v>
      </c>
      <c r="J77" s="59">
        <f t="shared" si="40"/>
        <v>0</v>
      </c>
    </row>
    <row r="78" spans="1:10" s="15" customFormat="1" ht="15.75" x14ac:dyDescent="0.25">
      <c r="A78" s="63">
        <f>IF(F78=0,"",1+MAX(A$9:A77))</f>
        <v>55</v>
      </c>
      <c r="B78" s="127"/>
      <c r="C78" s="24"/>
      <c r="D78" s="80" t="s">
        <v>75</v>
      </c>
      <c r="E78" s="14" t="s">
        <v>27</v>
      </c>
      <c r="F78" s="14">
        <v>2</v>
      </c>
      <c r="G78" s="46">
        <v>0</v>
      </c>
      <c r="H78" s="47">
        <f t="shared" si="38"/>
        <v>2</v>
      </c>
      <c r="I78" s="16">
        <f t="shared" si="39"/>
        <v>0</v>
      </c>
      <c r="J78" s="59">
        <f t="shared" si="40"/>
        <v>0</v>
      </c>
    </row>
    <row r="79" spans="1:10" s="15" customFormat="1" ht="15.75" x14ac:dyDescent="0.25">
      <c r="A79" s="63">
        <f>IF(F79=0,"",1+MAX(A$9:A78))</f>
        <v>56</v>
      </c>
      <c r="B79" s="127"/>
      <c r="C79" s="24"/>
      <c r="D79" s="80" t="s">
        <v>76</v>
      </c>
      <c r="E79" s="14" t="s">
        <v>27</v>
      </c>
      <c r="F79" s="14">
        <v>1</v>
      </c>
      <c r="G79" s="46">
        <v>0</v>
      </c>
      <c r="H79" s="47">
        <f t="shared" si="38"/>
        <v>1</v>
      </c>
      <c r="I79" s="16">
        <f t="shared" si="39"/>
        <v>0</v>
      </c>
      <c r="J79" s="59">
        <f t="shared" si="40"/>
        <v>0</v>
      </c>
    </row>
    <row r="80" spans="1:10" s="15" customFormat="1" ht="15.75" x14ac:dyDescent="0.25">
      <c r="A80" s="63">
        <f>IF(F80=0,"",1+MAX(A$9:A79))</f>
        <v>57</v>
      </c>
      <c r="B80" s="127"/>
      <c r="C80" s="24"/>
      <c r="D80" s="80" t="s">
        <v>77</v>
      </c>
      <c r="E80" s="14" t="s">
        <v>27</v>
      </c>
      <c r="F80" s="14">
        <v>1</v>
      </c>
      <c r="G80" s="46">
        <v>0</v>
      </c>
      <c r="H80" s="47">
        <f t="shared" si="38"/>
        <v>1</v>
      </c>
      <c r="I80" s="16">
        <f t="shared" si="39"/>
        <v>0</v>
      </c>
      <c r="J80" s="59">
        <f t="shared" si="40"/>
        <v>0</v>
      </c>
    </row>
    <row r="81" spans="1:10" s="15" customFormat="1" ht="15.75" x14ac:dyDescent="0.25">
      <c r="A81" s="63">
        <f>IF(F81=0,"",1+MAX(A$9:A80))</f>
        <v>58</v>
      </c>
      <c r="B81" s="127"/>
      <c r="C81" s="24"/>
      <c r="D81" s="80" t="s">
        <v>78</v>
      </c>
      <c r="E81" s="14" t="s">
        <v>27</v>
      </c>
      <c r="F81" s="14">
        <v>1</v>
      </c>
      <c r="G81" s="46">
        <v>0</v>
      </c>
      <c r="H81" s="47">
        <f t="shared" si="38"/>
        <v>1</v>
      </c>
      <c r="I81" s="16">
        <f t="shared" si="39"/>
        <v>0</v>
      </c>
      <c r="J81" s="59">
        <f t="shared" si="40"/>
        <v>0</v>
      </c>
    </row>
    <row r="82" spans="1:10" s="15" customFormat="1" ht="15.75" x14ac:dyDescent="0.25">
      <c r="A82" s="63">
        <f>IF(F82=0,"",1+MAX(A$9:A81))</f>
        <v>59</v>
      </c>
      <c r="B82" s="127"/>
      <c r="C82" s="24"/>
      <c r="D82" s="80" t="s">
        <v>79</v>
      </c>
      <c r="E82" s="14" t="s">
        <v>27</v>
      </c>
      <c r="F82" s="14">
        <v>1</v>
      </c>
      <c r="G82" s="46">
        <v>0</v>
      </c>
      <c r="H82" s="47">
        <f t="shared" si="38"/>
        <v>1</v>
      </c>
      <c r="I82" s="16">
        <f t="shared" si="39"/>
        <v>0</v>
      </c>
      <c r="J82" s="59">
        <f t="shared" si="40"/>
        <v>0</v>
      </c>
    </row>
    <row r="83" spans="1:10" s="15" customFormat="1" ht="15.75" x14ac:dyDescent="0.25">
      <c r="A83" s="63">
        <f>IF(F83=0,"",1+MAX(A$9:A82))</f>
        <v>60</v>
      </c>
      <c r="B83" s="127"/>
      <c r="C83" s="24"/>
      <c r="D83" s="80" t="s">
        <v>80</v>
      </c>
      <c r="E83" s="14" t="s">
        <v>27</v>
      </c>
      <c r="F83" s="14">
        <v>1</v>
      </c>
      <c r="G83" s="46">
        <v>0</v>
      </c>
      <c r="H83" s="47">
        <f t="shared" si="38"/>
        <v>1</v>
      </c>
      <c r="I83" s="16">
        <f t="shared" si="39"/>
        <v>0</v>
      </c>
      <c r="J83" s="59">
        <f t="shared" si="40"/>
        <v>0</v>
      </c>
    </row>
    <row r="84" spans="1:10" s="15" customFormat="1" ht="15.75" x14ac:dyDescent="0.25">
      <c r="A84" s="63">
        <f>IF(F84=0,"",1+MAX(A$9:A83))</f>
        <v>61</v>
      </c>
      <c r="B84" s="127"/>
      <c r="C84" s="24"/>
      <c r="D84" s="80" t="s">
        <v>81</v>
      </c>
      <c r="E84" s="14" t="s">
        <v>27</v>
      </c>
      <c r="F84" s="14">
        <v>1</v>
      </c>
      <c r="G84" s="46">
        <v>0</v>
      </c>
      <c r="H84" s="47">
        <f t="shared" si="38"/>
        <v>1</v>
      </c>
      <c r="I84" s="16">
        <f t="shared" si="39"/>
        <v>0</v>
      </c>
      <c r="J84" s="59">
        <f t="shared" si="40"/>
        <v>0</v>
      </c>
    </row>
    <row r="85" spans="1:10" s="15" customFormat="1" ht="15.75" x14ac:dyDescent="0.25">
      <c r="A85" s="63">
        <f>IF(F85=0,"",1+MAX(A$9:A84))</f>
        <v>62</v>
      </c>
      <c r="B85" s="127"/>
      <c r="C85" s="24"/>
      <c r="D85" s="80" t="s">
        <v>82</v>
      </c>
      <c r="E85" s="14" t="s">
        <v>27</v>
      </c>
      <c r="F85" s="14">
        <v>1</v>
      </c>
      <c r="G85" s="46">
        <v>0</v>
      </c>
      <c r="H85" s="47">
        <f t="shared" si="38"/>
        <v>1</v>
      </c>
      <c r="I85" s="16">
        <f t="shared" si="39"/>
        <v>0</v>
      </c>
      <c r="J85" s="59">
        <f t="shared" si="40"/>
        <v>0</v>
      </c>
    </row>
    <row r="86" spans="1:10" s="15" customFormat="1" ht="15.75" x14ac:dyDescent="0.25">
      <c r="A86" s="63">
        <f>IF(F86=0,"",1+MAX(A$9:A85))</f>
        <v>63</v>
      </c>
      <c r="B86" s="127"/>
      <c r="C86" s="24"/>
      <c r="D86" s="80" t="s">
        <v>93</v>
      </c>
      <c r="E86" s="14" t="s">
        <v>27</v>
      </c>
      <c r="F86" s="14">
        <v>1</v>
      </c>
      <c r="G86" s="46">
        <v>0</v>
      </c>
      <c r="H86" s="47">
        <f t="shared" si="38"/>
        <v>1</v>
      </c>
      <c r="I86" s="16">
        <f t="shared" si="39"/>
        <v>0</v>
      </c>
      <c r="J86" s="59">
        <f t="shared" si="40"/>
        <v>0</v>
      </c>
    </row>
    <row r="87" spans="1:10" s="15" customFormat="1" ht="47.25" x14ac:dyDescent="0.25">
      <c r="A87" s="63">
        <f>IF(F87=0,"",1+MAX(A$9:A86))</f>
        <v>64</v>
      </c>
      <c r="B87" s="127"/>
      <c r="C87" s="24"/>
      <c r="D87" s="81" t="s">
        <v>84</v>
      </c>
      <c r="E87" s="14" t="s">
        <v>27</v>
      </c>
      <c r="F87" s="14">
        <v>1</v>
      </c>
      <c r="G87" s="46">
        <v>0</v>
      </c>
      <c r="H87" s="47">
        <f t="shared" si="38"/>
        <v>1</v>
      </c>
      <c r="I87" s="16">
        <f t="shared" si="39"/>
        <v>0</v>
      </c>
      <c r="J87" s="59">
        <f t="shared" si="40"/>
        <v>0</v>
      </c>
    </row>
    <row r="88" spans="1:10" s="15" customFormat="1" ht="15.75" x14ac:dyDescent="0.25">
      <c r="A88" s="64">
        <f>IF(F88=0,"",1+MAX(A$9:A87))</f>
        <v>65</v>
      </c>
      <c r="B88" s="127"/>
      <c r="C88" s="23"/>
      <c r="D88" s="82" t="s">
        <v>83</v>
      </c>
      <c r="E88" s="92" t="s">
        <v>6</v>
      </c>
      <c r="F88" s="92">
        <v>1195</v>
      </c>
      <c r="G88" s="75">
        <v>0</v>
      </c>
      <c r="H88" s="76">
        <f t="shared" si="38"/>
        <v>1195</v>
      </c>
      <c r="I88" s="21">
        <f t="shared" si="39"/>
        <v>0</v>
      </c>
      <c r="J88" s="65">
        <f t="shared" si="40"/>
        <v>0</v>
      </c>
    </row>
    <row r="89" spans="1:10" ht="18" customHeight="1" x14ac:dyDescent="0.2">
      <c r="A89" s="103"/>
      <c r="B89" s="97"/>
      <c r="C89" s="97"/>
      <c r="D89" s="97"/>
      <c r="E89" s="97"/>
      <c r="F89" s="97"/>
      <c r="G89" s="97"/>
      <c r="H89" s="97"/>
      <c r="I89" s="105" t="s">
        <v>23</v>
      </c>
      <c r="J89" s="106">
        <f>SUM(J69:J88)</f>
        <v>0</v>
      </c>
    </row>
    <row r="90" spans="1:10" ht="18" customHeight="1" x14ac:dyDescent="0.2">
      <c r="A90" s="123"/>
      <c r="B90" s="124"/>
      <c r="C90" s="124"/>
      <c r="D90" s="124"/>
      <c r="E90" s="124"/>
      <c r="F90" s="124"/>
      <c r="G90" s="124"/>
      <c r="H90" s="124"/>
      <c r="I90" s="124"/>
      <c r="J90" s="61"/>
    </row>
    <row r="91" spans="1:10" ht="20.100000000000001" customHeight="1" x14ac:dyDescent="0.2">
      <c r="A91" s="132" t="s">
        <v>8</v>
      </c>
      <c r="B91" s="133"/>
      <c r="C91" s="133"/>
      <c r="D91" s="133"/>
      <c r="E91" s="133"/>
      <c r="F91" s="133"/>
      <c r="G91" s="133"/>
      <c r="H91" s="133"/>
      <c r="I91" s="112"/>
      <c r="J91" s="113">
        <f>SUM(J89,J66,J52)</f>
        <v>0</v>
      </c>
    </row>
    <row r="92" spans="1:10" ht="20.100000000000001" customHeight="1" x14ac:dyDescent="0.2">
      <c r="A92" s="134" t="s">
        <v>13</v>
      </c>
      <c r="B92" s="135"/>
      <c r="C92" s="135"/>
      <c r="D92" s="135"/>
      <c r="E92" s="135"/>
      <c r="F92" s="135"/>
      <c r="G92" s="135"/>
      <c r="H92" s="135"/>
      <c r="I92" s="114">
        <v>0.2</v>
      </c>
      <c r="J92" s="115">
        <f>J91*I92</f>
        <v>0</v>
      </c>
    </row>
    <row r="93" spans="1:10" ht="20.100000000000001" customHeight="1" x14ac:dyDescent="0.2">
      <c r="A93" s="134" t="s">
        <v>3</v>
      </c>
      <c r="B93" s="135"/>
      <c r="C93" s="135"/>
      <c r="D93" s="135"/>
      <c r="E93" s="135"/>
      <c r="F93" s="135"/>
      <c r="G93" s="135"/>
      <c r="H93" s="135"/>
      <c r="I93" s="116">
        <v>0.03</v>
      </c>
      <c r="J93" s="117">
        <f>J91*I93</f>
        <v>0</v>
      </c>
    </row>
    <row r="94" spans="1:10" ht="20.100000000000001" customHeight="1" x14ac:dyDescent="0.2">
      <c r="A94" s="134" t="s">
        <v>11</v>
      </c>
      <c r="B94" s="135"/>
      <c r="C94" s="135"/>
      <c r="D94" s="135"/>
      <c r="E94" s="135"/>
      <c r="F94" s="135"/>
      <c r="G94" s="135"/>
      <c r="H94" s="135"/>
      <c r="I94" s="116">
        <v>7.0000000000000007E-2</v>
      </c>
      <c r="J94" s="115">
        <f>J91*I94</f>
        <v>0</v>
      </c>
    </row>
    <row r="95" spans="1:10" ht="20.100000000000001" customHeight="1" x14ac:dyDescent="0.2">
      <c r="A95" s="130" t="s">
        <v>9</v>
      </c>
      <c r="B95" s="131"/>
      <c r="C95" s="131"/>
      <c r="D95" s="131"/>
      <c r="E95" s="131"/>
      <c r="F95" s="131"/>
      <c r="G95" s="131"/>
      <c r="H95" s="131"/>
      <c r="I95" s="131"/>
      <c r="J95" s="118">
        <f>J91+J92+J93+J94</f>
        <v>0</v>
      </c>
    </row>
    <row r="96" spans="1:10" ht="20.100000000000001" customHeight="1" x14ac:dyDescent="0.2">
      <c r="A96" s="67" t="s">
        <v>15</v>
      </c>
      <c r="B96" s="45"/>
      <c r="C96" s="45"/>
      <c r="D96" s="4"/>
      <c r="E96" s="4"/>
      <c r="F96" s="29"/>
      <c r="G96" s="29"/>
      <c r="H96" s="5"/>
      <c r="I96" s="4"/>
      <c r="J96" s="68"/>
    </row>
    <row r="97" spans="1:10" ht="15.75" customHeight="1" thickBot="1" x14ac:dyDescent="0.25">
      <c r="A97" s="69"/>
      <c r="B97" s="70"/>
      <c r="C97" s="70"/>
      <c r="D97" s="71"/>
      <c r="E97" s="71"/>
      <c r="F97" s="72"/>
      <c r="G97" s="72"/>
      <c r="H97" s="73"/>
      <c r="I97" s="71"/>
      <c r="J97" s="74"/>
    </row>
  </sheetData>
  <sortState ref="D161:F168">
    <sortCondition ref="D161"/>
  </sortState>
  <mergeCells count="12">
    <mergeCell ref="A95:I95"/>
    <mergeCell ref="A91:H91"/>
    <mergeCell ref="A92:H92"/>
    <mergeCell ref="A93:H93"/>
    <mergeCell ref="A94:H94"/>
    <mergeCell ref="A3:B3"/>
    <mergeCell ref="A5:B5"/>
    <mergeCell ref="A90:I90"/>
    <mergeCell ref="A7:B7"/>
    <mergeCell ref="B69:B88"/>
    <mergeCell ref="B55:B65"/>
    <mergeCell ref="B10:B51"/>
  </mergeCells>
  <printOptions horizontalCentered="1"/>
  <pageMargins left="0" right="0" top="0" bottom="0.17" header="0" footer="0"/>
  <pageSetup paperSize="9" scale="62" fitToHeight="0" orientation="portrait" r:id="rId1"/>
  <headerFooter scaleWithDoc="0" alignWithMargins="0"/>
  <rowBreaks count="1" manualBreakCount="1">
    <brk id="90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TAKE-OFF</vt:lpstr>
      <vt:lpstr>'TAKE-OFF'!Print_Area</vt:lpstr>
      <vt:lpstr>'TAKE-OFF'!Print_Titles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Mfbzone</dc:creator>
  <cp:lastModifiedBy>lenovo</cp:lastModifiedBy>
  <cp:lastPrinted>2019-03-19T12:47:20Z</cp:lastPrinted>
  <dcterms:created xsi:type="dcterms:W3CDTF">2016-03-30T11:57:46Z</dcterms:created>
  <dcterms:modified xsi:type="dcterms:W3CDTF">2020-02-23T06:07:09Z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