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 activeTab="2"/>
  </bookViews>
  <sheets>
    <sheet name="SOLUTION 7-10" sheetId="1" r:id="rId1"/>
    <sheet name="SUMMARY STATISTICS" sheetId="4" r:id="rId2"/>
    <sheet name="PIVOT TABLE" sheetId="8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2"/>
  <c r="K17"/>
  <c r="K16"/>
  <c r="K15"/>
  <c r="K14"/>
  <c r="K13"/>
  <c r="K11"/>
  <c r="K10"/>
  <c r="K8"/>
  <c r="K5"/>
  <c r="K9" s="1"/>
  <c r="K7"/>
  <c r="K6"/>
  <c r="K4"/>
  <c r="K3"/>
  <c r="K2"/>
  <c r="K12" l="1"/>
</calcChain>
</file>

<file path=xl/sharedStrings.xml><?xml version="1.0" encoding="utf-8"?>
<sst xmlns="http://schemas.openxmlformats.org/spreadsheetml/2006/main" count="152" uniqueCount="65">
  <si>
    <t>Age</t>
  </si>
  <si>
    <t>Salary</t>
  </si>
  <si>
    <t>Purchase_Count</t>
  </si>
  <si>
    <t>Satisfaction_Score</t>
  </si>
  <si>
    <t>Visit_Frequency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</si>
  <si>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</si>
  <si>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</si>
  <si>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</si>
  <si>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</si>
  <si>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</si>
  <si>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</si>
  <si>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</si>
  <si>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</si>
  <si>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</si>
  <si>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</si>
  <si>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</si>
  <si>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</si>
  <si>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</si>
  <si>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</si>
  <si>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Confidence Level(25.0%)</t>
  </si>
  <si>
    <t>Confidence Level(50.0%)</t>
  </si>
  <si>
    <t>Confidence Level(75.0%)</t>
  </si>
  <si>
    <t>Confidence Level(99.0%)</t>
  </si>
  <si>
    <t>MEAN Age</t>
  </si>
  <si>
    <t>MEDIAN Age</t>
  </si>
  <si>
    <t>MODE Age</t>
  </si>
  <si>
    <t>STANDARD DEVIATION Salary</t>
  </si>
  <si>
    <t>VARIANCE Salary</t>
  </si>
  <si>
    <t>CORRELATION ( Salary vs Satisfaction)</t>
  </si>
  <si>
    <t>COVARIANCE (Salary vs visit_frequency)</t>
  </si>
  <si>
    <t>Coefficient of variation for salary</t>
  </si>
  <si>
    <t>Q1  Purchase_count</t>
  </si>
  <si>
    <t>Q3  Purchase_count</t>
  </si>
  <si>
    <t>IQR Purchase_count</t>
  </si>
  <si>
    <t>RANGE Age</t>
  </si>
  <si>
    <t>RANGE Salary</t>
  </si>
  <si>
    <t xml:space="preserve">25th PERCENTILE Purchase_count </t>
  </si>
  <si>
    <t>50th</t>
  </si>
  <si>
    <t>75th</t>
  </si>
  <si>
    <t>Z SCORE for satisfaction_score</t>
  </si>
  <si>
    <t>Age group</t>
  </si>
  <si>
    <t>Salary group</t>
  </si>
  <si>
    <t>Row Labels</t>
  </si>
  <si>
    <t>100k+</t>
  </si>
  <si>
    <t>25k-50k</t>
  </si>
  <si>
    <t>50k-75k</t>
  </si>
  <si>
    <t>75k-100k</t>
  </si>
  <si>
    <t>Grand Total</t>
  </si>
  <si>
    <t>18-25</t>
  </si>
  <si>
    <t>26-35</t>
  </si>
  <si>
    <t>36-55</t>
  </si>
  <si>
    <t>55+</t>
  </si>
  <si>
    <t>Bin</t>
  </si>
  <si>
    <t>More</t>
  </si>
  <si>
    <t>Frequency</t>
  </si>
  <si>
    <t>Average of Salary</t>
  </si>
  <si>
    <t>Age groups</t>
  </si>
  <si>
    <t>Sum of Purchase_Count</t>
  </si>
  <si>
    <t>Satisfaction_score</t>
  </si>
  <si>
    <t>Count of Age</t>
  </si>
  <si>
    <t>Visit_frequency</t>
  </si>
  <si>
    <t>Min of Salary</t>
  </si>
  <si>
    <t>Values</t>
  </si>
  <si>
    <t>Max of Salary</t>
  </si>
  <si>
    <t>salary range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</si>
</sst>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barChart>
        <c:barDir val="col"/>
        <c:grouping val="clustered"/>
        <c:ser>
          <c:idx val="0"/>
          <c:order val="0"/>
          <c:tx>
            <c:v>Frequency</c:v>
          </c:tx>
          <c:dLbls>
            <c:showVal val="1"/>
          </c:dLbls>
          <c:cat>
            <c:strRef>
              <c:f>'SOLUTION 7-10'!$J$22:$J$32</c:f>
              <c:strCache>
                <c:ptCount val="11"/>
                <c:pt idx="0">
                  <c:v>1</c:v>
                </c:pt>
                <c:pt idx="1">
                  <c:v>2.8</c:v>
                </c:pt>
                <c:pt idx="2">
                  <c:v>4.6</c:v>
                </c:pt>
                <c:pt idx="3">
                  <c:v>6.4</c:v>
                </c:pt>
                <c:pt idx="4">
                  <c:v>8.2</c:v>
                </c:pt>
                <c:pt idx="5">
                  <c:v>10</c:v>
                </c:pt>
                <c:pt idx="6">
                  <c:v>11.8</c:v>
                </c:pt>
                <c:pt idx="7">
                  <c:v>13.6</c:v>
                </c:pt>
                <c:pt idx="8">
                  <c:v>15.4</c:v>
                </c:pt>
                <c:pt idx="9">
                  <c:v>17.2</c:v>
                </c:pt>
                <c:pt idx="10">
                  <c:v>More</c:v>
                </c:pt>
              </c:strCache>
            </c:strRef>
          </c:cat>
          <c:val>
            <c:numRef>
              <c:f>'SOLUTION 7-10'!$K$22:$K$32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16</c:v>
                </c:pt>
                <c:pt idx="10">
                  <c:v>11</c:v>
                </c:pt>
              </c:numCache>
            </c:numRef>
          </c:val>
        </c:ser>
        <c:dLbls>
          <c:showVal val="1"/>
        </c:dLbls>
        <c:gapWidth val="75"/>
        <c:axId val="158913664"/>
        <c:axId val="158915200"/>
      </c:barChart>
      <c:catAx>
        <c:axId val="158913664"/>
        <c:scaling>
          <c:orientation val="minMax"/>
        </c:scaling>
        <c:axPos val="b"/>
        <c:majorTickMark val="none"/>
        <c:tickLblPos val="nextTo"/>
        <c:crossAx val="158915200"/>
        <c:crosses val="autoZero"/>
        <c:auto val="1"/>
        <c:lblAlgn val="ctr"/>
        <c:lblOffset val="100"/>
      </c:catAx>
      <c:valAx>
        <c:axId val="158915200"/>
        <c:scaling>
          <c:orientation val="minMax"/>
        </c:scaling>
        <c:axPos val="l"/>
        <c:numFmt formatCode="General" sourceLinked="1"/>
        <c:majorTickMark val="none"/>
        <c:tickLblPos val="nextTo"/>
        <c:crossAx val="1589136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20</xdr:row>
      <xdr:rowOff>0</xdr:rowOff>
    </xdr:from>
    <xdr:to>
      <xdr:col>18</xdr:col>
      <xdr:colOff>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905.746416087961" createdVersion="3" refreshedVersion="3" minRefreshableVersion="3" recordCount="100">
  <cacheSource type="worksheet">
    <worksheetSource ref="A1:H101" sheet="SOLUTION 7-10"/>
  </cacheSource>
  <cacheFields count="8">
    <cacheField name="Age" numFmtId="0">
      <sharedItems containsSemiMixedTypes="0" containsString="0" containsNumber="1" containsInteger="1" minValue="18" maxValue="64"/>
    </cacheField>
    <cacheField name="Salary" numFmtId="0">
      <sharedItems containsSemiMixedTypes="0" containsString="0" containsNumber="1" containsInteger="1" minValue="27693" maxValue="179736"/>
    </cacheField>
    <cacheField name="Purchase_Count" numFmtId="0">
      <sharedItems containsSemiMixedTypes="0" containsString="0" containsNumber="1" containsInteger="1" minValue="1" maxValue="49"/>
    </cacheField>
    <cacheField name="Satisfaction_Score" numFmtId="0">
      <sharedItems containsSemiMixedTypes="0" containsString="0" containsNumber="1" minValue="1.0618264661154599" maxValue="4.9602154004170496" count="100">
        <n v="1.9759585735163301"/>
        <n v="4.8920422190097801"/>
        <n v="2.5723908986670398"/>
        <n v="4.5681862207084496"/>
        <n v="3.5245545039890498"/>
        <n v="4.1792452141665901"/>
        <n v="3.01054837242076"/>
        <n v="3.3076155385054302"/>
        <n v="2.9700707752754498"/>
        <n v="1.78097195119217"/>
        <n v="3.88980846104602"/>
        <n v="2.1230894497634201"/>
        <n v="1.09726386572581"/>
        <n v="3.5818891836286699"/>
        <n v="1.70844271762819"/>
        <n v="4.7618343374116501"/>
        <n v="4.8157143080103397"/>
        <n v="4.6594575608817896"/>
        <n v="2.48063480102177"/>
        <n v="1.0618264661154599"/>
        <n v="4.7132742503509002"/>
        <n v="2.7127365932692502"/>
        <n v="4.8666192761746698"/>
        <n v="4.8544799083570096"/>
        <n v="4.4120378218694398"/>
        <n v="2.1777955682783401"/>
        <n v="2.5403909144077002"/>
        <n v="4.4045466860674196"/>
        <n v="2.2676880206251102"/>
        <n v="1.67797098674437"/>
        <n v="3.2272050498334002"/>
        <n v="4.7446190966431203"/>
        <n v="3.7841191866998898"/>
        <n v="3.2802446803574599"/>
        <n v="1.3887059750830699"/>
        <n v="3.4600289067966701"/>
        <n v="4.9602154004170496"/>
        <n v="1.5603360609460899"/>
        <n v="3.0733186094549398"/>
        <n v="4.5094922877118204"/>
        <n v="3.9630744710168102"/>
        <n v="3.7880629639810701"/>
        <n v="3.80993633594843"/>
        <n v="2.4379646048790198"/>
        <n v="2.1743673770579699"/>
        <n v="4.23744462191405"/>
        <n v="4.2404535787167204"/>
        <n v="4.4682892743204103"/>
        <n v="4.6529622102258799"/>
        <n v="3.0453695954437499"/>
        <n v="3.00606517874879"/>
        <n v="4.1931807158670997"/>
        <n v="3.5998557231110602"/>
        <n v="3.8078675090308098"/>
        <n v="4.1831706777443998"/>
        <n v="4.5600213672702603"/>
        <n v="2.3519806274061401"/>
        <n v="2.5023318105597698"/>
        <n v="1.37592775936347"/>
        <n v="3.3131205639846901"/>
        <n v="1.1437690951869599"/>
        <n v="2.8623920725298402"/>
        <n v="3.1705785388302998"/>
        <n v="2.1461650085131301"/>
        <n v="3.3633330422760399"/>
        <n v="1.1220009997561899"/>
        <n v="1.1493927549968499"/>
        <n v="4.2904022426386303"/>
        <n v="2.4407625656450498"/>
        <n v="1.50824205060753"/>
        <n v="3.0889730402192099"/>
        <n v="4.0799742123944398"/>
        <n v="1.86328410998737"/>
        <n v="3.4915619032760001"/>
        <n v="1.34138985997507"/>
        <n v="1.2067268846744299"/>
        <n v="3.1254185262725902"/>
        <n v="3.1625404864404199"/>
        <n v="3.54971960599282"/>
        <n v="3.90436533489064"/>
        <n v="4.90340831785013"/>
        <n v="3.0652013932047799"/>
        <n v="2.2918258917649799"/>
        <n v="4.1807447790748098"/>
        <n v="2.0833290050482902"/>
        <n v="2.75588568282254"/>
        <n v="1.3138255253690601"/>
        <n v="1.10140297366183"/>
        <n v="4.8505936587117002"/>
        <n v="4.3439204820488202"/>
        <n v="3.7838968243747901"/>
        <n v="2.6358117776570702"/>
        <n v="1.69317728028338"/>
        <n v="1.62574817068434"/>
        <n v="2.00097159265838"/>
        <n v="3.1969066588244801"/>
        <n v="3.85838369080024"/>
        <n v="3.6407895068709202"/>
        <n v="2.11973558778377"/>
        <n v="4.8194611226527702"/>
      </sharedItems>
    </cacheField>
    <cacheField name="Visit_Frequency" numFmtId="0">
      <sharedItems containsSemiMixedTypes="0" containsString="0" containsNumber="1" containsInteger="1" minValue="1" maxValue="19" count="18">
        <n v="7"/>
        <n v="5"/>
        <n v="3"/>
        <n v="12"/>
        <n v="16"/>
        <n v="19"/>
        <n v="14"/>
        <n v="15"/>
        <n v="17"/>
        <n v="4"/>
        <n v="1"/>
        <n v="10"/>
        <n v="2"/>
        <n v="13"/>
        <n v="18"/>
        <n v="11"/>
        <n v="8"/>
        <n v="9"/>
      </sharedItems>
    </cacheField>
    <cacheField name="Z SCORE for satisfaction_score" numFmtId="0">
      <sharedItems containsSemiMixedTypes="0" containsString="0" containsNumber="1" minValue="-1.7705600724921735" maxValue="1.5577546765942563"/>
    </cacheField>
    <cacheField name="Age group" numFmtId="0">
      <sharedItems count="4">
        <s v="55+"/>
        <s v="36-55"/>
        <s v="26-35"/>
        <s v="18-25"/>
      </sharedItems>
    </cacheField>
    <cacheField name="Salary group" numFmtId="0">
      <sharedItems count="4">
        <s v="100k+"/>
        <s v="50k-75k"/>
        <s v="25k-50k"/>
        <s v="75k-100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56"/>
    <n v="158767"/>
    <n v="17"/>
    <x v="0"/>
    <x v="0"/>
    <n v="-0.99010449790727018"/>
    <x v="0"/>
    <x v="0"/>
  </r>
  <r>
    <n v="46"/>
    <n v="149375"/>
    <n v="38"/>
    <x v="1"/>
    <x v="1"/>
    <n v="1.4995506828435379"/>
    <x v="1"/>
    <x v="0"/>
  </r>
  <r>
    <n v="32"/>
    <n v="161330"/>
    <n v="24"/>
    <x v="2"/>
    <x v="2"/>
    <n v="-0.48089042561084833"/>
    <x v="2"/>
    <x v="0"/>
  </r>
  <r>
    <n v="60"/>
    <n v="64504"/>
    <n v="5"/>
    <x v="3"/>
    <x v="3"/>
    <n v="1.2230532081451759"/>
    <x v="0"/>
    <x v="1"/>
  </r>
  <r>
    <n v="25"/>
    <n v="38986"/>
    <n v="34"/>
    <x v="4"/>
    <x v="4"/>
    <n v="0.3320351763607548"/>
    <x v="3"/>
    <x v="2"/>
  </r>
  <r>
    <n v="38"/>
    <n v="86858"/>
    <n v="6"/>
    <x v="5"/>
    <x v="5"/>
    <n v="0.89098831918362587"/>
    <x v="1"/>
    <x v="3"/>
  </r>
  <r>
    <n v="56"/>
    <n v="154312"/>
    <n v="22"/>
    <x v="6"/>
    <x v="1"/>
    <n v="-0.10680615467387945"/>
    <x v="0"/>
    <x v="0"/>
  </r>
  <r>
    <n v="36"/>
    <n v="37666"/>
    <n v="11"/>
    <x v="7"/>
    <x v="6"/>
    <n v="0.14681990650465992"/>
    <x v="1"/>
    <x v="2"/>
  </r>
  <r>
    <n v="40"/>
    <n v="63660"/>
    <n v="48"/>
    <x v="8"/>
    <x v="1"/>
    <n v="-0.14136458018163361"/>
    <x v="1"/>
    <x v="1"/>
  </r>
  <r>
    <n v="28"/>
    <n v="159633"/>
    <n v="16"/>
    <x v="9"/>
    <x v="7"/>
    <n v="-1.1565775876612852"/>
    <x v="2"/>
    <x v="0"/>
  </r>
  <r>
    <n v="28"/>
    <n v="51854"/>
    <n v="33"/>
    <x v="10"/>
    <x v="8"/>
    <n v="0.64387685068376299"/>
    <x v="2"/>
    <x v="1"/>
  </r>
  <r>
    <n v="41"/>
    <n v="89505"/>
    <n v="9"/>
    <x v="11"/>
    <x v="6"/>
    <n v="-0.86448905170322665"/>
    <x v="1"/>
    <x v="3"/>
  </r>
  <r>
    <n v="53"/>
    <n v="129488"/>
    <n v="6"/>
    <x v="12"/>
    <x v="1"/>
    <n v="-1.7403047999218577"/>
    <x v="1"/>
    <x v="0"/>
  </r>
  <r>
    <n v="57"/>
    <n v="47662"/>
    <n v="16"/>
    <x v="13"/>
    <x v="3"/>
    <n v="0.38098561796487879"/>
    <x v="0"/>
    <x v="2"/>
  </r>
  <r>
    <n v="41"/>
    <n v="33392"/>
    <n v="29"/>
    <x v="14"/>
    <x v="4"/>
    <n v="-1.2185006337911544"/>
    <x v="1"/>
    <x v="2"/>
  </r>
  <r>
    <n v="20"/>
    <n v="55535"/>
    <n v="3"/>
    <x v="15"/>
    <x v="4"/>
    <n v="1.3883835263402076"/>
    <x v="3"/>
    <x v="1"/>
  </r>
  <r>
    <n v="39"/>
    <n v="138569"/>
    <n v="20"/>
    <x v="16"/>
    <x v="0"/>
    <n v="1.434384452324287"/>
    <x v="1"/>
    <x v="0"/>
  </r>
  <r>
    <n v="19"/>
    <n v="77256"/>
    <n v="36"/>
    <x v="17"/>
    <x v="9"/>
    <n v="1.300977641234671"/>
    <x v="3"/>
    <x v="3"/>
  </r>
  <r>
    <n v="41"/>
    <n v="114135"/>
    <n v="19"/>
    <x v="18"/>
    <x v="10"/>
    <n v="-0.5592287284990588"/>
    <x v="1"/>
    <x v="0"/>
  </r>
  <r>
    <n v="61"/>
    <n v="152478"/>
    <n v="26"/>
    <x v="19"/>
    <x v="1"/>
    <n v="-1.7705600724921735"/>
    <x v="0"/>
    <x v="0"/>
  </r>
  <r>
    <n v="47"/>
    <n v="60222"/>
    <n v="3"/>
    <x v="20"/>
    <x v="11"/>
    <n v="1.3469245398960625"/>
    <x v="1"/>
    <x v="1"/>
  </r>
  <r>
    <n v="55"/>
    <n v="102373"/>
    <n v="19"/>
    <x v="21"/>
    <x v="1"/>
    <n v="-0.36106794171109813"/>
    <x v="1"/>
    <x v="0"/>
  </r>
  <r>
    <n v="19"/>
    <n v="148684"/>
    <n v="20"/>
    <x v="22"/>
    <x v="9"/>
    <n v="1.477845420226267"/>
    <x v="3"/>
    <x v="0"/>
  </r>
  <r>
    <n v="38"/>
    <n v="35965"/>
    <n v="32"/>
    <x v="23"/>
    <x v="12"/>
    <n v="1.4674812319338686"/>
    <x v="1"/>
    <x v="2"/>
  </r>
  <r>
    <n v="50"/>
    <n v="49538"/>
    <n v="7"/>
    <x v="24"/>
    <x v="11"/>
    <n v="1.0897389012197654"/>
    <x v="1"/>
    <x v="2"/>
  </r>
  <r>
    <n v="29"/>
    <n v="133066"/>
    <n v="41"/>
    <x v="25"/>
    <x v="5"/>
    <n v="-0.81778278811921645"/>
    <x v="2"/>
    <x v="0"/>
  </r>
  <r>
    <n v="39"/>
    <n v="138252"/>
    <n v="33"/>
    <x v="26"/>
    <x v="10"/>
    <n v="-0.50821094733810768"/>
    <x v="1"/>
    <x v="0"/>
  </r>
  <r>
    <n v="61"/>
    <n v="164182"/>
    <n v="40"/>
    <x v="27"/>
    <x v="1"/>
    <n v="1.0833432187474774"/>
    <x v="0"/>
    <x v="0"/>
  </r>
  <r>
    <n v="42"/>
    <n v="123806"/>
    <n v="39"/>
    <x v="28"/>
    <x v="13"/>
    <n v="-0.74103560357209408"/>
    <x v="1"/>
    <x v="0"/>
  </r>
  <r>
    <n v="44"/>
    <n v="162982"/>
    <n v="18"/>
    <x v="29"/>
    <x v="9"/>
    <n v="-1.2445163836406445"/>
    <x v="1"/>
    <x v="0"/>
  </r>
  <r>
    <n v="59"/>
    <n v="135989"/>
    <n v="40"/>
    <x v="30"/>
    <x v="4"/>
    <n v="7.8168107020647692E-2"/>
    <x v="0"/>
    <x v="0"/>
  </r>
  <r>
    <n v="45"/>
    <n v="115982"/>
    <n v="1"/>
    <x v="31"/>
    <x v="4"/>
    <n v="1.3736857266274047"/>
    <x v="1"/>
    <x v="0"/>
  </r>
  <r>
    <n v="33"/>
    <n v="146626"/>
    <n v="11"/>
    <x v="32"/>
    <x v="12"/>
    <n v="0.55364286516956818"/>
    <x v="2"/>
    <x v="0"/>
  </r>
  <r>
    <n v="32"/>
    <n v="144176"/>
    <n v="28"/>
    <x v="33"/>
    <x v="8"/>
    <n v="0.12345157861221405"/>
    <x v="2"/>
    <x v="0"/>
  </r>
  <r>
    <n v="64"/>
    <n v="156278"/>
    <n v="25"/>
    <x v="34"/>
    <x v="3"/>
    <n v="-1.4914812249974616"/>
    <x v="0"/>
    <x v="0"/>
  </r>
  <r>
    <n v="61"/>
    <n v="147409"/>
    <n v="23"/>
    <x v="35"/>
    <x v="14"/>
    <n v="0.27694536863548158"/>
    <x v="0"/>
    <x v="0"/>
  </r>
  <r>
    <n v="20"/>
    <n v="48419"/>
    <n v="31"/>
    <x v="36"/>
    <x v="2"/>
    <n v="1.5577546765942563"/>
    <x v="3"/>
    <x v="2"/>
  </r>
  <r>
    <n v="54"/>
    <n v="75015"/>
    <n v="30"/>
    <x v="37"/>
    <x v="10"/>
    <n v="-1.3449491688604822"/>
    <x v="1"/>
    <x v="3"/>
  </r>
  <r>
    <n v="24"/>
    <n v="147096"/>
    <n v="42"/>
    <x v="38"/>
    <x v="10"/>
    <n v="-5.3215015040209063E-2"/>
    <x v="3"/>
    <x v="0"/>
  </r>
  <r>
    <n v="38"/>
    <n v="132059"/>
    <n v="35"/>
    <x v="39"/>
    <x v="5"/>
    <n v="1.1729422812554324"/>
    <x v="1"/>
    <x v="0"/>
  </r>
  <r>
    <n v="26"/>
    <n v="135687"/>
    <n v="7"/>
    <x v="40"/>
    <x v="15"/>
    <n v="0.70642893199275159"/>
    <x v="2"/>
    <x v="0"/>
  </r>
  <r>
    <n v="56"/>
    <n v="112939"/>
    <n v="16"/>
    <x v="41"/>
    <x v="1"/>
    <n v="0.5570099309788743"/>
    <x v="0"/>
    <x v="0"/>
  </r>
  <r>
    <n v="35"/>
    <n v="174213"/>
    <n v="26"/>
    <x v="42"/>
    <x v="3"/>
    <n v="0.57568468810498963"/>
    <x v="2"/>
    <x v="0"/>
  </r>
  <r>
    <n v="21"/>
    <n v="130878"/>
    <n v="48"/>
    <x v="43"/>
    <x v="2"/>
    <n v="-0.59565912206977367"/>
    <x v="3"/>
    <x v="0"/>
  </r>
  <r>
    <n v="42"/>
    <n v="87623"/>
    <n v="49"/>
    <x v="44"/>
    <x v="10"/>
    <n v="-0.82070966370647513"/>
    <x v="1"/>
    <x v="3"/>
  </r>
  <r>
    <n v="31"/>
    <n v="100450"/>
    <n v="2"/>
    <x v="45"/>
    <x v="10"/>
    <n v="0.94067703687147997"/>
    <x v="2"/>
    <x v="0"/>
  </r>
  <r>
    <n v="26"/>
    <n v="118426"/>
    <n v="1"/>
    <x v="46"/>
    <x v="16"/>
    <n v="0.94324598406337568"/>
    <x v="2"/>
    <x v="0"/>
  </r>
  <r>
    <n v="43"/>
    <n v="142845"/>
    <n v="48"/>
    <x v="47"/>
    <x v="11"/>
    <n v="1.137764519495752"/>
    <x v="1"/>
    <x v="0"/>
  </r>
  <r>
    <n v="19"/>
    <n v="178371"/>
    <n v="12"/>
    <x v="48"/>
    <x v="15"/>
    <n v="1.295432126984327"/>
    <x v="3"/>
    <x v="0"/>
  </r>
  <r>
    <n v="37"/>
    <n v="68585"/>
    <n v="5"/>
    <x v="49"/>
    <x v="3"/>
    <n v="-7.7076953169923246E-2"/>
    <x v="1"/>
    <x v="1"/>
  </r>
  <r>
    <n v="45"/>
    <n v="134225"/>
    <n v="37"/>
    <x v="50"/>
    <x v="13"/>
    <n v="-0.11063375624799023"/>
    <x v="1"/>
    <x v="0"/>
  </r>
  <r>
    <n v="64"/>
    <n v="89044"/>
    <n v="32"/>
    <x v="51"/>
    <x v="3"/>
    <n v="0.90288598681694388"/>
    <x v="0"/>
    <x v="3"/>
  </r>
  <r>
    <n v="24"/>
    <n v="134556"/>
    <n v="9"/>
    <x v="52"/>
    <x v="6"/>
    <n v="0.39632485151931535"/>
    <x v="3"/>
    <x v="0"/>
  </r>
  <r>
    <n v="61"/>
    <n v="27693"/>
    <n v="41"/>
    <x v="53"/>
    <x v="12"/>
    <n v="0.5739183925251321"/>
    <x v="0"/>
    <x v="2"/>
  </r>
  <r>
    <n v="25"/>
    <n v="120259"/>
    <n v="35"/>
    <x v="54"/>
    <x v="5"/>
    <n v="0.89433974936240213"/>
    <x v="3"/>
    <x v="0"/>
  </r>
  <r>
    <n v="64"/>
    <n v="50939"/>
    <n v="19"/>
    <x v="55"/>
    <x v="14"/>
    <n v="1.2160823279737947"/>
    <x v="0"/>
    <x v="1"/>
  </r>
  <r>
    <n v="52"/>
    <n v="177906"/>
    <n v="48"/>
    <x v="56"/>
    <x v="2"/>
    <n v="-0.66906938082820899"/>
    <x v="1"/>
    <x v="0"/>
  </r>
  <r>
    <n v="31"/>
    <n v="43047"/>
    <n v="16"/>
    <x v="57"/>
    <x v="8"/>
    <n v="-0.54070454374648458"/>
    <x v="2"/>
    <x v="2"/>
  </r>
  <r>
    <n v="34"/>
    <n v="51105"/>
    <n v="3"/>
    <x v="58"/>
    <x v="16"/>
    <n v="-1.5023908403701955"/>
    <x v="2"/>
    <x v="1"/>
  </r>
  <r>
    <n v="53"/>
    <n v="100766"/>
    <n v="20"/>
    <x v="59"/>
    <x v="11"/>
    <n v="0.15151991407329929"/>
    <x v="1"/>
    <x v="0"/>
  </r>
  <r>
    <n v="57"/>
    <n v="171779"/>
    <n v="24"/>
    <x v="60"/>
    <x v="12"/>
    <n v="-1.7006001825186883"/>
    <x v="0"/>
    <x v="0"/>
  </r>
  <r>
    <n v="21"/>
    <n v="178048"/>
    <n v="33"/>
    <x v="61"/>
    <x v="5"/>
    <n v="-0.23329707346296719"/>
    <x v="3"/>
    <x v="0"/>
  </r>
  <r>
    <n v="19"/>
    <n v="69262"/>
    <n v="24"/>
    <x v="62"/>
    <x v="17"/>
    <n v="2.9822276233322953E-2"/>
    <x v="3"/>
    <x v="1"/>
  </r>
  <r>
    <n v="23"/>
    <n v="150117"/>
    <n v="11"/>
    <x v="63"/>
    <x v="0"/>
    <n v="-0.84478790750637911"/>
    <x v="3"/>
    <x v="0"/>
  </r>
  <r>
    <n v="59"/>
    <n v="48776"/>
    <n v="49"/>
    <x v="64"/>
    <x v="9"/>
    <n v="0.19438965716506248"/>
    <x v="0"/>
    <x v="2"/>
  </r>
  <r>
    <n v="21"/>
    <n v="153376"/>
    <n v="8"/>
    <x v="65"/>
    <x v="14"/>
    <n v="-1.719185058041051"/>
    <x v="3"/>
    <x v="0"/>
  </r>
  <r>
    <n v="46"/>
    <n v="162848"/>
    <n v="36"/>
    <x v="66"/>
    <x v="13"/>
    <n v="-1.6957988889062399"/>
    <x v="1"/>
    <x v="0"/>
  </r>
  <r>
    <n v="35"/>
    <n v="117787"/>
    <n v="38"/>
    <x v="67"/>
    <x v="15"/>
    <n v="0.98589049122521377"/>
    <x v="2"/>
    <x v="0"/>
  </r>
  <r>
    <n v="43"/>
    <n v="152948"/>
    <n v="40"/>
    <x v="68"/>
    <x v="9"/>
    <n v="-0.59327031627284488"/>
    <x v="1"/>
    <x v="0"/>
  </r>
  <r>
    <n v="61"/>
    <n v="80016"/>
    <n v="20"/>
    <x v="69"/>
    <x v="9"/>
    <n v="-1.389425301404182"/>
    <x v="0"/>
    <x v="3"/>
  </r>
  <r>
    <n v="51"/>
    <n v="165546"/>
    <n v="35"/>
    <x v="70"/>
    <x v="11"/>
    <n v="-3.9849782971437327E-2"/>
    <x v="1"/>
    <x v="0"/>
  </r>
  <r>
    <n v="27"/>
    <n v="46959"/>
    <n v="48"/>
    <x v="71"/>
    <x v="1"/>
    <n v="0.80623404121827813"/>
    <x v="2"/>
    <x v="2"/>
  </r>
  <r>
    <n v="53"/>
    <n v="161602"/>
    <n v="25"/>
    <x v="72"/>
    <x v="17"/>
    <n v="-1.0863022055061975"/>
    <x v="1"/>
    <x v="0"/>
  </r>
  <r>
    <n v="31"/>
    <n v="144101"/>
    <n v="35"/>
    <x v="73"/>
    <x v="2"/>
    <n v="0.30386719173568161"/>
    <x v="2"/>
    <x v="0"/>
  </r>
  <r>
    <n v="48"/>
    <n v="28748"/>
    <n v="25"/>
    <x v="74"/>
    <x v="8"/>
    <n v="-1.5318781495828329"/>
    <x v="1"/>
    <x v="2"/>
  </r>
  <r>
    <n v="32"/>
    <n v="38545"/>
    <n v="29"/>
    <x v="75"/>
    <x v="2"/>
    <n v="-1.6468489168414053"/>
    <x v="2"/>
    <x v="2"/>
  </r>
  <r>
    <n v="25"/>
    <n v="152659"/>
    <n v="18"/>
    <x v="76"/>
    <x v="4"/>
    <n v="-8.7338397412062372E-3"/>
    <x v="3"/>
    <x v="0"/>
  </r>
  <r>
    <n v="31"/>
    <n v="98530"/>
    <n v="46"/>
    <x v="77"/>
    <x v="9"/>
    <n v="2.2959654577549171E-2"/>
    <x v="2"/>
    <x v="3"/>
  </r>
  <r>
    <n v="40"/>
    <n v="118557"/>
    <n v="18"/>
    <x v="78"/>
    <x v="14"/>
    <n v="0.35352030305615423"/>
    <x v="1"/>
    <x v="0"/>
  </r>
  <r>
    <n v="57"/>
    <n v="86087"/>
    <n v="2"/>
    <x v="79"/>
    <x v="8"/>
    <n v="0.65630502517690636"/>
    <x v="0"/>
    <x v="3"/>
  </r>
  <r>
    <n v="38"/>
    <n v="93840"/>
    <n v="35"/>
    <x v="80"/>
    <x v="0"/>
    <n v="1.5092546798144528"/>
    <x v="1"/>
    <x v="3"/>
  </r>
  <r>
    <n v="33"/>
    <n v="143451"/>
    <n v="16"/>
    <x v="81"/>
    <x v="1"/>
    <n v="-6.0145224165628584E-2"/>
    <x v="2"/>
    <x v="0"/>
  </r>
  <r>
    <n v="62"/>
    <n v="76005"/>
    <n v="41"/>
    <x v="82"/>
    <x v="3"/>
    <n v="-0.72042749240609805"/>
    <x v="0"/>
    <x v="3"/>
  </r>
  <r>
    <n v="35"/>
    <n v="64353"/>
    <n v="36"/>
    <x v="83"/>
    <x v="8"/>
    <n v="0.89226859780265344"/>
    <x v="2"/>
    <x v="1"/>
  </r>
  <r>
    <n v="64"/>
    <n v="77733"/>
    <n v="33"/>
    <x v="84"/>
    <x v="13"/>
    <n v="-0.89843519633009938"/>
    <x v="0"/>
    <x v="3"/>
  </r>
  <r>
    <n v="41"/>
    <n v="90318"/>
    <n v="4"/>
    <x v="85"/>
    <x v="2"/>
    <n v="-0.32422868488215001"/>
    <x v="1"/>
    <x v="3"/>
  </r>
  <r>
    <n v="43"/>
    <n v="179736"/>
    <n v="33"/>
    <x v="86"/>
    <x v="17"/>
    <n v="-1.555411661237019"/>
    <x v="1"/>
    <x v="0"/>
  </r>
  <r>
    <n v="42"/>
    <n v="92172"/>
    <n v="14"/>
    <x v="87"/>
    <x v="8"/>
    <n v="-1.7367709672992837"/>
    <x v="1"/>
    <x v="3"/>
  </r>
  <r>
    <n v="62"/>
    <n v="118264"/>
    <n v="21"/>
    <x v="88"/>
    <x v="8"/>
    <n v="1.4641632813057761"/>
    <x v="0"/>
    <x v="0"/>
  </r>
  <r>
    <n v="58"/>
    <n v="51736"/>
    <n v="48"/>
    <x v="89"/>
    <x v="4"/>
    <n v="1.0315825831575405"/>
    <x v="0"/>
    <x v="1"/>
  </r>
  <r>
    <n v="46"/>
    <n v="137859"/>
    <n v="20"/>
    <x v="90"/>
    <x v="13"/>
    <n v="0.55345301961573989"/>
    <x v="1"/>
    <x v="0"/>
  </r>
  <r>
    <n v="32"/>
    <n v="137181"/>
    <n v="8"/>
    <x v="91"/>
    <x v="5"/>
    <n v="-0.42674378952607289"/>
    <x v="2"/>
    <x v="0"/>
  </r>
  <r>
    <n v="62"/>
    <n v="156926"/>
    <n v="7"/>
    <x v="92"/>
    <x v="8"/>
    <n v="-1.231533756222559"/>
    <x v="0"/>
    <x v="0"/>
  </r>
  <r>
    <n v="18"/>
    <n v="115084"/>
    <n v="3"/>
    <x v="93"/>
    <x v="9"/>
    <n v="-1.2891024862231886"/>
    <x v="3"/>
    <x v="0"/>
  </r>
  <r>
    <n v="42"/>
    <n v="32392"/>
    <n v="17"/>
    <x v="94"/>
    <x v="3"/>
    <n v="-0.96874921449848928"/>
    <x v="1"/>
    <x v="2"/>
  </r>
  <r>
    <n v="24"/>
    <n v="80680"/>
    <n v="33"/>
    <x v="95"/>
    <x v="17"/>
    <n v="5.2300348988279219E-2"/>
    <x v="3"/>
    <x v="3"/>
  </r>
  <r>
    <n v="26"/>
    <n v="75859"/>
    <n v="48"/>
    <x v="96"/>
    <x v="5"/>
    <n v="0.61704742754042552"/>
    <x v="2"/>
    <x v="3"/>
  </r>
  <r>
    <n v="41"/>
    <n v="150657"/>
    <n v="12"/>
    <x v="97"/>
    <x v="3"/>
    <n v="0.43127275397847942"/>
    <x v="1"/>
    <x v="0"/>
  </r>
  <r>
    <n v="18"/>
    <n v="95467"/>
    <n v="22"/>
    <x v="98"/>
    <x v="17"/>
    <n v="-0.86735246745814265"/>
    <x v="3"/>
    <x v="3"/>
  </r>
  <r>
    <n v="61"/>
    <n v="123506"/>
    <n v="22"/>
    <x v="99"/>
    <x v="0"/>
    <n v="1.43758335798676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Satisfaction_score">
  <location ref="D3:E104" firstHeaderRow="1" firstDataRow="1" firstDataCol="1"/>
  <pivotFields count="8">
    <pivotField showAll="0"/>
    <pivotField showAll="0"/>
    <pivotField dataField="1" showAll="0"/>
    <pivotField axis="axisRow" showAll="0">
      <items count="101">
        <item x="19"/>
        <item x="12"/>
        <item x="87"/>
        <item x="65"/>
        <item x="60"/>
        <item x="66"/>
        <item x="75"/>
        <item x="86"/>
        <item x="74"/>
        <item x="58"/>
        <item x="34"/>
        <item x="69"/>
        <item x="37"/>
        <item x="93"/>
        <item x="29"/>
        <item x="92"/>
        <item x="14"/>
        <item x="9"/>
        <item x="72"/>
        <item x="0"/>
        <item x="94"/>
        <item x="84"/>
        <item x="98"/>
        <item x="11"/>
        <item x="63"/>
        <item x="44"/>
        <item x="25"/>
        <item x="28"/>
        <item x="82"/>
        <item x="56"/>
        <item x="43"/>
        <item x="68"/>
        <item x="18"/>
        <item x="57"/>
        <item x="26"/>
        <item x="2"/>
        <item x="91"/>
        <item x="21"/>
        <item x="85"/>
        <item x="61"/>
        <item x="8"/>
        <item x="50"/>
        <item x="6"/>
        <item x="49"/>
        <item x="81"/>
        <item x="38"/>
        <item x="70"/>
        <item x="76"/>
        <item x="77"/>
        <item x="62"/>
        <item x="95"/>
        <item x="30"/>
        <item x="33"/>
        <item x="7"/>
        <item x="59"/>
        <item x="64"/>
        <item x="35"/>
        <item x="73"/>
        <item x="4"/>
        <item x="78"/>
        <item x="13"/>
        <item x="52"/>
        <item x="97"/>
        <item x="90"/>
        <item x="32"/>
        <item x="41"/>
        <item x="53"/>
        <item x="42"/>
        <item x="96"/>
        <item x="10"/>
        <item x="79"/>
        <item x="40"/>
        <item x="71"/>
        <item x="5"/>
        <item x="83"/>
        <item x="54"/>
        <item x="51"/>
        <item x="45"/>
        <item x="46"/>
        <item x="67"/>
        <item x="89"/>
        <item x="27"/>
        <item x="24"/>
        <item x="47"/>
        <item x="39"/>
        <item x="55"/>
        <item x="3"/>
        <item x="48"/>
        <item x="17"/>
        <item x="20"/>
        <item x="31"/>
        <item x="15"/>
        <item x="16"/>
        <item x="99"/>
        <item x="88"/>
        <item x="23"/>
        <item x="22"/>
        <item x="1"/>
        <item x="80"/>
        <item x="36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Purchase_Count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Age groups">
  <location ref="A3:B8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1" subtotal="average" baseField="0" baseItem="0" numFmtId="2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salary range">
  <location ref="J13:K18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urchase_Count" fld="2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3:M9" firstHeaderRow="1" firstDataRow="2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alary" fld="1" subtotal="min" baseField="0" baseItem="0"/>
    <dataField name="Max of Salary" fld="1" subtotal="max" baseField="0" baseItem="0"/>
    <dataField name="Average of Salary" fld="1" subtotal="average" baseField="0" baseItem="0" numFmtId="2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Visit_frequency">
  <location ref="G3:H22" firstHeaderRow="1" firstDataRow="1" firstDataCol="1"/>
  <pivotFields count="8">
    <pivotField dataField="1" showAll="0"/>
    <pivotField showAll="0"/>
    <pivotField showAll="0"/>
    <pivotField showAll="0"/>
    <pivotField axis="axisRow" showAll="0">
      <items count="19">
        <item x="10"/>
        <item x="12"/>
        <item x="2"/>
        <item x="9"/>
        <item x="1"/>
        <item x="0"/>
        <item x="16"/>
        <item x="17"/>
        <item x="11"/>
        <item x="15"/>
        <item x="3"/>
        <item x="13"/>
        <item x="6"/>
        <item x="7"/>
        <item x="4"/>
        <item x="8"/>
        <item x="14"/>
        <item x="5"/>
        <item t="default"/>
      </items>
    </pivotField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showGridLines="0" topLeftCell="A33" workbookViewId="0">
      <selection activeCell="F62" sqref="F62"/>
    </sheetView>
  </sheetViews>
  <sheetFormatPr defaultRowHeight="14.4"/>
  <cols>
    <col min="4" max="4" width="16.21875" bestFit="1" customWidth="1"/>
    <col min="5" max="5" width="13.88671875" bestFit="1" customWidth="1"/>
    <col min="6" max="6" width="26.44140625" bestFit="1" customWidth="1"/>
    <col min="7" max="7" width="9.88671875" customWidth="1"/>
    <col min="8" max="8" width="17" customWidth="1"/>
    <col min="9" max="9" width="4.33203125" customWidth="1"/>
    <col min="10" max="10" width="20" customWidth="1"/>
    <col min="11" max="11" width="11" customWidth="1"/>
    <col min="12" max="12" width="8.109375" customWidth="1"/>
  </cols>
  <sheetData>
    <row r="1" spans="1:11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39</v>
      </c>
      <c r="G1" s="1" t="s">
        <v>40</v>
      </c>
      <c r="H1" s="1" t="s">
        <v>41</v>
      </c>
      <c r="I1" s="1"/>
      <c r="J1" s="2"/>
    </row>
    <row r="2" spans="1:11">
      <c r="A2">
        <v>56</v>
      </c>
      <c r="B2">
        <v>158767</v>
      </c>
      <c r="C2">
        <v>17</v>
      </c>
      <c r="D2">
        <v>1.9759585735163301</v>
      </c>
      <c r="E2">
        <v>7</v>
      </c>
      <c r="F2">
        <f>(D2-AVERAGE($D$2:$D$101))/STDEV($D$2:$D$101)</f>
        <v>-0.99010449790727018</v>
      </c>
      <c r="G2" t="str">
        <f>IF(A2&lt;=25,"18-25",IF(A2&lt;=35,"26-35",IF(A2&lt;=55,"36-55","55+")))</f>
        <v>55+</v>
      </c>
      <c r="H2" t="str">
        <f>IF(B2&lt;50000,"25k-50k",IF(B2&lt;75000,"50k-75k",IF(B2&lt;100000,"75k-100k","100k+")))</f>
        <v>100k+</v>
      </c>
      <c r="J2" s="1" t="s">
        <v>23</v>
      </c>
      <c r="K2">
        <f>AVERAGE(A2:A101)</f>
        <v>40.880000000000003</v>
      </c>
    </row>
    <row r="3" spans="1:11">
      <c r="A3">
        <v>46</v>
      </c>
      <c r="B3">
        <v>149375</v>
      </c>
      <c r="C3">
        <v>38</v>
      </c>
      <c r="D3">
        <v>4.8920422190097801</v>
      </c>
      <c r="E3">
        <v>5</v>
      </c>
      <c r="F3">
        <f t="shared" ref="F3:F66" si="0">(D3-AVERAGE($D$2:$D$101))/STDEV($D$2:$D$101)</f>
        <v>1.4995506828435379</v>
      </c>
      <c r="G3" t="str">
        <f t="shared" ref="G3:G66" si="1">IF(A3&lt;=25,"18-25",IF(A3&lt;=35,"26-35",IF(A3&lt;=55,"36-55","55+")))</f>
        <v>36-55</v>
      </c>
      <c r="H3" t="str">
        <f t="shared" ref="H3:H66" si="2">IF(B3&lt;50000,"25k-50k",IF(B3&lt;75000,"50k-75k",IF(B3&lt;100000,"75k-100k","100k+")))</f>
        <v>100k+</v>
      </c>
      <c r="J3" s="1" t="s">
        <v>24</v>
      </c>
      <c r="K3">
        <f>MEDIAN(A2:A101)</f>
        <v>41</v>
      </c>
    </row>
    <row r="4" spans="1:11">
      <c r="A4">
        <v>32</v>
      </c>
      <c r="B4">
        <v>161330</v>
      </c>
      <c r="C4">
        <v>24</v>
      </c>
      <c r="D4">
        <v>2.5723908986670398</v>
      </c>
      <c r="E4">
        <v>3</v>
      </c>
      <c r="F4">
        <f t="shared" si="0"/>
        <v>-0.48089042561084833</v>
      </c>
      <c r="G4" t="str">
        <f t="shared" si="1"/>
        <v>26-35</v>
      </c>
      <c r="H4" t="str">
        <f t="shared" si="2"/>
        <v>100k+</v>
      </c>
      <c r="J4" s="1" t="s">
        <v>25</v>
      </c>
      <c r="K4">
        <f>MODE(A2:A101)</f>
        <v>61</v>
      </c>
    </row>
    <row r="5" spans="1:11">
      <c r="A5">
        <v>60</v>
      </c>
      <c r="B5">
        <v>64504</v>
      </c>
      <c r="C5">
        <v>5</v>
      </c>
      <c r="D5">
        <v>4.5681862207084496</v>
      </c>
      <c r="E5">
        <v>12</v>
      </c>
      <c r="F5">
        <f t="shared" si="0"/>
        <v>1.2230532081451759</v>
      </c>
      <c r="G5" t="str">
        <f t="shared" si="1"/>
        <v>55+</v>
      </c>
      <c r="H5" t="str">
        <f t="shared" si="2"/>
        <v>50k-75k</v>
      </c>
      <c r="J5" s="1" t="s">
        <v>26</v>
      </c>
      <c r="K5">
        <f>STDEV(B2:B101)</f>
        <v>44418.086324573604</v>
      </c>
    </row>
    <row r="6" spans="1:11">
      <c r="A6">
        <v>25</v>
      </c>
      <c r="B6">
        <v>38986</v>
      </c>
      <c r="C6">
        <v>34</v>
      </c>
      <c r="D6">
        <v>3.5245545039890498</v>
      </c>
      <c r="E6">
        <v>16</v>
      </c>
      <c r="F6">
        <f t="shared" si="0"/>
        <v>0.3320351763607548</v>
      </c>
      <c r="G6" t="str">
        <f t="shared" si="1"/>
        <v>18-25</v>
      </c>
      <c r="H6" t="str">
        <f t="shared" si="2"/>
        <v>25k-50k</v>
      </c>
      <c r="J6" s="1" t="s">
        <v>27</v>
      </c>
      <c r="K6">
        <f>VAR(B2:B101)</f>
        <v>1972966392.7372727</v>
      </c>
    </row>
    <row r="7" spans="1:11">
      <c r="A7">
        <v>38</v>
      </c>
      <c r="B7">
        <v>86858</v>
      </c>
      <c r="C7">
        <v>6</v>
      </c>
      <c r="D7">
        <v>4.1792452141665901</v>
      </c>
      <c r="E7">
        <v>19</v>
      </c>
      <c r="F7">
        <f t="shared" si="0"/>
        <v>0.89098831918362587</v>
      </c>
      <c r="G7" t="str">
        <f t="shared" si="1"/>
        <v>36-55</v>
      </c>
      <c r="H7" t="str">
        <f t="shared" si="2"/>
        <v>75k-100k</v>
      </c>
      <c r="J7" s="1" t="s">
        <v>28</v>
      </c>
      <c r="K7">
        <f>CORREL(B2:B101,D2:D101)</f>
        <v>-0.16429646341884679</v>
      </c>
    </row>
    <row r="8" spans="1:11">
      <c r="A8">
        <v>56</v>
      </c>
      <c r="B8">
        <v>154312</v>
      </c>
      <c r="C8">
        <v>22</v>
      </c>
      <c r="D8">
        <v>3.01054837242076</v>
      </c>
      <c r="E8">
        <v>5</v>
      </c>
      <c r="F8">
        <f t="shared" si="0"/>
        <v>-0.10680615467387945</v>
      </c>
      <c r="G8" t="str">
        <f t="shared" si="1"/>
        <v>55+</v>
      </c>
      <c r="H8" t="str">
        <f t="shared" si="2"/>
        <v>100k+</v>
      </c>
      <c r="J8" s="1" t="s">
        <v>29</v>
      </c>
      <c r="K8">
        <f>SUMPRODUCT((B2:B101-AVERAGE(B2:B101))*(E2:E101-AVERAGE(E2:E101)))/(COUNT(B2:B101)-1)</f>
        <v>-20227.181414141414</v>
      </c>
    </row>
    <row r="9" spans="1:11">
      <c r="A9">
        <v>36</v>
      </c>
      <c r="B9">
        <v>37666</v>
      </c>
      <c r="C9">
        <v>11</v>
      </c>
      <c r="D9">
        <v>3.3076155385054302</v>
      </c>
      <c r="E9">
        <v>14</v>
      </c>
      <c r="F9">
        <f t="shared" si="0"/>
        <v>0.14681990650465992</v>
      </c>
      <c r="G9" t="str">
        <f t="shared" si="1"/>
        <v>36-55</v>
      </c>
      <c r="H9" t="str">
        <f t="shared" si="2"/>
        <v>25k-50k</v>
      </c>
      <c r="J9" s="1" t="s">
        <v>30</v>
      </c>
      <c r="K9">
        <f>K5/AVERAGE(B2:B101)</f>
        <v>0.40630692280570957</v>
      </c>
    </row>
    <row r="10" spans="1:11">
      <c r="A10">
        <v>40</v>
      </c>
      <c r="B10">
        <v>63660</v>
      </c>
      <c r="C10">
        <v>48</v>
      </c>
      <c r="D10">
        <v>2.9700707752754498</v>
      </c>
      <c r="E10">
        <v>5</v>
      </c>
      <c r="F10">
        <f t="shared" si="0"/>
        <v>-0.14136458018163361</v>
      </c>
      <c r="G10" t="str">
        <f t="shared" si="1"/>
        <v>36-55</v>
      </c>
      <c r="H10" t="str">
        <f t="shared" si="2"/>
        <v>50k-75k</v>
      </c>
      <c r="J10" s="1" t="s">
        <v>31</v>
      </c>
      <c r="K10">
        <f>QUARTILE(C2:C101,1)</f>
        <v>13.5</v>
      </c>
    </row>
    <row r="11" spans="1:11">
      <c r="A11">
        <v>28</v>
      </c>
      <c r="B11">
        <v>159633</v>
      </c>
      <c r="C11">
        <v>16</v>
      </c>
      <c r="D11">
        <v>1.78097195119217</v>
      </c>
      <c r="E11">
        <v>15</v>
      </c>
      <c r="F11">
        <f t="shared" si="0"/>
        <v>-1.1565775876612852</v>
      </c>
      <c r="G11" t="str">
        <f t="shared" si="1"/>
        <v>26-35</v>
      </c>
      <c r="H11" t="str">
        <f t="shared" si="2"/>
        <v>100k+</v>
      </c>
      <c r="J11" s="1" t="s">
        <v>32</v>
      </c>
      <c r="K11">
        <f>QUARTILE(C2:C101,3)</f>
        <v>35</v>
      </c>
    </row>
    <row r="12" spans="1:11">
      <c r="A12">
        <v>28</v>
      </c>
      <c r="B12">
        <v>51854</v>
      </c>
      <c r="C12">
        <v>33</v>
      </c>
      <c r="D12">
        <v>3.88980846104602</v>
      </c>
      <c r="E12">
        <v>17</v>
      </c>
      <c r="F12">
        <f t="shared" si="0"/>
        <v>0.64387685068376299</v>
      </c>
      <c r="G12" t="str">
        <f t="shared" si="1"/>
        <v>26-35</v>
      </c>
      <c r="H12" t="str">
        <f t="shared" si="2"/>
        <v>50k-75k</v>
      </c>
      <c r="J12" s="1" t="s">
        <v>33</v>
      </c>
      <c r="K12">
        <f>K11-K10</f>
        <v>21.5</v>
      </c>
    </row>
    <row r="13" spans="1:11">
      <c r="A13">
        <v>41</v>
      </c>
      <c r="B13">
        <v>89505</v>
      </c>
      <c r="C13">
        <v>9</v>
      </c>
      <c r="D13">
        <v>2.1230894497634201</v>
      </c>
      <c r="E13">
        <v>14</v>
      </c>
      <c r="F13">
        <f t="shared" si="0"/>
        <v>-0.86448905170322665</v>
      </c>
      <c r="G13" t="str">
        <f t="shared" si="1"/>
        <v>36-55</v>
      </c>
      <c r="H13" t="str">
        <f t="shared" si="2"/>
        <v>75k-100k</v>
      </c>
      <c r="J13" s="1" t="s">
        <v>34</v>
      </c>
      <c r="K13">
        <f>MAX(A2:A101)-MIN(A2:A101)</f>
        <v>46</v>
      </c>
    </row>
    <row r="14" spans="1:11">
      <c r="A14">
        <v>53</v>
      </c>
      <c r="B14">
        <v>129488</v>
      </c>
      <c r="C14">
        <v>6</v>
      </c>
      <c r="D14">
        <v>1.09726386572581</v>
      </c>
      <c r="E14">
        <v>5</v>
      </c>
      <c r="F14">
        <f t="shared" si="0"/>
        <v>-1.7403047999218577</v>
      </c>
      <c r="G14" t="str">
        <f t="shared" si="1"/>
        <v>36-55</v>
      </c>
      <c r="H14" t="str">
        <f t="shared" si="2"/>
        <v>100k+</v>
      </c>
      <c r="J14" s="1" t="s">
        <v>35</v>
      </c>
      <c r="K14">
        <f>MAX(B2:B101)-MIN(B2:B101)</f>
        <v>152043</v>
      </c>
    </row>
    <row r="15" spans="1:11">
      <c r="A15">
        <v>57</v>
      </c>
      <c r="B15">
        <v>47662</v>
      </c>
      <c r="C15">
        <v>16</v>
      </c>
      <c r="D15">
        <v>3.5818891836286699</v>
      </c>
      <c r="E15">
        <v>12</v>
      </c>
      <c r="F15">
        <f t="shared" si="0"/>
        <v>0.38098561796487879</v>
      </c>
      <c r="G15" t="str">
        <f t="shared" si="1"/>
        <v>55+</v>
      </c>
      <c r="H15" t="str">
        <f t="shared" si="2"/>
        <v>25k-50k</v>
      </c>
      <c r="J15" s="1" t="s">
        <v>36</v>
      </c>
      <c r="K15">
        <f>PERCENTILE(C2:C101,0.25)</f>
        <v>13.5</v>
      </c>
    </row>
    <row r="16" spans="1:11">
      <c r="A16">
        <v>41</v>
      </c>
      <c r="B16">
        <v>33392</v>
      </c>
      <c r="C16">
        <v>29</v>
      </c>
      <c r="D16">
        <v>1.70844271762819</v>
      </c>
      <c r="E16">
        <v>16</v>
      </c>
      <c r="F16">
        <f t="shared" si="0"/>
        <v>-1.2185006337911544</v>
      </c>
      <c r="G16" t="str">
        <f t="shared" si="1"/>
        <v>36-55</v>
      </c>
      <c r="H16" t="str">
        <f t="shared" si="2"/>
        <v>25k-50k</v>
      </c>
      <c r="J16" s="1" t="s">
        <v>37</v>
      </c>
      <c r="K16">
        <f>PERCENTILE(C2:C101,0.5)</f>
        <v>24</v>
      </c>
    </row>
    <row r="17" spans="1:11">
      <c r="A17">
        <v>20</v>
      </c>
      <c r="B17">
        <v>55535</v>
      </c>
      <c r="C17">
        <v>3</v>
      </c>
      <c r="D17">
        <v>4.7618343374116501</v>
      </c>
      <c r="E17">
        <v>16</v>
      </c>
      <c r="F17">
        <f t="shared" si="0"/>
        <v>1.3883835263402076</v>
      </c>
      <c r="G17" t="str">
        <f t="shared" si="1"/>
        <v>18-25</v>
      </c>
      <c r="H17" t="str">
        <f t="shared" si="2"/>
        <v>50k-75k</v>
      </c>
      <c r="J17" s="1" t="s">
        <v>38</v>
      </c>
      <c r="K17">
        <f>PERCENTILE(C2:C101,0.75)</f>
        <v>35</v>
      </c>
    </row>
    <row r="18" spans="1:11">
      <c r="A18">
        <v>39</v>
      </c>
      <c r="B18">
        <v>138569</v>
      </c>
      <c r="C18">
        <v>20</v>
      </c>
      <c r="D18">
        <v>4.8157143080103397</v>
      </c>
      <c r="E18">
        <v>7</v>
      </c>
      <c r="F18">
        <f t="shared" si="0"/>
        <v>1.434384452324287</v>
      </c>
      <c r="G18" t="str">
        <f t="shared" si="1"/>
        <v>36-55</v>
      </c>
      <c r="H18" t="str">
        <f t="shared" si="2"/>
        <v>100k+</v>
      </c>
    </row>
    <row r="19" spans="1:11">
      <c r="A19">
        <v>19</v>
      </c>
      <c r="B19">
        <v>77256</v>
      </c>
      <c r="C19">
        <v>36</v>
      </c>
      <c r="D19">
        <v>4.6594575608817896</v>
      </c>
      <c r="E19">
        <v>4</v>
      </c>
      <c r="F19">
        <f t="shared" si="0"/>
        <v>1.300977641234671</v>
      </c>
      <c r="G19" t="str">
        <f t="shared" si="1"/>
        <v>18-25</v>
      </c>
      <c r="H19" t="str">
        <f t="shared" si="2"/>
        <v>75k-100k</v>
      </c>
    </row>
    <row r="20" spans="1:11" ht="15" thickBot="1">
      <c r="A20">
        <v>41</v>
      </c>
      <c r="B20">
        <v>114135</v>
      </c>
      <c r="C20">
        <v>19</v>
      </c>
      <c r="D20">
        <v>2.48063480102177</v>
      </c>
      <c r="E20">
        <v>1</v>
      </c>
      <c r="F20">
        <f t="shared" si="0"/>
        <v>-0.5592287284990588</v>
      </c>
      <c r="G20" t="str">
        <f t="shared" si="1"/>
        <v>36-55</v>
      </c>
      <c r="H20" t="str">
        <f t="shared" si="2"/>
        <v>100k+</v>
      </c>
    </row>
    <row r="21" spans="1:11">
      <c r="A21">
        <v>61</v>
      </c>
      <c r="B21">
        <v>152478</v>
      </c>
      <c r="C21">
        <v>26</v>
      </c>
      <c r="D21">
        <v>1.0618264661154599</v>
      </c>
      <c r="E21">
        <v>5</v>
      </c>
      <c r="F21">
        <f t="shared" si="0"/>
        <v>-1.7705600724921735</v>
      </c>
      <c r="G21" t="str">
        <f t="shared" si="1"/>
        <v>55+</v>
      </c>
      <c r="H21" t="str">
        <f t="shared" si="2"/>
        <v>100k+</v>
      </c>
      <c r="J21" s="5" t="s">
        <v>52</v>
      </c>
      <c r="K21" s="5" t="s">
        <v>54</v>
      </c>
    </row>
    <row r="22" spans="1:11">
      <c r="A22">
        <v>47</v>
      </c>
      <c r="B22">
        <v>60222</v>
      </c>
      <c r="C22">
        <v>3</v>
      </c>
      <c r="D22">
        <v>4.7132742503509002</v>
      </c>
      <c r="E22">
        <v>10</v>
      </c>
      <c r="F22">
        <f t="shared" si="0"/>
        <v>1.3469245398960625</v>
      </c>
      <c r="G22" t="str">
        <f t="shared" si="1"/>
        <v>36-55</v>
      </c>
      <c r="H22" t="str">
        <f t="shared" si="2"/>
        <v>50k-75k</v>
      </c>
      <c r="J22" s="3">
        <v>1</v>
      </c>
      <c r="K22" s="3">
        <v>6</v>
      </c>
    </row>
    <row r="23" spans="1:11">
      <c r="A23">
        <v>55</v>
      </c>
      <c r="B23">
        <v>102373</v>
      </c>
      <c r="C23">
        <v>19</v>
      </c>
      <c r="D23">
        <v>2.7127365932692502</v>
      </c>
      <c r="E23">
        <v>5</v>
      </c>
      <c r="F23">
        <f t="shared" si="0"/>
        <v>-0.36106794171109813</v>
      </c>
      <c r="G23" t="str">
        <f t="shared" si="1"/>
        <v>36-55</v>
      </c>
      <c r="H23" t="str">
        <f t="shared" si="2"/>
        <v>100k+</v>
      </c>
      <c r="J23" s="3">
        <v>2.8</v>
      </c>
      <c r="K23" s="3">
        <v>4</v>
      </c>
    </row>
    <row r="24" spans="1:11">
      <c r="A24">
        <v>19</v>
      </c>
      <c r="B24">
        <v>148684</v>
      </c>
      <c r="C24">
        <v>20</v>
      </c>
      <c r="D24">
        <v>4.8666192761746698</v>
      </c>
      <c r="E24">
        <v>4</v>
      </c>
      <c r="F24">
        <f t="shared" si="0"/>
        <v>1.477845420226267</v>
      </c>
      <c r="G24" t="str">
        <f t="shared" si="1"/>
        <v>18-25</v>
      </c>
      <c r="H24" t="str">
        <f t="shared" si="2"/>
        <v>100k+</v>
      </c>
      <c r="J24" s="3">
        <v>4.5999999999999996</v>
      </c>
      <c r="K24" s="3">
        <v>15</v>
      </c>
    </row>
    <row r="25" spans="1:11">
      <c r="A25">
        <v>38</v>
      </c>
      <c r="B25">
        <v>35965</v>
      </c>
      <c r="C25">
        <v>32</v>
      </c>
      <c r="D25">
        <v>4.8544799083570096</v>
      </c>
      <c r="E25">
        <v>2</v>
      </c>
      <c r="F25">
        <f t="shared" si="0"/>
        <v>1.4674812319338686</v>
      </c>
      <c r="G25" t="str">
        <f t="shared" si="1"/>
        <v>36-55</v>
      </c>
      <c r="H25" t="str">
        <f t="shared" si="2"/>
        <v>25k-50k</v>
      </c>
      <c r="J25" s="3">
        <v>6.4</v>
      </c>
      <c r="K25" s="3">
        <v>10</v>
      </c>
    </row>
    <row r="26" spans="1:11">
      <c r="A26">
        <v>50</v>
      </c>
      <c r="B26">
        <v>49538</v>
      </c>
      <c r="C26">
        <v>7</v>
      </c>
      <c r="D26">
        <v>4.4120378218694398</v>
      </c>
      <c r="E26">
        <v>10</v>
      </c>
      <c r="F26">
        <f t="shared" si="0"/>
        <v>1.0897389012197654</v>
      </c>
      <c r="G26" t="str">
        <f t="shared" si="1"/>
        <v>36-55</v>
      </c>
      <c r="H26" t="str">
        <f t="shared" si="2"/>
        <v>25k-50k</v>
      </c>
      <c r="J26" s="3">
        <v>8.1999999999999993</v>
      </c>
      <c r="K26" s="3">
        <v>7</v>
      </c>
    </row>
    <row r="27" spans="1:11">
      <c r="A27">
        <v>29</v>
      </c>
      <c r="B27">
        <v>133066</v>
      </c>
      <c r="C27">
        <v>41</v>
      </c>
      <c r="D27">
        <v>2.1777955682783401</v>
      </c>
      <c r="E27">
        <v>19</v>
      </c>
      <c r="F27">
        <f t="shared" si="0"/>
        <v>-0.81778278811921645</v>
      </c>
      <c r="G27" t="str">
        <f t="shared" si="1"/>
        <v>26-35</v>
      </c>
      <c r="H27" t="str">
        <f t="shared" si="2"/>
        <v>100k+</v>
      </c>
      <c r="J27" s="3">
        <v>10</v>
      </c>
      <c r="K27" s="3">
        <v>10</v>
      </c>
    </row>
    <row r="28" spans="1:11">
      <c r="A28">
        <v>39</v>
      </c>
      <c r="B28">
        <v>138252</v>
      </c>
      <c r="C28">
        <v>33</v>
      </c>
      <c r="D28">
        <v>2.5403909144077002</v>
      </c>
      <c r="E28">
        <v>1</v>
      </c>
      <c r="F28">
        <f t="shared" si="0"/>
        <v>-0.50821094733810768</v>
      </c>
      <c r="G28" t="str">
        <f t="shared" si="1"/>
        <v>36-55</v>
      </c>
      <c r="H28" t="str">
        <f t="shared" si="2"/>
        <v>100k+</v>
      </c>
      <c r="J28" s="3">
        <v>11.8</v>
      </c>
      <c r="K28" s="3">
        <v>3</v>
      </c>
    </row>
    <row r="29" spans="1:11">
      <c r="A29">
        <v>61</v>
      </c>
      <c r="B29">
        <v>164182</v>
      </c>
      <c r="C29">
        <v>40</v>
      </c>
      <c r="D29">
        <v>4.4045466860674196</v>
      </c>
      <c r="E29">
        <v>5</v>
      </c>
      <c r="F29">
        <f t="shared" si="0"/>
        <v>1.0833432187474774</v>
      </c>
      <c r="G29" t="str">
        <f t="shared" si="1"/>
        <v>55+</v>
      </c>
      <c r="H29" t="str">
        <f t="shared" si="2"/>
        <v>100k+</v>
      </c>
      <c r="J29" s="3">
        <v>13.6</v>
      </c>
      <c r="K29" s="3">
        <v>14</v>
      </c>
    </row>
    <row r="30" spans="1:11">
      <c r="A30">
        <v>42</v>
      </c>
      <c r="B30">
        <v>123806</v>
      </c>
      <c r="C30">
        <v>39</v>
      </c>
      <c r="D30">
        <v>2.2676880206251102</v>
      </c>
      <c r="E30">
        <v>13</v>
      </c>
      <c r="F30">
        <f t="shared" si="0"/>
        <v>-0.74103560357209408</v>
      </c>
      <c r="G30" t="str">
        <f t="shared" si="1"/>
        <v>36-55</v>
      </c>
      <c r="H30" t="str">
        <f t="shared" si="2"/>
        <v>100k+</v>
      </c>
      <c r="J30" s="3">
        <v>15.4</v>
      </c>
      <c r="K30" s="3">
        <v>4</v>
      </c>
    </row>
    <row r="31" spans="1:11">
      <c r="A31">
        <v>44</v>
      </c>
      <c r="B31">
        <v>162982</v>
      </c>
      <c r="C31">
        <v>18</v>
      </c>
      <c r="D31">
        <v>1.67797098674437</v>
      </c>
      <c r="E31">
        <v>4</v>
      </c>
      <c r="F31">
        <f t="shared" si="0"/>
        <v>-1.2445163836406445</v>
      </c>
      <c r="G31" t="str">
        <f t="shared" si="1"/>
        <v>36-55</v>
      </c>
      <c r="H31" t="str">
        <f t="shared" si="2"/>
        <v>100k+</v>
      </c>
      <c r="J31" s="3">
        <v>17.2</v>
      </c>
      <c r="K31" s="3">
        <v>16</v>
      </c>
    </row>
    <row r="32" spans="1:11" ht="15" thickBot="1">
      <c r="A32">
        <v>59</v>
      </c>
      <c r="B32">
        <v>135989</v>
      </c>
      <c r="C32">
        <v>40</v>
      </c>
      <c r="D32">
        <v>3.2272050498334002</v>
      </c>
      <c r="E32">
        <v>16</v>
      </c>
      <c r="F32">
        <f t="shared" si="0"/>
        <v>7.8168107020647692E-2</v>
      </c>
      <c r="G32" t="str">
        <f t="shared" si="1"/>
        <v>55+</v>
      </c>
      <c r="H32" t="str">
        <f t="shared" si="2"/>
        <v>100k+</v>
      </c>
      <c r="J32" s="4" t="s">
        <v>53</v>
      </c>
      <c r="K32" s="4">
        <v>11</v>
      </c>
    </row>
    <row r="33" spans="1:8">
      <c r="A33">
        <v>45</v>
      </c>
      <c r="B33">
        <v>115982</v>
      </c>
      <c r="C33">
        <v>1</v>
      </c>
      <c r="D33">
        <v>4.7446190966431203</v>
      </c>
      <c r="E33">
        <v>16</v>
      </c>
      <c r="F33">
        <f t="shared" si="0"/>
        <v>1.3736857266274047</v>
      </c>
      <c r="G33" t="str">
        <f t="shared" si="1"/>
        <v>36-55</v>
      </c>
      <c r="H33" t="str">
        <f t="shared" si="2"/>
        <v>100k+</v>
      </c>
    </row>
    <row r="34" spans="1:8">
      <c r="A34">
        <v>33</v>
      </c>
      <c r="B34">
        <v>146626</v>
      </c>
      <c r="C34">
        <v>11</v>
      </c>
      <c r="D34">
        <v>3.7841191866998898</v>
      </c>
      <c r="E34">
        <v>2</v>
      </c>
      <c r="F34">
        <f t="shared" si="0"/>
        <v>0.55364286516956818</v>
      </c>
      <c r="G34" t="str">
        <f t="shared" si="1"/>
        <v>26-35</v>
      </c>
      <c r="H34" t="str">
        <f t="shared" si="2"/>
        <v>100k+</v>
      </c>
    </row>
    <row r="35" spans="1:8">
      <c r="A35">
        <v>32</v>
      </c>
      <c r="B35">
        <v>144176</v>
      </c>
      <c r="C35">
        <v>28</v>
      </c>
      <c r="D35">
        <v>3.2802446803574599</v>
      </c>
      <c r="E35">
        <v>17</v>
      </c>
      <c r="F35">
        <f t="shared" si="0"/>
        <v>0.12345157861221405</v>
      </c>
      <c r="G35" t="str">
        <f t="shared" si="1"/>
        <v>26-35</v>
      </c>
      <c r="H35" t="str">
        <f t="shared" si="2"/>
        <v>100k+</v>
      </c>
    </row>
    <row r="36" spans="1:8">
      <c r="A36">
        <v>64</v>
      </c>
      <c r="B36">
        <v>156278</v>
      </c>
      <c r="C36">
        <v>25</v>
      </c>
      <c r="D36">
        <v>1.3887059750830699</v>
      </c>
      <c r="E36">
        <v>12</v>
      </c>
      <c r="F36">
        <f t="shared" si="0"/>
        <v>-1.4914812249974616</v>
      </c>
      <c r="G36" t="str">
        <f t="shared" si="1"/>
        <v>55+</v>
      </c>
      <c r="H36" t="str">
        <f t="shared" si="2"/>
        <v>100k+</v>
      </c>
    </row>
    <row r="37" spans="1:8">
      <c r="A37">
        <v>61</v>
      </c>
      <c r="B37">
        <v>147409</v>
      </c>
      <c r="C37">
        <v>23</v>
      </c>
      <c r="D37">
        <v>3.4600289067966701</v>
      </c>
      <c r="E37">
        <v>18</v>
      </c>
      <c r="F37">
        <f t="shared" si="0"/>
        <v>0.27694536863548158</v>
      </c>
      <c r="G37" t="str">
        <f t="shared" si="1"/>
        <v>55+</v>
      </c>
      <c r="H37" t="str">
        <f t="shared" si="2"/>
        <v>100k+</v>
      </c>
    </row>
    <row r="38" spans="1:8">
      <c r="A38">
        <v>20</v>
      </c>
      <c r="B38">
        <v>48419</v>
      </c>
      <c r="C38">
        <v>31</v>
      </c>
      <c r="D38">
        <v>4.9602154004170496</v>
      </c>
      <c r="E38">
        <v>3</v>
      </c>
      <c r="F38">
        <f t="shared" si="0"/>
        <v>1.5577546765942563</v>
      </c>
      <c r="G38" t="str">
        <f t="shared" si="1"/>
        <v>18-25</v>
      </c>
      <c r="H38" t="str">
        <f t="shared" si="2"/>
        <v>25k-50k</v>
      </c>
    </row>
    <row r="39" spans="1:8">
      <c r="A39">
        <v>54</v>
      </c>
      <c r="B39">
        <v>75015</v>
      </c>
      <c r="C39">
        <v>30</v>
      </c>
      <c r="D39">
        <v>1.5603360609460899</v>
      </c>
      <c r="E39">
        <v>1</v>
      </c>
      <c r="F39">
        <f t="shared" si="0"/>
        <v>-1.3449491688604822</v>
      </c>
      <c r="G39" t="str">
        <f t="shared" si="1"/>
        <v>36-55</v>
      </c>
      <c r="H39" t="str">
        <f t="shared" si="2"/>
        <v>75k-100k</v>
      </c>
    </row>
    <row r="40" spans="1:8">
      <c r="A40">
        <v>24</v>
      </c>
      <c r="B40">
        <v>147096</v>
      </c>
      <c r="C40">
        <v>42</v>
      </c>
      <c r="D40">
        <v>3.0733186094549398</v>
      </c>
      <c r="E40">
        <v>1</v>
      </c>
      <c r="F40">
        <f t="shared" si="0"/>
        <v>-5.3215015040209063E-2</v>
      </c>
      <c r="G40" t="str">
        <f t="shared" si="1"/>
        <v>18-25</v>
      </c>
      <c r="H40" t="str">
        <f t="shared" si="2"/>
        <v>100k+</v>
      </c>
    </row>
    <row r="41" spans="1:8">
      <c r="A41">
        <v>38</v>
      </c>
      <c r="B41">
        <v>132059</v>
      </c>
      <c r="C41">
        <v>35</v>
      </c>
      <c r="D41">
        <v>4.5094922877118204</v>
      </c>
      <c r="E41">
        <v>19</v>
      </c>
      <c r="F41">
        <f t="shared" si="0"/>
        <v>1.1729422812554324</v>
      </c>
      <c r="G41" t="str">
        <f t="shared" si="1"/>
        <v>36-55</v>
      </c>
      <c r="H41" t="str">
        <f t="shared" si="2"/>
        <v>100k+</v>
      </c>
    </row>
    <row r="42" spans="1:8">
      <c r="A42">
        <v>26</v>
      </c>
      <c r="B42">
        <v>135687</v>
      </c>
      <c r="C42">
        <v>7</v>
      </c>
      <c r="D42">
        <v>3.9630744710168102</v>
      </c>
      <c r="E42">
        <v>11</v>
      </c>
      <c r="F42">
        <f t="shared" si="0"/>
        <v>0.70642893199275159</v>
      </c>
      <c r="G42" t="str">
        <f t="shared" si="1"/>
        <v>26-35</v>
      </c>
      <c r="H42" t="str">
        <f t="shared" si="2"/>
        <v>100k+</v>
      </c>
    </row>
    <row r="43" spans="1:8">
      <c r="A43">
        <v>56</v>
      </c>
      <c r="B43">
        <v>112939</v>
      </c>
      <c r="C43">
        <v>16</v>
      </c>
      <c r="D43">
        <v>3.7880629639810701</v>
      </c>
      <c r="E43">
        <v>5</v>
      </c>
      <c r="F43">
        <f t="shared" si="0"/>
        <v>0.5570099309788743</v>
      </c>
      <c r="G43" t="str">
        <f t="shared" si="1"/>
        <v>55+</v>
      </c>
      <c r="H43" t="str">
        <f t="shared" si="2"/>
        <v>100k+</v>
      </c>
    </row>
    <row r="44" spans="1:8">
      <c r="A44">
        <v>35</v>
      </c>
      <c r="B44">
        <v>174213</v>
      </c>
      <c r="C44">
        <v>26</v>
      </c>
      <c r="D44">
        <v>3.80993633594843</v>
      </c>
      <c r="E44">
        <v>12</v>
      </c>
      <c r="F44">
        <f t="shared" si="0"/>
        <v>0.57568468810498963</v>
      </c>
      <c r="G44" t="str">
        <f t="shared" si="1"/>
        <v>26-35</v>
      </c>
      <c r="H44" t="str">
        <f t="shared" si="2"/>
        <v>100k+</v>
      </c>
    </row>
    <row r="45" spans="1:8">
      <c r="A45">
        <v>21</v>
      </c>
      <c r="B45">
        <v>130878</v>
      </c>
      <c r="C45">
        <v>48</v>
      </c>
      <c r="D45">
        <v>2.4379646048790198</v>
      </c>
      <c r="E45">
        <v>3</v>
      </c>
      <c r="F45">
        <f t="shared" si="0"/>
        <v>-0.59565912206977367</v>
      </c>
      <c r="G45" t="str">
        <f t="shared" si="1"/>
        <v>18-25</v>
      </c>
      <c r="H45" t="str">
        <f t="shared" si="2"/>
        <v>100k+</v>
      </c>
    </row>
    <row r="46" spans="1:8">
      <c r="A46">
        <v>42</v>
      </c>
      <c r="B46">
        <v>87623</v>
      </c>
      <c r="C46">
        <v>49</v>
      </c>
      <c r="D46">
        <v>2.1743673770579699</v>
      </c>
      <c r="E46">
        <v>1</v>
      </c>
      <c r="F46">
        <f t="shared" si="0"/>
        <v>-0.82070966370647513</v>
      </c>
      <c r="G46" t="str">
        <f t="shared" si="1"/>
        <v>36-55</v>
      </c>
      <c r="H46" t="str">
        <f t="shared" si="2"/>
        <v>75k-100k</v>
      </c>
    </row>
    <row r="47" spans="1:8">
      <c r="A47">
        <v>31</v>
      </c>
      <c r="B47">
        <v>100450</v>
      </c>
      <c r="C47">
        <v>2</v>
      </c>
      <c r="D47">
        <v>4.23744462191405</v>
      </c>
      <c r="E47">
        <v>1</v>
      </c>
      <c r="F47">
        <f t="shared" si="0"/>
        <v>0.94067703687147997</v>
      </c>
      <c r="G47" t="str">
        <f t="shared" si="1"/>
        <v>26-35</v>
      </c>
      <c r="H47" t="str">
        <f t="shared" si="2"/>
        <v>100k+</v>
      </c>
    </row>
    <row r="48" spans="1:8">
      <c r="A48">
        <v>26</v>
      </c>
      <c r="B48">
        <v>118426</v>
      </c>
      <c r="C48">
        <v>1</v>
      </c>
      <c r="D48">
        <v>4.2404535787167204</v>
      </c>
      <c r="E48">
        <v>8</v>
      </c>
      <c r="F48">
        <f t="shared" si="0"/>
        <v>0.94324598406337568</v>
      </c>
      <c r="G48" t="str">
        <f t="shared" si="1"/>
        <v>26-35</v>
      </c>
      <c r="H48" t="str">
        <f t="shared" si="2"/>
        <v>100k+</v>
      </c>
    </row>
    <row r="49" spans="1:8">
      <c r="A49">
        <v>43</v>
      </c>
      <c r="B49">
        <v>142845</v>
      </c>
      <c r="C49">
        <v>48</v>
      </c>
      <c r="D49">
        <v>4.4682892743204103</v>
      </c>
      <c r="E49">
        <v>10</v>
      </c>
      <c r="F49">
        <f t="shared" si="0"/>
        <v>1.137764519495752</v>
      </c>
      <c r="G49" t="str">
        <f t="shared" si="1"/>
        <v>36-55</v>
      </c>
      <c r="H49" t="str">
        <f t="shared" si="2"/>
        <v>100k+</v>
      </c>
    </row>
    <row r="50" spans="1:8">
      <c r="A50">
        <v>19</v>
      </c>
      <c r="B50">
        <v>178371</v>
      </c>
      <c r="C50">
        <v>12</v>
      </c>
      <c r="D50">
        <v>4.6529622102258799</v>
      </c>
      <c r="E50">
        <v>11</v>
      </c>
      <c r="F50">
        <f t="shared" si="0"/>
        <v>1.295432126984327</v>
      </c>
      <c r="G50" t="str">
        <f t="shared" si="1"/>
        <v>18-25</v>
      </c>
      <c r="H50" t="str">
        <f t="shared" si="2"/>
        <v>100k+</v>
      </c>
    </row>
    <row r="51" spans="1:8">
      <c r="A51">
        <v>37</v>
      </c>
      <c r="B51">
        <v>68585</v>
      </c>
      <c r="C51">
        <v>5</v>
      </c>
      <c r="D51">
        <v>3.0453695954437499</v>
      </c>
      <c r="E51">
        <v>12</v>
      </c>
      <c r="F51">
        <f t="shared" si="0"/>
        <v>-7.7076953169923246E-2</v>
      </c>
      <c r="G51" t="str">
        <f t="shared" si="1"/>
        <v>36-55</v>
      </c>
      <c r="H51" t="str">
        <f t="shared" si="2"/>
        <v>50k-75k</v>
      </c>
    </row>
    <row r="52" spans="1:8">
      <c r="A52">
        <v>45</v>
      </c>
      <c r="B52">
        <v>134225</v>
      </c>
      <c r="C52">
        <v>37</v>
      </c>
      <c r="D52">
        <v>3.00606517874879</v>
      </c>
      <c r="E52">
        <v>13</v>
      </c>
      <c r="F52">
        <f t="shared" si="0"/>
        <v>-0.11063375624799023</v>
      </c>
      <c r="G52" t="str">
        <f t="shared" si="1"/>
        <v>36-55</v>
      </c>
      <c r="H52" t="str">
        <f t="shared" si="2"/>
        <v>100k+</v>
      </c>
    </row>
    <row r="53" spans="1:8">
      <c r="A53">
        <v>64</v>
      </c>
      <c r="B53">
        <v>89044</v>
      </c>
      <c r="C53">
        <v>32</v>
      </c>
      <c r="D53">
        <v>4.1931807158670997</v>
      </c>
      <c r="E53">
        <v>12</v>
      </c>
      <c r="F53">
        <f t="shared" si="0"/>
        <v>0.90288598681694388</v>
      </c>
      <c r="G53" t="str">
        <f t="shared" si="1"/>
        <v>55+</v>
      </c>
      <c r="H53" t="str">
        <f t="shared" si="2"/>
        <v>75k-100k</v>
      </c>
    </row>
    <row r="54" spans="1:8">
      <c r="A54">
        <v>24</v>
      </c>
      <c r="B54">
        <v>134556</v>
      </c>
      <c r="C54">
        <v>9</v>
      </c>
      <c r="D54">
        <v>3.5998557231110602</v>
      </c>
      <c r="E54">
        <v>14</v>
      </c>
      <c r="F54">
        <f t="shared" si="0"/>
        <v>0.39632485151931535</v>
      </c>
      <c r="G54" t="str">
        <f t="shared" si="1"/>
        <v>18-25</v>
      </c>
      <c r="H54" t="str">
        <f t="shared" si="2"/>
        <v>100k+</v>
      </c>
    </row>
    <row r="55" spans="1:8">
      <c r="A55">
        <v>61</v>
      </c>
      <c r="B55">
        <v>27693</v>
      </c>
      <c r="C55">
        <v>41</v>
      </c>
      <c r="D55">
        <v>3.8078675090308098</v>
      </c>
      <c r="E55">
        <v>2</v>
      </c>
      <c r="F55">
        <f t="shared" si="0"/>
        <v>0.5739183925251321</v>
      </c>
      <c r="G55" t="str">
        <f t="shared" si="1"/>
        <v>55+</v>
      </c>
      <c r="H55" t="str">
        <f t="shared" si="2"/>
        <v>25k-50k</v>
      </c>
    </row>
    <row r="56" spans="1:8">
      <c r="A56">
        <v>25</v>
      </c>
      <c r="B56">
        <v>120259</v>
      </c>
      <c r="C56">
        <v>35</v>
      </c>
      <c r="D56">
        <v>4.1831706777443998</v>
      </c>
      <c r="E56">
        <v>19</v>
      </c>
      <c r="F56">
        <f t="shared" si="0"/>
        <v>0.89433974936240213</v>
      </c>
      <c r="G56" t="str">
        <f t="shared" si="1"/>
        <v>18-25</v>
      </c>
      <c r="H56" t="str">
        <f t="shared" si="2"/>
        <v>100k+</v>
      </c>
    </row>
    <row r="57" spans="1:8">
      <c r="A57">
        <v>64</v>
      </c>
      <c r="B57">
        <v>50939</v>
      </c>
      <c r="C57">
        <v>19</v>
      </c>
      <c r="D57">
        <v>4.5600213672702603</v>
      </c>
      <c r="E57">
        <v>18</v>
      </c>
      <c r="F57">
        <f t="shared" si="0"/>
        <v>1.2160823279737947</v>
      </c>
      <c r="G57" t="str">
        <f t="shared" si="1"/>
        <v>55+</v>
      </c>
      <c r="H57" t="str">
        <f t="shared" si="2"/>
        <v>50k-75k</v>
      </c>
    </row>
    <row r="58" spans="1:8">
      <c r="A58">
        <v>52</v>
      </c>
      <c r="B58">
        <v>177906</v>
      </c>
      <c r="C58">
        <v>48</v>
      </c>
      <c r="D58">
        <v>2.3519806274061401</v>
      </c>
      <c r="E58">
        <v>3</v>
      </c>
      <c r="F58">
        <f t="shared" si="0"/>
        <v>-0.66906938082820899</v>
      </c>
      <c r="G58" t="str">
        <f t="shared" si="1"/>
        <v>36-55</v>
      </c>
      <c r="H58" t="str">
        <f t="shared" si="2"/>
        <v>100k+</v>
      </c>
    </row>
    <row r="59" spans="1:8">
      <c r="A59">
        <v>31</v>
      </c>
      <c r="B59">
        <v>43047</v>
      </c>
      <c r="C59">
        <v>16</v>
      </c>
      <c r="D59">
        <v>2.5023318105597698</v>
      </c>
      <c r="E59">
        <v>17</v>
      </c>
      <c r="F59">
        <f t="shared" si="0"/>
        <v>-0.54070454374648458</v>
      </c>
      <c r="G59" t="str">
        <f t="shared" si="1"/>
        <v>26-35</v>
      </c>
      <c r="H59" t="str">
        <f t="shared" si="2"/>
        <v>25k-50k</v>
      </c>
    </row>
    <row r="60" spans="1:8">
      <c r="A60">
        <v>34</v>
      </c>
      <c r="B60">
        <v>51105</v>
      </c>
      <c r="C60">
        <v>3</v>
      </c>
      <c r="D60">
        <v>1.37592775936347</v>
      </c>
      <c r="E60">
        <v>8</v>
      </c>
      <c r="F60">
        <f t="shared" si="0"/>
        <v>-1.5023908403701955</v>
      </c>
      <c r="G60" t="str">
        <f t="shared" si="1"/>
        <v>26-35</v>
      </c>
      <c r="H60" t="str">
        <f t="shared" si="2"/>
        <v>50k-75k</v>
      </c>
    </row>
    <row r="61" spans="1:8">
      <c r="A61">
        <v>53</v>
      </c>
      <c r="B61">
        <v>100766</v>
      </c>
      <c r="C61">
        <v>20</v>
      </c>
      <c r="D61">
        <v>3.3131205639846901</v>
      </c>
      <c r="E61">
        <v>10</v>
      </c>
      <c r="F61">
        <f t="shared" si="0"/>
        <v>0.15151991407329929</v>
      </c>
      <c r="G61" t="str">
        <f t="shared" si="1"/>
        <v>36-55</v>
      </c>
      <c r="H61" t="str">
        <f t="shared" si="2"/>
        <v>100k+</v>
      </c>
    </row>
    <row r="62" spans="1:8">
      <c r="A62">
        <v>57</v>
      </c>
      <c r="B62">
        <v>171779</v>
      </c>
      <c r="C62">
        <v>24</v>
      </c>
      <c r="D62">
        <v>1.1437690951869599</v>
      </c>
      <c r="E62">
        <v>2</v>
      </c>
      <c r="F62">
        <f t="shared" si="0"/>
        <v>-1.7006001825186883</v>
      </c>
      <c r="G62" t="str">
        <f t="shared" si="1"/>
        <v>55+</v>
      </c>
      <c r="H62" t="str">
        <f t="shared" si="2"/>
        <v>100k+</v>
      </c>
    </row>
    <row r="63" spans="1:8">
      <c r="A63">
        <v>21</v>
      </c>
      <c r="B63">
        <v>178048</v>
      </c>
      <c r="C63">
        <v>33</v>
      </c>
      <c r="D63">
        <v>2.8623920725298402</v>
      </c>
      <c r="E63">
        <v>19</v>
      </c>
      <c r="F63">
        <f t="shared" si="0"/>
        <v>-0.23329707346296719</v>
      </c>
      <c r="G63" t="str">
        <f t="shared" si="1"/>
        <v>18-25</v>
      </c>
      <c r="H63" t="str">
        <f t="shared" si="2"/>
        <v>100k+</v>
      </c>
    </row>
    <row r="64" spans="1:8">
      <c r="A64">
        <v>19</v>
      </c>
      <c r="B64">
        <v>69262</v>
      </c>
      <c r="C64">
        <v>24</v>
      </c>
      <c r="D64">
        <v>3.1705785388302998</v>
      </c>
      <c r="E64">
        <v>9</v>
      </c>
      <c r="F64">
        <f t="shared" si="0"/>
        <v>2.9822276233322953E-2</v>
      </c>
      <c r="G64" t="str">
        <f t="shared" si="1"/>
        <v>18-25</v>
      </c>
      <c r="H64" t="str">
        <f t="shared" si="2"/>
        <v>50k-75k</v>
      </c>
    </row>
    <row r="65" spans="1:8">
      <c r="A65">
        <v>23</v>
      </c>
      <c r="B65">
        <v>150117</v>
      </c>
      <c r="C65">
        <v>11</v>
      </c>
      <c r="D65">
        <v>2.1461650085131301</v>
      </c>
      <c r="E65">
        <v>7</v>
      </c>
      <c r="F65">
        <f t="shared" si="0"/>
        <v>-0.84478790750637911</v>
      </c>
      <c r="G65" t="str">
        <f t="shared" si="1"/>
        <v>18-25</v>
      </c>
      <c r="H65" t="str">
        <f t="shared" si="2"/>
        <v>100k+</v>
      </c>
    </row>
    <row r="66" spans="1:8">
      <c r="A66">
        <v>59</v>
      </c>
      <c r="B66">
        <v>48776</v>
      </c>
      <c r="C66">
        <v>49</v>
      </c>
      <c r="D66">
        <v>3.3633330422760399</v>
      </c>
      <c r="E66">
        <v>4</v>
      </c>
      <c r="F66">
        <f t="shared" si="0"/>
        <v>0.19438965716506248</v>
      </c>
      <c r="G66" t="str">
        <f t="shared" si="1"/>
        <v>55+</v>
      </c>
      <c r="H66" t="str">
        <f t="shared" si="2"/>
        <v>25k-50k</v>
      </c>
    </row>
    <row r="67" spans="1:8">
      <c r="A67">
        <v>21</v>
      </c>
      <c r="B67">
        <v>153376</v>
      </c>
      <c r="C67">
        <v>8</v>
      </c>
      <c r="D67">
        <v>1.1220009997561899</v>
      </c>
      <c r="E67">
        <v>18</v>
      </c>
      <c r="F67">
        <f t="shared" ref="F67:F101" si="3">(D67-AVERAGE($D$2:$D$101))/STDEV($D$2:$D$101)</f>
        <v>-1.719185058041051</v>
      </c>
      <c r="G67" t="str">
        <f t="shared" ref="G67:G101" si="4">IF(A67&lt;=25,"18-25",IF(A67&lt;=35,"26-35",IF(A67&lt;=55,"36-55","55+")))</f>
        <v>18-25</v>
      </c>
      <c r="H67" t="str">
        <f t="shared" ref="H67:H101" si="5">IF(B67&lt;50000,"25k-50k",IF(B67&lt;75000,"50k-75k",IF(B67&lt;100000,"75k-100k","100k+")))</f>
        <v>100k+</v>
      </c>
    </row>
    <row r="68" spans="1:8">
      <c r="A68">
        <v>46</v>
      </c>
      <c r="B68">
        <v>162848</v>
      </c>
      <c r="C68">
        <v>36</v>
      </c>
      <c r="D68">
        <v>1.1493927549968499</v>
      </c>
      <c r="E68">
        <v>13</v>
      </c>
      <c r="F68">
        <f t="shared" si="3"/>
        <v>-1.6957988889062399</v>
      </c>
      <c r="G68" t="str">
        <f t="shared" si="4"/>
        <v>36-55</v>
      </c>
      <c r="H68" t="str">
        <f t="shared" si="5"/>
        <v>100k+</v>
      </c>
    </row>
    <row r="69" spans="1:8">
      <c r="A69">
        <v>35</v>
      </c>
      <c r="B69">
        <v>117787</v>
      </c>
      <c r="C69">
        <v>38</v>
      </c>
      <c r="D69">
        <v>4.2904022426386303</v>
      </c>
      <c r="E69">
        <v>11</v>
      </c>
      <c r="F69">
        <f t="shared" si="3"/>
        <v>0.98589049122521377</v>
      </c>
      <c r="G69" t="str">
        <f t="shared" si="4"/>
        <v>26-35</v>
      </c>
      <c r="H69" t="str">
        <f t="shared" si="5"/>
        <v>100k+</v>
      </c>
    </row>
    <row r="70" spans="1:8">
      <c r="A70">
        <v>43</v>
      </c>
      <c r="B70">
        <v>152948</v>
      </c>
      <c r="C70">
        <v>40</v>
      </c>
      <c r="D70">
        <v>2.4407625656450498</v>
      </c>
      <c r="E70">
        <v>4</v>
      </c>
      <c r="F70">
        <f t="shared" si="3"/>
        <v>-0.59327031627284488</v>
      </c>
      <c r="G70" t="str">
        <f t="shared" si="4"/>
        <v>36-55</v>
      </c>
      <c r="H70" t="str">
        <f t="shared" si="5"/>
        <v>100k+</v>
      </c>
    </row>
    <row r="71" spans="1:8">
      <c r="A71">
        <v>61</v>
      </c>
      <c r="B71">
        <v>80016</v>
      </c>
      <c r="C71">
        <v>20</v>
      </c>
      <c r="D71">
        <v>1.50824205060753</v>
      </c>
      <c r="E71">
        <v>4</v>
      </c>
      <c r="F71">
        <f t="shared" si="3"/>
        <v>-1.389425301404182</v>
      </c>
      <c r="G71" t="str">
        <f t="shared" si="4"/>
        <v>55+</v>
      </c>
      <c r="H71" t="str">
        <f t="shared" si="5"/>
        <v>75k-100k</v>
      </c>
    </row>
    <row r="72" spans="1:8">
      <c r="A72">
        <v>51</v>
      </c>
      <c r="B72">
        <v>165546</v>
      </c>
      <c r="C72">
        <v>35</v>
      </c>
      <c r="D72">
        <v>3.0889730402192099</v>
      </c>
      <c r="E72">
        <v>10</v>
      </c>
      <c r="F72">
        <f t="shared" si="3"/>
        <v>-3.9849782971437327E-2</v>
      </c>
      <c r="G72" t="str">
        <f t="shared" si="4"/>
        <v>36-55</v>
      </c>
      <c r="H72" t="str">
        <f t="shared" si="5"/>
        <v>100k+</v>
      </c>
    </row>
    <row r="73" spans="1:8">
      <c r="A73">
        <v>27</v>
      </c>
      <c r="B73">
        <v>46959</v>
      </c>
      <c r="C73">
        <v>48</v>
      </c>
      <c r="D73">
        <v>4.0799742123944398</v>
      </c>
      <c r="E73">
        <v>5</v>
      </c>
      <c r="F73">
        <f t="shared" si="3"/>
        <v>0.80623404121827813</v>
      </c>
      <c r="G73" t="str">
        <f t="shared" si="4"/>
        <v>26-35</v>
      </c>
      <c r="H73" t="str">
        <f t="shared" si="5"/>
        <v>25k-50k</v>
      </c>
    </row>
    <row r="74" spans="1:8">
      <c r="A74">
        <v>53</v>
      </c>
      <c r="B74">
        <v>161602</v>
      </c>
      <c r="C74">
        <v>25</v>
      </c>
      <c r="D74">
        <v>1.86328410998737</v>
      </c>
      <c r="E74">
        <v>9</v>
      </c>
      <c r="F74">
        <f t="shared" si="3"/>
        <v>-1.0863022055061975</v>
      </c>
      <c r="G74" t="str">
        <f t="shared" si="4"/>
        <v>36-55</v>
      </c>
      <c r="H74" t="str">
        <f t="shared" si="5"/>
        <v>100k+</v>
      </c>
    </row>
    <row r="75" spans="1:8">
      <c r="A75">
        <v>31</v>
      </c>
      <c r="B75">
        <v>144101</v>
      </c>
      <c r="C75">
        <v>35</v>
      </c>
      <c r="D75">
        <v>3.4915619032760001</v>
      </c>
      <c r="E75">
        <v>3</v>
      </c>
      <c r="F75">
        <f t="shared" si="3"/>
        <v>0.30386719173568161</v>
      </c>
      <c r="G75" t="str">
        <f t="shared" si="4"/>
        <v>26-35</v>
      </c>
      <c r="H75" t="str">
        <f t="shared" si="5"/>
        <v>100k+</v>
      </c>
    </row>
    <row r="76" spans="1:8">
      <c r="A76">
        <v>48</v>
      </c>
      <c r="B76">
        <v>28748</v>
      </c>
      <c r="C76">
        <v>25</v>
      </c>
      <c r="D76">
        <v>1.34138985997507</v>
      </c>
      <c r="E76">
        <v>17</v>
      </c>
      <c r="F76">
        <f t="shared" si="3"/>
        <v>-1.5318781495828329</v>
      </c>
      <c r="G76" t="str">
        <f t="shared" si="4"/>
        <v>36-55</v>
      </c>
      <c r="H76" t="str">
        <f t="shared" si="5"/>
        <v>25k-50k</v>
      </c>
    </row>
    <row r="77" spans="1:8">
      <c r="A77">
        <v>32</v>
      </c>
      <c r="B77">
        <v>38545</v>
      </c>
      <c r="C77">
        <v>29</v>
      </c>
      <c r="D77">
        <v>1.2067268846744299</v>
      </c>
      <c r="E77">
        <v>3</v>
      </c>
      <c r="F77">
        <f t="shared" si="3"/>
        <v>-1.6468489168414053</v>
      </c>
      <c r="G77" t="str">
        <f t="shared" si="4"/>
        <v>26-35</v>
      </c>
      <c r="H77" t="str">
        <f t="shared" si="5"/>
        <v>25k-50k</v>
      </c>
    </row>
    <row r="78" spans="1:8">
      <c r="A78">
        <v>25</v>
      </c>
      <c r="B78">
        <v>152659</v>
      </c>
      <c r="C78">
        <v>18</v>
      </c>
      <c r="D78">
        <v>3.1254185262725902</v>
      </c>
      <c r="E78">
        <v>16</v>
      </c>
      <c r="F78">
        <f t="shared" si="3"/>
        <v>-8.7338397412062372E-3</v>
      </c>
      <c r="G78" t="str">
        <f t="shared" si="4"/>
        <v>18-25</v>
      </c>
      <c r="H78" t="str">
        <f t="shared" si="5"/>
        <v>100k+</v>
      </c>
    </row>
    <row r="79" spans="1:8">
      <c r="A79">
        <v>31</v>
      </c>
      <c r="B79">
        <v>98530</v>
      </c>
      <c r="C79">
        <v>46</v>
      </c>
      <c r="D79">
        <v>3.1625404864404199</v>
      </c>
      <c r="E79">
        <v>4</v>
      </c>
      <c r="F79">
        <f t="shared" si="3"/>
        <v>2.2959654577549171E-2</v>
      </c>
      <c r="G79" t="str">
        <f t="shared" si="4"/>
        <v>26-35</v>
      </c>
      <c r="H79" t="str">
        <f t="shared" si="5"/>
        <v>75k-100k</v>
      </c>
    </row>
    <row r="80" spans="1:8">
      <c r="A80">
        <v>40</v>
      </c>
      <c r="B80">
        <v>118557</v>
      </c>
      <c r="C80">
        <v>18</v>
      </c>
      <c r="D80">
        <v>3.54971960599282</v>
      </c>
      <c r="E80">
        <v>18</v>
      </c>
      <c r="F80">
        <f t="shared" si="3"/>
        <v>0.35352030305615423</v>
      </c>
      <c r="G80" t="str">
        <f t="shared" si="4"/>
        <v>36-55</v>
      </c>
      <c r="H80" t="str">
        <f t="shared" si="5"/>
        <v>100k+</v>
      </c>
    </row>
    <row r="81" spans="1:8">
      <c r="A81">
        <v>57</v>
      </c>
      <c r="B81">
        <v>86087</v>
      </c>
      <c r="C81">
        <v>2</v>
      </c>
      <c r="D81">
        <v>3.90436533489064</v>
      </c>
      <c r="E81">
        <v>17</v>
      </c>
      <c r="F81">
        <f t="shared" si="3"/>
        <v>0.65630502517690636</v>
      </c>
      <c r="G81" t="str">
        <f t="shared" si="4"/>
        <v>55+</v>
      </c>
      <c r="H81" t="str">
        <f t="shared" si="5"/>
        <v>75k-100k</v>
      </c>
    </row>
    <row r="82" spans="1:8">
      <c r="A82">
        <v>38</v>
      </c>
      <c r="B82">
        <v>93840</v>
      </c>
      <c r="C82">
        <v>35</v>
      </c>
      <c r="D82">
        <v>4.90340831785013</v>
      </c>
      <c r="E82">
        <v>7</v>
      </c>
      <c r="F82">
        <f t="shared" si="3"/>
        <v>1.5092546798144528</v>
      </c>
      <c r="G82" t="str">
        <f t="shared" si="4"/>
        <v>36-55</v>
      </c>
      <c r="H82" t="str">
        <f t="shared" si="5"/>
        <v>75k-100k</v>
      </c>
    </row>
    <row r="83" spans="1:8">
      <c r="A83">
        <v>33</v>
      </c>
      <c r="B83">
        <v>143451</v>
      </c>
      <c r="C83">
        <v>16</v>
      </c>
      <c r="D83">
        <v>3.0652013932047799</v>
      </c>
      <c r="E83">
        <v>5</v>
      </c>
      <c r="F83">
        <f t="shared" si="3"/>
        <v>-6.0145224165628584E-2</v>
      </c>
      <c r="G83" t="str">
        <f t="shared" si="4"/>
        <v>26-35</v>
      </c>
      <c r="H83" t="str">
        <f t="shared" si="5"/>
        <v>100k+</v>
      </c>
    </row>
    <row r="84" spans="1:8">
      <c r="A84">
        <v>62</v>
      </c>
      <c r="B84">
        <v>76005</v>
      </c>
      <c r="C84">
        <v>41</v>
      </c>
      <c r="D84">
        <v>2.2918258917649799</v>
      </c>
      <c r="E84">
        <v>12</v>
      </c>
      <c r="F84">
        <f t="shared" si="3"/>
        <v>-0.72042749240609805</v>
      </c>
      <c r="G84" t="str">
        <f t="shared" si="4"/>
        <v>55+</v>
      </c>
      <c r="H84" t="str">
        <f t="shared" si="5"/>
        <v>75k-100k</v>
      </c>
    </row>
    <row r="85" spans="1:8">
      <c r="A85">
        <v>35</v>
      </c>
      <c r="B85">
        <v>64353</v>
      </c>
      <c r="C85">
        <v>36</v>
      </c>
      <c r="D85">
        <v>4.1807447790748098</v>
      </c>
      <c r="E85">
        <v>17</v>
      </c>
      <c r="F85">
        <f t="shared" si="3"/>
        <v>0.89226859780265344</v>
      </c>
      <c r="G85" t="str">
        <f t="shared" si="4"/>
        <v>26-35</v>
      </c>
      <c r="H85" t="str">
        <f t="shared" si="5"/>
        <v>50k-75k</v>
      </c>
    </row>
    <row r="86" spans="1:8">
      <c r="A86">
        <v>64</v>
      </c>
      <c r="B86">
        <v>77733</v>
      </c>
      <c r="C86">
        <v>33</v>
      </c>
      <c r="D86">
        <v>2.0833290050482902</v>
      </c>
      <c r="E86">
        <v>13</v>
      </c>
      <c r="F86">
        <f t="shared" si="3"/>
        <v>-0.89843519633009938</v>
      </c>
      <c r="G86" t="str">
        <f t="shared" si="4"/>
        <v>55+</v>
      </c>
      <c r="H86" t="str">
        <f t="shared" si="5"/>
        <v>75k-100k</v>
      </c>
    </row>
    <row r="87" spans="1:8">
      <c r="A87">
        <v>41</v>
      </c>
      <c r="B87">
        <v>90318</v>
      </c>
      <c r="C87">
        <v>4</v>
      </c>
      <c r="D87">
        <v>2.75588568282254</v>
      </c>
      <c r="E87">
        <v>3</v>
      </c>
      <c r="F87">
        <f t="shared" si="3"/>
        <v>-0.32422868488215001</v>
      </c>
      <c r="G87" t="str">
        <f t="shared" si="4"/>
        <v>36-55</v>
      </c>
      <c r="H87" t="str">
        <f t="shared" si="5"/>
        <v>75k-100k</v>
      </c>
    </row>
    <row r="88" spans="1:8">
      <c r="A88">
        <v>43</v>
      </c>
      <c r="B88">
        <v>179736</v>
      </c>
      <c r="C88">
        <v>33</v>
      </c>
      <c r="D88">
        <v>1.3138255253690601</v>
      </c>
      <c r="E88">
        <v>9</v>
      </c>
      <c r="F88">
        <f t="shared" si="3"/>
        <v>-1.555411661237019</v>
      </c>
      <c r="G88" t="str">
        <f t="shared" si="4"/>
        <v>36-55</v>
      </c>
      <c r="H88" t="str">
        <f t="shared" si="5"/>
        <v>100k+</v>
      </c>
    </row>
    <row r="89" spans="1:8">
      <c r="A89">
        <v>42</v>
      </c>
      <c r="B89">
        <v>92172</v>
      </c>
      <c r="C89">
        <v>14</v>
      </c>
      <c r="D89">
        <v>1.10140297366183</v>
      </c>
      <c r="E89">
        <v>17</v>
      </c>
      <c r="F89">
        <f t="shared" si="3"/>
        <v>-1.7367709672992837</v>
      </c>
      <c r="G89" t="str">
        <f t="shared" si="4"/>
        <v>36-55</v>
      </c>
      <c r="H89" t="str">
        <f t="shared" si="5"/>
        <v>75k-100k</v>
      </c>
    </row>
    <row r="90" spans="1:8">
      <c r="A90">
        <v>62</v>
      </c>
      <c r="B90">
        <v>118264</v>
      </c>
      <c r="C90">
        <v>21</v>
      </c>
      <c r="D90">
        <v>4.8505936587117002</v>
      </c>
      <c r="E90">
        <v>17</v>
      </c>
      <c r="F90">
        <f t="shared" si="3"/>
        <v>1.4641632813057761</v>
      </c>
      <c r="G90" t="str">
        <f t="shared" si="4"/>
        <v>55+</v>
      </c>
      <c r="H90" t="str">
        <f t="shared" si="5"/>
        <v>100k+</v>
      </c>
    </row>
    <row r="91" spans="1:8">
      <c r="A91">
        <v>58</v>
      </c>
      <c r="B91">
        <v>51736</v>
      </c>
      <c r="C91">
        <v>48</v>
      </c>
      <c r="D91">
        <v>4.3439204820488202</v>
      </c>
      <c r="E91">
        <v>16</v>
      </c>
      <c r="F91">
        <f t="shared" si="3"/>
        <v>1.0315825831575405</v>
      </c>
      <c r="G91" t="str">
        <f t="shared" si="4"/>
        <v>55+</v>
      </c>
      <c r="H91" t="str">
        <f t="shared" si="5"/>
        <v>50k-75k</v>
      </c>
    </row>
    <row r="92" spans="1:8">
      <c r="A92">
        <v>46</v>
      </c>
      <c r="B92">
        <v>137859</v>
      </c>
      <c r="C92">
        <v>20</v>
      </c>
      <c r="D92">
        <v>3.7838968243747901</v>
      </c>
      <c r="E92">
        <v>13</v>
      </c>
      <c r="F92">
        <f t="shared" si="3"/>
        <v>0.55345301961573989</v>
      </c>
      <c r="G92" t="str">
        <f t="shared" si="4"/>
        <v>36-55</v>
      </c>
      <c r="H92" t="str">
        <f t="shared" si="5"/>
        <v>100k+</v>
      </c>
    </row>
    <row r="93" spans="1:8">
      <c r="A93">
        <v>32</v>
      </c>
      <c r="B93">
        <v>137181</v>
      </c>
      <c r="C93">
        <v>8</v>
      </c>
      <c r="D93">
        <v>2.6358117776570702</v>
      </c>
      <c r="E93">
        <v>19</v>
      </c>
      <c r="F93">
        <f t="shared" si="3"/>
        <v>-0.42674378952607289</v>
      </c>
      <c r="G93" t="str">
        <f t="shared" si="4"/>
        <v>26-35</v>
      </c>
      <c r="H93" t="str">
        <f t="shared" si="5"/>
        <v>100k+</v>
      </c>
    </row>
    <row r="94" spans="1:8">
      <c r="A94">
        <v>62</v>
      </c>
      <c r="B94">
        <v>156926</v>
      </c>
      <c r="C94">
        <v>7</v>
      </c>
      <c r="D94">
        <v>1.69317728028338</v>
      </c>
      <c r="E94">
        <v>17</v>
      </c>
      <c r="F94">
        <f t="shared" si="3"/>
        <v>-1.231533756222559</v>
      </c>
      <c r="G94" t="str">
        <f t="shared" si="4"/>
        <v>55+</v>
      </c>
      <c r="H94" t="str">
        <f t="shared" si="5"/>
        <v>100k+</v>
      </c>
    </row>
    <row r="95" spans="1:8">
      <c r="A95">
        <v>18</v>
      </c>
      <c r="B95">
        <v>115084</v>
      </c>
      <c r="C95">
        <v>3</v>
      </c>
      <c r="D95">
        <v>1.62574817068434</v>
      </c>
      <c r="E95">
        <v>4</v>
      </c>
      <c r="F95">
        <f t="shared" si="3"/>
        <v>-1.2891024862231886</v>
      </c>
      <c r="G95" t="str">
        <f t="shared" si="4"/>
        <v>18-25</v>
      </c>
      <c r="H95" t="str">
        <f t="shared" si="5"/>
        <v>100k+</v>
      </c>
    </row>
    <row r="96" spans="1:8">
      <c r="A96">
        <v>42</v>
      </c>
      <c r="B96">
        <v>32392</v>
      </c>
      <c r="C96">
        <v>17</v>
      </c>
      <c r="D96">
        <v>2.00097159265838</v>
      </c>
      <c r="E96">
        <v>12</v>
      </c>
      <c r="F96">
        <f t="shared" si="3"/>
        <v>-0.96874921449848928</v>
      </c>
      <c r="G96" t="str">
        <f t="shared" si="4"/>
        <v>36-55</v>
      </c>
      <c r="H96" t="str">
        <f t="shared" si="5"/>
        <v>25k-50k</v>
      </c>
    </row>
    <row r="97" spans="1:8">
      <c r="A97">
        <v>24</v>
      </c>
      <c r="B97">
        <v>80680</v>
      </c>
      <c r="C97">
        <v>33</v>
      </c>
      <c r="D97">
        <v>3.1969066588244801</v>
      </c>
      <c r="E97">
        <v>9</v>
      </c>
      <c r="F97">
        <f t="shared" si="3"/>
        <v>5.2300348988279219E-2</v>
      </c>
      <c r="G97" t="str">
        <f t="shared" si="4"/>
        <v>18-25</v>
      </c>
      <c r="H97" t="str">
        <f t="shared" si="5"/>
        <v>75k-100k</v>
      </c>
    </row>
    <row r="98" spans="1:8">
      <c r="A98">
        <v>26</v>
      </c>
      <c r="B98">
        <v>75859</v>
      </c>
      <c r="C98">
        <v>48</v>
      </c>
      <c r="D98">
        <v>3.85838369080024</v>
      </c>
      <c r="E98">
        <v>19</v>
      </c>
      <c r="F98">
        <f t="shared" si="3"/>
        <v>0.61704742754042552</v>
      </c>
      <c r="G98" t="str">
        <f t="shared" si="4"/>
        <v>26-35</v>
      </c>
      <c r="H98" t="str">
        <f t="shared" si="5"/>
        <v>75k-100k</v>
      </c>
    </row>
    <row r="99" spans="1:8">
      <c r="A99">
        <v>41</v>
      </c>
      <c r="B99">
        <v>150657</v>
      </c>
      <c r="C99">
        <v>12</v>
      </c>
      <c r="D99">
        <v>3.6407895068709202</v>
      </c>
      <c r="E99">
        <v>12</v>
      </c>
      <c r="F99">
        <f t="shared" si="3"/>
        <v>0.43127275397847942</v>
      </c>
      <c r="G99" t="str">
        <f t="shared" si="4"/>
        <v>36-55</v>
      </c>
      <c r="H99" t="str">
        <f t="shared" si="5"/>
        <v>100k+</v>
      </c>
    </row>
    <row r="100" spans="1:8">
      <c r="A100">
        <v>18</v>
      </c>
      <c r="B100">
        <v>95467</v>
      </c>
      <c r="C100">
        <v>22</v>
      </c>
      <c r="D100">
        <v>2.11973558778377</v>
      </c>
      <c r="E100">
        <v>9</v>
      </c>
      <c r="F100">
        <f t="shared" si="3"/>
        <v>-0.86735246745814265</v>
      </c>
      <c r="G100" t="str">
        <f t="shared" si="4"/>
        <v>18-25</v>
      </c>
      <c r="H100" t="str">
        <f t="shared" si="5"/>
        <v>75k-100k</v>
      </c>
    </row>
    <row r="101" spans="1:8">
      <c r="A101">
        <v>61</v>
      </c>
      <c r="B101">
        <v>123506</v>
      </c>
      <c r="C101">
        <v>22</v>
      </c>
      <c r="D101">
        <v>4.8194611226527702</v>
      </c>
      <c r="E101">
        <v>7</v>
      </c>
      <c r="F101">
        <f t="shared" si="3"/>
        <v>1.437583357986769</v>
      </c>
      <c r="G101" t="str">
        <f t="shared" si="4"/>
        <v>55+</v>
      </c>
      <c r="H101" t="str">
        <f t="shared" si="5"/>
        <v>100k+</v>
      </c>
    </row>
  </sheetData>
  <conditionalFormatting sqref="F2:H101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M20" sqref="M20"/>
    </sheetView>
  </sheetViews>
  <sheetFormatPr defaultRowHeight="14.4"/>
  <cols>
    <col min="1" max="1" width="21.33203125" bestFit="1" customWidth="1"/>
    <col min="2" max="2" width="12.6640625" bestFit="1" customWidth="1"/>
    <col min="3" max="3" width="21.33203125" bestFit="1" customWidth="1"/>
    <col min="5" max="5" width="21.33203125" bestFit="1" customWidth="1"/>
    <col min="7" max="7" width="21.33203125" bestFit="1" customWidth="1"/>
    <col min="9" max="9" width="21.33203125" bestFit="1" customWidth="1"/>
  </cols>
  <sheetData>
    <row r="1" spans="1:14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5"/>
      <c r="K1" s="5"/>
      <c r="L1" s="5"/>
      <c r="M1" s="5"/>
      <c r="N1" s="5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</row>
    <row r="3" spans="1:14">
      <c r="A3" s="3" t="s">
        <v>5</v>
      </c>
      <c r="B3" s="3">
        <v>40.880000000000003</v>
      </c>
      <c r="C3" s="3" t="s">
        <v>5</v>
      </c>
      <c r="D3" s="3">
        <v>109321.51</v>
      </c>
      <c r="E3" s="3" t="s">
        <v>5</v>
      </c>
      <c r="F3" s="3">
        <v>24.47</v>
      </c>
      <c r="G3" s="3" t="s">
        <v>5</v>
      </c>
      <c r="H3" s="3">
        <v>3.135648299226133</v>
      </c>
      <c r="I3" s="3" t="s">
        <v>5</v>
      </c>
      <c r="J3" s="3">
        <v>9.9600000000000009</v>
      </c>
    </row>
    <row r="4" spans="1:14">
      <c r="A4" s="3" t="s">
        <v>6</v>
      </c>
      <c r="B4" s="3">
        <v>1.3990819500766576</v>
      </c>
      <c r="C4" s="3" t="s">
        <v>6</v>
      </c>
      <c r="D4" s="3">
        <v>4441.8086324573605</v>
      </c>
      <c r="E4" s="3" t="s">
        <v>6</v>
      </c>
      <c r="F4" s="3">
        <v>1.3994555218283138</v>
      </c>
      <c r="G4" s="3" t="s">
        <v>6</v>
      </c>
      <c r="H4" s="3">
        <v>0.11712801306942608</v>
      </c>
      <c r="I4" s="3" t="s">
        <v>6</v>
      </c>
      <c r="J4" s="3">
        <v>0.58204099269013443</v>
      </c>
    </row>
    <row r="5" spans="1:14">
      <c r="A5" s="3" t="s">
        <v>7</v>
      </c>
      <c r="B5" s="3">
        <v>41</v>
      </c>
      <c r="C5" s="3" t="s">
        <v>7</v>
      </c>
      <c r="D5" s="3">
        <v>118025.5</v>
      </c>
      <c r="E5" s="3" t="s">
        <v>7</v>
      </c>
      <c r="F5" s="3">
        <v>24</v>
      </c>
      <c r="G5" s="3" t="s">
        <v>7</v>
      </c>
      <c r="H5" s="3">
        <v>3.18374259882739</v>
      </c>
      <c r="I5" s="3" t="s">
        <v>7</v>
      </c>
      <c r="J5" s="3">
        <v>10</v>
      </c>
    </row>
    <row r="6" spans="1:14">
      <c r="A6" s="3" t="s">
        <v>8</v>
      </c>
      <c r="B6" s="3">
        <v>61</v>
      </c>
      <c r="C6" s="3" t="s">
        <v>8</v>
      </c>
      <c r="D6" s="3" t="e">
        <v>#N/A</v>
      </c>
      <c r="E6" s="3" t="s">
        <v>8</v>
      </c>
      <c r="F6" s="3">
        <v>48</v>
      </c>
      <c r="G6" s="3" t="s">
        <v>8</v>
      </c>
      <c r="H6" s="3" t="e">
        <v>#N/A</v>
      </c>
      <c r="I6" s="3" t="s">
        <v>8</v>
      </c>
      <c r="J6" s="3">
        <v>5</v>
      </c>
    </row>
    <row r="7" spans="1:14">
      <c r="A7" s="3" t="s">
        <v>9</v>
      </c>
      <c r="B7" s="3">
        <v>13.990819500766575</v>
      </c>
      <c r="C7" s="3" t="s">
        <v>9</v>
      </c>
      <c r="D7" s="3">
        <v>44418.086324573604</v>
      </c>
      <c r="E7" s="3" t="s">
        <v>9</v>
      </c>
      <c r="F7" s="3">
        <v>13.994555218283137</v>
      </c>
      <c r="G7" s="3" t="s">
        <v>9</v>
      </c>
      <c r="H7" s="3">
        <v>1.1712801306942608</v>
      </c>
      <c r="I7" s="3" t="s">
        <v>9</v>
      </c>
      <c r="J7" s="3">
        <v>5.8204099269013447</v>
      </c>
    </row>
    <row r="8" spans="1:14">
      <c r="A8" s="3" t="s">
        <v>10</v>
      </c>
      <c r="B8" s="3">
        <v>195.74303030303028</v>
      </c>
      <c r="C8" s="3" t="s">
        <v>10</v>
      </c>
      <c r="D8" s="3">
        <v>1972966392.7372727</v>
      </c>
      <c r="E8" s="3" t="s">
        <v>10</v>
      </c>
      <c r="F8" s="3">
        <v>195.84757575757578</v>
      </c>
      <c r="G8" s="3" t="s">
        <v>10</v>
      </c>
      <c r="H8" s="3">
        <v>1.3718971445591648</v>
      </c>
      <c r="I8" s="3" t="s">
        <v>10</v>
      </c>
      <c r="J8" s="3">
        <v>33.87717171717172</v>
      </c>
    </row>
    <row r="9" spans="1:14">
      <c r="A9" s="3" t="s">
        <v>11</v>
      </c>
      <c r="B9" s="3">
        <v>-1.1665488564043374</v>
      </c>
      <c r="C9" s="3" t="s">
        <v>11</v>
      </c>
      <c r="D9" s="3">
        <v>-1.2236234886974053</v>
      </c>
      <c r="E9" s="3" t="s">
        <v>11</v>
      </c>
      <c r="F9" s="3">
        <v>-1.055159061973828</v>
      </c>
      <c r="G9" s="3" t="s">
        <v>11</v>
      </c>
      <c r="H9" s="3">
        <v>-1.1378841235790116</v>
      </c>
      <c r="I9" s="3" t="s">
        <v>11</v>
      </c>
      <c r="J9" s="3">
        <v>-1.366491096177314</v>
      </c>
    </row>
    <row r="10" spans="1:14">
      <c r="A10" s="3" t="s">
        <v>12</v>
      </c>
      <c r="B10" s="3">
        <v>7.9166331444670376E-2</v>
      </c>
      <c r="C10" s="3" t="s">
        <v>12</v>
      </c>
      <c r="D10" s="3">
        <v>-0.25307872181127566</v>
      </c>
      <c r="E10" s="3" t="s">
        <v>12</v>
      </c>
      <c r="F10" s="3">
        <v>4.8663601904092149E-2</v>
      </c>
      <c r="G10" s="3" t="s">
        <v>12</v>
      </c>
      <c r="H10" s="3">
        <v>-0.16614507010916194</v>
      </c>
      <c r="I10" s="3" t="s">
        <v>12</v>
      </c>
      <c r="J10" s="3">
        <v>3.7765578908519663E-2</v>
      </c>
    </row>
    <row r="11" spans="1:14">
      <c r="A11" s="3" t="s">
        <v>13</v>
      </c>
      <c r="B11" s="3">
        <v>46</v>
      </c>
      <c r="C11" s="3" t="s">
        <v>13</v>
      </c>
      <c r="D11" s="3">
        <v>152043</v>
      </c>
      <c r="E11" s="3" t="s">
        <v>13</v>
      </c>
      <c r="F11" s="3">
        <v>48</v>
      </c>
      <c r="G11" s="3" t="s">
        <v>13</v>
      </c>
      <c r="H11" s="3">
        <v>3.8983889343015896</v>
      </c>
      <c r="I11" s="3" t="s">
        <v>13</v>
      </c>
      <c r="J11" s="3">
        <v>18</v>
      </c>
    </row>
    <row r="12" spans="1:14">
      <c r="A12" s="3" t="s">
        <v>14</v>
      </c>
      <c r="B12" s="3">
        <v>18</v>
      </c>
      <c r="C12" s="3" t="s">
        <v>14</v>
      </c>
      <c r="D12" s="3">
        <v>27693</v>
      </c>
      <c r="E12" s="3" t="s">
        <v>14</v>
      </c>
      <c r="F12" s="3">
        <v>1</v>
      </c>
      <c r="G12" s="3" t="s">
        <v>14</v>
      </c>
      <c r="H12" s="3">
        <v>1.0618264661154599</v>
      </c>
      <c r="I12" s="3" t="s">
        <v>14</v>
      </c>
      <c r="J12" s="3">
        <v>1</v>
      </c>
    </row>
    <row r="13" spans="1:14">
      <c r="A13" s="3" t="s">
        <v>15</v>
      </c>
      <c r="B13" s="3">
        <v>64</v>
      </c>
      <c r="C13" s="3" t="s">
        <v>15</v>
      </c>
      <c r="D13" s="3">
        <v>179736</v>
      </c>
      <c r="E13" s="3" t="s">
        <v>15</v>
      </c>
      <c r="F13" s="3">
        <v>49</v>
      </c>
      <c r="G13" s="3" t="s">
        <v>15</v>
      </c>
      <c r="H13" s="3">
        <v>4.9602154004170496</v>
      </c>
      <c r="I13" s="3" t="s">
        <v>15</v>
      </c>
      <c r="J13" s="3">
        <v>19</v>
      </c>
    </row>
    <row r="14" spans="1:14">
      <c r="A14" s="3" t="s">
        <v>16</v>
      </c>
      <c r="B14" s="3">
        <v>4088</v>
      </c>
      <c r="C14" s="3" t="s">
        <v>16</v>
      </c>
      <c r="D14" s="3">
        <v>10932151</v>
      </c>
      <c r="E14" s="3" t="s">
        <v>16</v>
      </c>
      <c r="F14" s="3">
        <v>2447</v>
      </c>
      <c r="G14" s="3" t="s">
        <v>16</v>
      </c>
      <c r="H14" s="3">
        <v>313.56482992261328</v>
      </c>
      <c r="I14" s="3" t="s">
        <v>16</v>
      </c>
      <c r="J14" s="3">
        <v>996</v>
      </c>
    </row>
    <row r="15" spans="1:14">
      <c r="A15" s="3" t="s">
        <v>17</v>
      </c>
      <c r="B15" s="3">
        <v>100</v>
      </c>
      <c r="C15" s="3" t="s">
        <v>17</v>
      </c>
      <c r="D15" s="3">
        <v>100</v>
      </c>
      <c r="E15" s="3" t="s">
        <v>17</v>
      </c>
      <c r="F15" s="3">
        <v>100</v>
      </c>
      <c r="G15" s="3" t="s">
        <v>17</v>
      </c>
      <c r="H15" s="3">
        <v>100</v>
      </c>
      <c r="I15" s="3" t="s">
        <v>17</v>
      </c>
      <c r="J15" s="3">
        <v>100</v>
      </c>
    </row>
    <row r="16" spans="1:14">
      <c r="A16" s="3" t="s">
        <v>18</v>
      </c>
      <c r="B16" s="3">
        <v>64</v>
      </c>
      <c r="C16" s="3" t="s">
        <v>18</v>
      </c>
      <c r="D16" s="3">
        <v>179736</v>
      </c>
      <c r="E16" s="3" t="s">
        <v>18</v>
      </c>
      <c r="F16" s="3">
        <v>49</v>
      </c>
      <c r="G16" s="3" t="s">
        <v>18</v>
      </c>
      <c r="H16" s="3">
        <v>4.9602154004170496</v>
      </c>
      <c r="I16" s="3" t="s">
        <v>18</v>
      </c>
      <c r="J16" s="3">
        <v>19</v>
      </c>
    </row>
    <row r="17" spans="1:10" ht="15" thickBot="1">
      <c r="A17" s="4" t="s">
        <v>19</v>
      </c>
      <c r="B17" s="4">
        <v>0.44704484667737626</v>
      </c>
      <c r="C17" s="4" t="s">
        <v>19</v>
      </c>
      <c r="D17" s="4">
        <v>1419.2790200447862</v>
      </c>
      <c r="E17" s="4" t="s">
        <v>19</v>
      </c>
      <c r="F17" s="4">
        <v>0.44716421304217929</v>
      </c>
      <c r="G17" s="4" t="s">
        <v>19</v>
      </c>
      <c r="H17" s="4">
        <v>3.7425595149289399E-2</v>
      </c>
      <c r="I17" s="4" t="s">
        <v>19</v>
      </c>
      <c r="J17" s="4">
        <v>0.18597797385839507</v>
      </c>
    </row>
    <row r="18" spans="1:10" ht="15" thickBot="1">
      <c r="A18" s="4" t="s">
        <v>20</v>
      </c>
      <c r="B18" s="4">
        <v>0.94714488208516256</v>
      </c>
      <c r="C18" s="4" t="s">
        <v>20</v>
      </c>
      <c r="D18" s="4">
        <v>3006.9977767944006</v>
      </c>
      <c r="E18" s="4" t="s">
        <v>20</v>
      </c>
      <c r="F18" s="4">
        <v>0.94739778118993156</v>
      </c>
      <c r="G18" s="4" t="s">
        <v>20</v>
      </c>
      <c r="H18" s="4">
        <v>7.9292852088780466E-2</v>
      </c>
      <c r="I18" s="4" t="s">
        <v>20</v>
      </c>
      <c r="J18" s="4">
        <v>0.39402777468469458</v>
      </c>
    </row>
    <row r="19" spans="1:10" ht="15" thickBot="1">
      <c r="A19" s="4" t="s">
        <v>21</v>
      </c>
      <c r="B19" s="4">
        <v>1.6256931142131825</v>
      </c>
      <c r="C19" s="4" t="s">
        <v>21</v>
      </c>
      <c r="D19" s="4">
        <v>5159.3553668068544</v>
      </c>
      <c r="E19" s="4" t="s">
        <v>21</v>
      </c>
      <c r="F19" s="4">
        <v>1.6335239288177681</v>
      </c>
      <c r="G19" s="4" t="s">
        <v>21</v>
      </c>
      <c r="H19" s="4">
        <v>0.13623117056000544</v>
      </c>
      <c r="I19" s="4" t="s">
        <v>21</v>
      </c>
      <c r="J19" s="4">
        <v>0.67948267209906266</v>
      </c>
    </row>
    <row r="20" spans="1:10" ht="15" thickBot="1">
      <c r="A20" s="4" t="s">
        <v>22</v>
      </c>
      <c r="B20" s="4">
        <v>3.690418601165828</v>
      </c>
      <c r="C20" s="4" t="s">
        <v>22</v>
      </c>
      <c r="D20" s="4">
        <v>11712.038913878279</v>
      </c>
      <c r="E20" s="4" t="s">
        <v>22</v>
      </c>
      <c r="F20" s="4">
        <v>3.7081950090415727</v>
      </c>
      <c r="G20" s="4" t="s">
        <v>22</v>
      </c>
      <c r="H20" s="4">
        <v>0.30925273749256421</v>
      </c>
      <c r="I20" s="4" t="s">
        <v>22</v>
      </c>
      <c r="J20" s="4">
        <v>1.5424654692579418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M104"/>
  <sheetViews>
    <sheetView showGridLines="0" tabSelected="1" workbookViewId="0">
      <selection activeCell="J13" sqref="J13"/>
    </sheetView>
  </sheetViews>
  <sheetFormatPr defaultRowHeight="14.4"/>
  <cols>
    <col min="1" max="1" width="12.5546875" customWidth="1"/>
    <col min="2" max="2" width="15.77734375" bestFit="1" customWidth="1"/>
    <col min="4" max="4" width="12.5546875" bestFit="1" customWidth="1"/>
    <col min="5" max="5" width="21.5546875" bestFit="1" customWidth="1"/>
    <col min="7" max="7" width="12.5546875" customWidth="1"/>
    <col min="8" max="8" width="12" bestFit="1" customWidth="1"/>
    <col min="10" max="10" width="12.5546875" bestFit="1" customWidth="1"/>
    <col min="11" max="11" width="21.5546875" customWidth="1"/>
    <col min="12" max="12" width="12.44140625" customWidth="1"/>
    <col min="13" max="13" width="15.77734375" customWidth="1"/>
  </cols>
  <sheetData>
    <row r="3" spans="1:13">
      <c r="A3" s="6" t="s">
        <v>56</v>
      </c>
      <c r="B3" t="s">
        <v>55</v>
      </c>
      <c r="D3" s="6" t="s">
        <v>58</v>
      </c>
      <c r="E3" t="s">
        <v>57</v>
      </c>
      <c r="G3" s="6" t="s">
        <v>60</v>
      </c>
      <c r="H3" t="s">
        <v>59</v>
      </c>
      <c r="K3" s="6" t="s">
        <v>62</v>
      </c>
    </row>
    <row r="4" spans="1:13">
      <c r="A4" s="7" t="s">
        <v>48</v>
      </c>
      <c r="B4" s="9">
        <v>115262.94444444444</v>
      </c>
      <c r="D4" s="7">
        <v>1.0618264661154599</v>
      </c>
      <c r="E4" s="8">
        <v>26</v>
      </c>
      <c r="G4" s="7">
        <v>1</v>
      </c>
      <c r="H4" s="8">
        <v>6</v>
      </c>
      <c r="J4" s="6" t="s">
        <v>42</v>
      </c>
      <c r="K4" t="s">
        <v>61</v>
      </c>
      <c r="L4" t="s">
        <v>63</v>
      </c>
      <c r="M4" t="s">
        <v>55</v>
      </c>
    </row>
    <row r="5" spans="1:13">
      <c r="A5" s="7" t="s">
        <v>49</v>
      </c>
      <c r="B5" s="9">
        <v>108875.19047619047</v>
      </c>
      <c r="D5" s="7">
        <v>1.09726386572581</v>
      </c>
      <c r="E5" s="8">
        <v>6</v>
      </c>
      <c r="G5" s="7">
        <v>2</v>
      </c>
      <c r="H5" s="8">
        <v>4</v>
      </c>
      <c r="J5" s="7" t="s">
        <v>48</v>
      </c>
      <c r="K5" s="8">
        <v>38986</v>
      </c>
      <c r="L5" s="8">
        <v>178371</v>
      </c>
      <c r="M5" s="9">
        <v>115262.94444444444</v>
      </c>
    </row>
    <row r="6" spans="1:13">
      <c r="A6" s="7" t="s">
        <v>50</v>
      </c>
      <c r="B6" s="9">
        <v>108368.81578947368</v>
      </c>
      <c r="D6" s="7">
        <v>1.10140297366183</v>
      </c>
      <c r="E6" s="8">
        <v>14</v>
      </c>
      <c r="G6" s="7">
        <v>3</v>
      </c>
      <c r="H6" s="8">
        <v>7</v>
      </c>
      <c r="J6" s="7" t="s">
        <v>49</v>
      </c>
      <c r="K6" s="8">
        <v>38545</v>
      </c>
      <c r="L6" s="8">
        <v>174213</v>
      </c>
      <c r="M6" s="9">
        <v>108875.19047619047</v>
      </c>
    </row>
    <row r="7" spans="1:13">
      <c r="A7" s="7" t="s">
        <v>51</v>
      </c>
      <c r="B7" s="9">
        <v>106653.21739130435</v>
      </c>
      <c r="D7" s="7">
        <v>1.1220009997561899</v>
      </c>
      <c r="E7" s="8">
        <v>8</v>
      </c>
      <c r="G7" s="7">
        <v>4</v>
      </c>
      <c r="H7" s="8">
        <v>8</v>
      </c>
      <c r="J7" s="7" t="s">
        <v>50</v>
      </c>
      <c r="K7" s="8">
        <v>28748</v>
      </c>
      <c r="L7" s="8">
        <v>179736</v>
      </c>
      <c r="M7" s="9">
        <v>108368.81578947368</v>
      </c>
    </row>
    <row r="8" spans="1:13">
      <c r="A8" s="7" t="s">
        <v>47</v>
      </c>
      <c r="B8" s="9">
        <v>109321.51</v>
      </c>
      <c r="D8" s="7">
        <v>1.1437690951869599</v>
      </c>
      <c r="E8" s="8">
        <v>24</v>
      </c>
      <c r="G8" s="7">
        <v>5</v>
      </c>
      <c r="H8" s="8">
        <v>10</v>
      </c>
      <c r="J8" s="7" t="s">
        <v>51</v>
      </c>
      <c r="K8" s="8">
        <v>27693</v>
      </c>
      <c r="L8" s="8">
        <v>171779</v>
      </c>
      <c r="M8" s="9">
        <v>106653.21739130435</v>
      </c>
    </row>
    <row r="9" spans="1:13">
      <c r="D9" s="7">
        <v>1.1493927549968499</v>
      </c>
      <c r="E9" s="8">
        <v>36</v>
      </c>
      <c r="G9" s="7">
        <v>7</v>
      </c>
      <c r="H9" s="8">
        <v>5</v>
      </c>
      <c r="J9" s="7" t="s">
        <v>47</v>
      </c>
      <c r="K9" s="8">
        <v>27693</v>
      </c>
      <c r="L9" s="8">
        <v>179736</v>
      </c>
      <c r="M9" s="9">
        <v>109321.51</v>
      </c>
    </row>
    <row r="10" spans="1:13">
      <c r="D10" s="7">
        <v>1.2067268846744299</v>
      </c>
      <c r="E10" s="8">
        <v>29</v>
      </c>
      <c r="G10" s="7">
        <v>8</v>
      </c>
      <c r="H10" s="8">
        <v>2</v>
      </c>
    </row>
    <row r="11" spans="1:13">
      <c r="D11" s="7">
        <v>1.3138255253690601</v>
      </c>
      <c r="E11" s="8">
        <v>33</v>
      </c>
      <c r="G11" s="7">
        <v>9</v>
      </c>
      <c r="H11" s="8">
        <v>5</v>
      </c>
    </row>
    <row r="12" spans="1:13">
      <c r="D12" s="7">
        <v>1.34138985997507</v>
      </c>
      <c r="E12" s="8">
        <v>25</v>
      </c>
      <c r="G12" s="7">
        <v>10</v>
      </c>
      <c r="H12" s="8">
        <v>5</v>
      </c>
    </row>
    <row r="13" spans="1:13">
      <c r="D13" s="7">
        <v>1.37592775936347</v>
      </c>
      <c r="E13" s="8">
        <v>3</v>
      </c>
      <c r="G13" s="7">
        <v>11</v>
      </c>
      <c r="H13" s="8">
        <v>3</v>
      </c>
      <c r="J13" s="6" t="s">
        <v>64</v>
      </c>
      <c r="K13" t="s">
        <v>57</v>
      </c>
    </row>
    <row r="14" spans="1:13">
      <c r="D14" s="7">
        <v>1.3887059750830699</v>
      </c>
      <c r="E14" s="8">
        <v>25</v>
      </c>
      <c r="G14" s="7">
        <v>12</v>
      </c>
      <c r="H14" s="8">
        <v>9</v>
      </c>
      <c r="J14" s="7" t="s">
        <v>46</v>
      </c>
      <c r="K14" s="8">
        <v>460</v>
      </c>
    </row>
    <row r="15" spans="1:13">
      <c r="D15" s="7">
        <v>1.50824205060753</v>
      </c>
      <c r="E15" s="8">
        <v>20</v>
      </c>
      <c r="G15" s="7">
        <v>13</v>
      </c>
      <c r="H15" s="8">
        <v>5</v>
      </c>
      <c r="J15" s="7" t="s">
        <v>45</v>
      </c>
      <c r="K15" s="8">
        <v>227</v>
      </c>
    </row>
    <row r="16" spans="1:13">
      <c r="D16" s="7">
        <v>1.5603360609460899</v>
      </c>
      <c r="E16" s="8">
        <v>30</v>
      </c>
      <c r="G16" s="7">
        <v>14</v>
      </c>
      <c r="H16" s="8">
        <v>3</v>
      </c>
      <c r="J16" s="7" t="s">
        <v>44</v>
      </c>
      <c r="K16" s="8">
        <v>385</v>
      </c>
    </row>
    <row r="17" spans="4:11">
      <c r="D17" s="7">
        <v>1.62574817068434</v>
      </c>
      <c r="E17" s="8">
        <v>3</v>
      </c>
      <c r="G17" s="7">
        <v>15</v>
      </c>
      <c r="H17" s="8">
        <v>1</v>
      </c>
      <c r="J17" s="7" t="s">
        <v>43</v>
      </c>
      <c r="K17" s="8">
        <v>1375</v>
      </c>
    </row>
    <row r="18" spans="4:11">
      <c r="D18" s="7">
        <v>1.67797098674437</v>
      </c>
      <c r="E18" s="8">
        <v>18</v>
      </c>
      <c r="G18" s="7">
        <v>16</v>
      </c>
      <c r="H18" s="8">
        <v>7</v>
      </c>
      <c r="J18" s="7" t="s">
        <v>47</v>
      </c>
      <c r="K18" s="8">
        <v>2447</v>
      </c>
    </row>
    <row r="19" spans="4:11">
      <c r="D19" s="7">
        <v>1.69317728028338</v>
      </c>
      <c r="E19" s="8">
        <v>7</v>
      </c>
      <c r="G19" s="7">
        <v>17</v>
      </c>
      <c r="H19" s="8">
        <v>9</v>
      </c>
    </row>
    <row r="20" spans="4:11">
      <c r="D20" s="7">
        <v>1.70844271762819</v>
      </c>
      <c r="E20" s="8">
        <v>29</v>
      </c>
      <c r="G20" s="7">
        <v>18</v>
      </c>
      <c r="H20" s="8">
        <v>4</v>
      </c>
    </row>
    <row r="21" spans="4:11">
      <c r="D21" s="7">
        <v>1.78097195119217</v>
      </c>
      <c r="E21" s="8">
        <v>16</v>
      </c>
      <c r="G21" s="7">
        <v>19</v>
      </c>
      <c r="H21" s="8">
        <v>7</v>
      </c>
    </row>
    <row r="22" spans="4:11">
      <c r="D22" s="7">
        <v>1.86328410998737</v>
      </c>
      <c r="E22" s="8">
        <v>25</v>
      </c>
      <c r="G22" s="7" t="s">
        <v>47</v>
      </c>
      <c r="H22" s="8">
        <v>100</v>
      </c>
    </row>
    <row r="23" spans="4:11">
      <c r="D23" s="7">
        <v>1.9759585735163301</v>
      </c>
      <c r="E23" s="8">
        <v>17</v>
      </c>
    </row>
    <row r="24" spans="4:11">
      <c r="D24" s="7">
        <v>2.00097159265838</v>
      </c>
      <c r="E24" s="8">
        <v>17</v>
      </c>
    </row>
    <row r="25" spans="4:11">
      <c r="D25" s="7">
        <v>2.0833290050482902</v>
      </c>
      <c r="E25" s="8">
        <v>33</v>
      </c>
    </row>
    <row r="26" spans="4:11">
      <c r="D26" s="7">
        <v>2.11973558778377</v>
      </c>
      <c r="E26" s="8">
        <v>22</v>
      </c>
    </row>
    <row r="27" spans="4:11">
      <c r="D27" s="7">
        <v>2.1230894497634201</v>
      </c>
      <c r="E27" s="8">
        <v>9</v>
      </c>
    </row>
    <row r="28" spans="4:11">
      <c r="D28" s="7">
        <v>2.1461650085131301</v>
      </c>
      <c r="E28" s="8">
        <v>11</v>
      </c>
    </row>
    <row r="29" spans="4:11">
      <c r="D29" s="7">
        <v>2.1743673770579699</v>
      </c>
      <c r="E29" s="8">
        <v>49</v>
      </c>
    </row>
    <row r="30" spans="4:11">
      <c r="D30" s="7">
        <v>2.1777955682783401</v>
      </c>
      <c r="E30" s="8">
        <v>41</v>
      </c>
    </row>
    <row r="31" spans="4:11">
      <c r="D31" s="7">
        <v>2.2676880206251102</v>
      </c>
      <c r="E31" s="8">
        <v>39</v>
      </c>
    </row>
    <row r="32" spans="4:11">
      <c r="D32" s="7">
        <v>2.2918258917649799</v>
      </c>
      <c r="E32" s="8">
        <v>41</v>
      </c>
    </row>
    <row r="33" spans="4:5">
      <c r="D33" s="7">
        <v>2.3519806274061401</v>
      </c>
      <c r="E33" s="8">
        <v>48</v>
      </c>
    </row>
    <row r="34" spans="4:5">
      <c r="D34" s="7">
        <v>2.4379646048790198</v>
      </c>
      <c r="E34" s="8">
        <v>48</v>
      </c>
    </row>
    <row r="35" spans="4:5">
      <c r="D35" s="7">
        <v>2.4407625656450498</v>
      </c>
      <c r="E35" s="8">
        <v>40</v>
      </c>
    </row>
    <row r="36" spans="4:5">
      <c r="D36" s="7">
        <v>2.48063480102177</v>
      </c>
      <c r="E36" s="8">
        <v>19</v>
      </c>
    </row>
    <row r="37" spans="4:5">
      <c r="D37" s="7">
        <v>2.5023318105597698</v>
      </c>
      <c r="E37" s="8">
        <v>16</v>
      </c>
    </row>
    <row r="38" spans="4:5">
      <c r="D38" s="7">
        <v>2.5403909144077002</v>
      </c>
      <c r="E38" s="8">
        <v>33</v>
      </c>
    </row>
    <row r="39" spans="4:5">
      <c r="D39" s="7">
        <v>2.5723908986670398</v>
      </c>
      <c r="E39" s="8">
        <v>24</v>
      </c>
    </row>
    <row r="40" spans="4:5">
      <c r="D40" s="7">
        <v>2.6358117776570702</v>
      </c>
      <c r="E40" s="8">
        <v>8</v>
      </c>
    </row>
    <row r="41" spans="4:5">
      <c r="D41" s="7">
        <v>2.7127365932692502</v>
      </c>
      <c r="E41" s="8">
        <v>19</v>
      </c>
    </row>
    <row r="42" spans="4:5">
      <c r="D42" s="7">
        <v>2.75588568282254</v>
      </c>
      <c r="E42" s="8">
        <v>4</v>
      </c>
    </row>
    <row r="43" spans="4:5">
      <c r="D43" s="7">
        <v>2.8623920725298402</v>
      </c>
      <c r="E43" s="8">
        <v>33</v>
      </c>
    </row>
    <row r="44" spans="4:5">
      <c r="D44" s="7">
        <v>2.9700707752754498</v>
      </c>
      <c r="E44" s="8">
        <v>48</v>
      </c>
    </row>
    <row r="45" spans="4:5">
      <c r="D45" s="7">
        <v>3.00606517874879</v>
      </c>
      <c r="E45" s="8">
        <v>37</v>
      </c>
    </row>
    <row r="46" spans="4:5">
      <c r="D46" s="7">
        <v>3.01054837242076</v>
      </c>
      <c r="E46" s="8">
        <v>22</v>
      </c>
    </row>
    <row r="47" spans="4:5">
      <c r="D47" s="7">
        <v>3.0453695954437499</v>
      </c>
      <c r="E47" s="8">
        <v>5</v>
      </c>
    </row>
    <row r="48" spans="4:5">
      <c r="D48" s="7">
        <v>3.0652013932047799</v>
      </c>
      <c r="E48" s="8">
        <v>16</v>
      </c>
    </row>
    <row r="49" spans="4:5">
      <c r="D49" s="7">
        <v>3.0733186094549398</v>
      </c>
      <c r="E49" s="8">
        <v>42</v>
      </c>
    </row>
    <row r="50" spans="4:5">
      <c r="D50" s="7">
        <v>3.0889730402192099</v>
      </c>
      <c r="E50" s="8">
        <v>35</v>
      </c>
    </row>
    <row r="51" spans="4:5">
      <c r="D51" s="7">
        <v>3.1254185262725902</v>
      </c>
      <c r="E51" s="8">
        <v>18</v>
      </c>
    </row>
    <row r="52" spans="4:5">
      <c r="D52" s="7">
        <v>3.1625404864404199</v>
      </c>
      <c r="E52" s="8">
        <v>46</v>
      </c>
    </row>
    <row r="53" spans="4:5">
      <c r="D53" s="7">
        <v>3.1705785388302998</v>
      </c>
      <c r="E53" s="8">
        <v>24</v>
      </c>
    </row>
    <row r="54" spans="4:5">
      <c r="D54" s="7">
        <v>3.1969066588244801</v>
      </c>
      <c r="E54" s="8">
        <v>33</v>
      </c>
    </row>
    <row r="55" spans="4:5">
      <c r="D55" s="7">
        <v>3.2272050498334002</v>
      </c>
      <c r="E55" s="8">
        <v>40</v>
      </c>
    </row>
    <row r="56" spans="4:5">
      <c r="D56" s="7">
        <v>3.2802446803574599</v>
      </c>
      <c r="E56" s="8">
        <v>28</v>
      </c>
    </row>
    <row r="57" spans="4:5">
      <c r="D57" s="7">
        <v>3.3076155385054302</v>
      </c>
      <c r="E57" s="8">
        <v>11</v>
      </c>
    </row>
    <row r="58" spans="4:5">
      <c r="D58" s="7">
        <v>3.3131205639846901</v>
      </c>
      <c r="E58" s="8">
        <v>20</v>
      </c>
    </row>
    <row r="59" spans="4:5">
      <c r="D59" s="7">
        <v>3.3633330422760399</v>
      </c>
      <c r="E59" s="8">
        <v>49</v>
      </c>
    </row>
    <row r="60" spans="4:5">
      <c r="D60" s="7">
        <v>3.4600289067966701</v>
      </c>
      <c r="E60" s="8">
        <v>23</v>
      </c>
    </row>
    <row r="61" spans="4:5">
      <c r="D61" s="7">
        <v>3.4915619032760001</v>
      </c>
      <c r="E61" s="8">
        <v>35</v>
      </c>
    </row>
    <row r="62" spans="4:5">
      <c r="D62" s="7">
        <v>3.5245545039890498</v>
      </c>
      <c r="E62" s="8">
        <v>34</v>
      </c>
    </row>
    <row r="63" spans="4:5">
      <c r="D63" s="7">
        <v>3.54971960599282</v>
      </c>
      <c r="E63" s="8">
        <v>18</v>
      </c>
    </row>
    <row r="64" spans="4:5">
      <c r="D64" s="7">
        <v>3.5818891836286699</v>
      </c>
      <c r="E64" s="8">
        <v>16</v>
      </c>
    </row>
    <row r="65" spans="4:5">
      <c r="D65" s="7">
        <v>3.5998557231110602</v>
      </c>
      <c r="E65" s="8">
        <v>9</v>
      </c>
    </row>
    <row r="66" spans="4:5">
      <c r="D66" s="7">
        <v>3.6407895068709202</v>
      </c>
      <c r="E66" s="8">
        <v>12</v>
      </c>
    </row>
    <row r="67" spans="4:5">
      <c r="D67" s="7">
        <v>3.7838968243747901</v>
      </c>
      <c r="E67" s="8">
        <v>20</v>
      </c>
    </row>
    <row r="68" spans="4:5">
      <c r="D68" s="7">
        <v>3.7841191866998898</v>
      </c>
      <c r="E68" s="8">
        <v>11</v>
      </c>
    </row>
    <row r="69" spans="4:5">
      <c r="D69" s="7">
        <v>3.7880629639810701</v>
      </c>
      <c r="E69" s="8">
        <v>16</v>
      </c>
    </row>
    <row r="70" spans="4:5">
      <c r="D70" s="7">
        <v>3.8078675090308098</v>
      </c>
      <c r="E70" s="8">
        <v>41</v>
      </c>
    </row>
    <row r="71" spans="4:5">
      <c r="D71" s="7">
        <v>3.80993633594843</v>
      </c>
      <c r="E71" s="8">
        <v>26</v>
      </c>
    </row>
    <row r="72" spans="4:5">
      <c r="D72" s="7">
        <v>3.85838369080024</v>
      </c>
      <c r="E72" s="8">
        <v>48</v>
      </c>
    </row>
    <row r="73" spans="4:5">
      <c r="D73" s="7">
        <v>3.88980846104602</v>
      </c>
      <c r="E73" s="8">
        <v>33</v>
      </c>
    </row>
    <row r="74" spans="4:5">
      <c r="D74" s="7">
        <v>3.90436533489064</v>
      </c>
      <c r="E74" s="8">
        <v>2</v>
      </c>
    </row>
    <row r="75" spans="4:5">
      <c r="D75" s="7">
        <v>3.9630744710168102</v>
      </c>
      <c r="E75" s="8">
        <v>7</v>
      </c>
    </row>
    <row r="76" spans="4:5">
      <c r="D76" s="7">
        <v>4.0799742123944398</v>
      </c>
      <c r="E76" s="8">
        <v>48</v>
      </c>
    </row>
    <row r="77" spans="4:5">
      <c r="D77" s="7">
        <v>4.1792452141665901</v>
      </c>
      <c r="E77" s="8">
        <v>6</v>
      </c>
    </row>
    <row r="78" spans="4:5">
      <c r="D78" s="7">
        <v>4.1807447790748098</v>
      </c>
      <c r="E78" s="8">
        <v>36</v>
      </c>
    </row>
    <row r="79" spans="4:5">
      <c r="D79" s="7">
        <v>4.1831706777443998</v>
      </c>
      <c r="E79" s="8">
        <v>35</v>
      </c>
    </row>
    <row r="80" spans="4:5">
      <c r="D80" s="7">
        <v>4.1931807158670997</v>
      </c>
      <c r="E80" s="8">
        <v>32</v>
      </c>
    </row>
    <row r="81" spans="4:5">
      <c r="D81" s="7">
        <v>4.23744462191405</v>
      </c>
      <c r="E81" s="8">
        <v>2</v>
      </c>
    </row>
    <row r="82" spans="4:5">
      <c r="D82" s="7">
        <v>4.2404535787167204</v>
      </c>
      <c r="E82" s="8">
        <v>1</v>
      </c>
    </row>
    <row r="83" spans="4:5">
      <c r="D83" s="7">
        <v>4.2904022426386303</v>
      </c>
      <c r="E83" s="8">
        <v>38</v>
      </c>
    </row>
    <row r="84" spans="4:5">
      <c r="D84" s="7">
        <v>4.3439204820488202</v>
      </c>
      <c r="E84" s="8">
        <v>48</v>
      </c>
    </row>
    <row r="85" spans="4:5">
      <c r="D85" s="7">
        <v>4.4045466860674196</v>
      </c>
      <c r="E85" s="8">
        <v>40</v>
      </c>
    </row>
    <row r="86" spans="4:5">
      <c r="D86" s="7">
        <v>4.4120378218694398</v>
      </c>
      <c r="E86" s="8">
        <v>7</v>
      </c>
    </row>
    <row r="87" spans="4:5">
      <c r="D87" s="7">
        <v>4.4682892743204103</v>
      </c>
      <c r="E87" s="8">
        <v>48</v>
      </c>
    </row>
    <row r="88" spans="4:5">
      <c r="D88" s="7">
        <v>4.5094922877118204</v>
      </c>
      <c r="E88" s="8">
        <v>35</v>
      </c>
    </row>
    <row r="89" spans="4:5">
      <c r="D89" s="7">
        <v>4.5600213672702603</v>
      </c>
      <c r="E89" s="8">
        <v>19</v>
      </c>
    </row>
    <row r="90" spans="4:5">
      <c r="D90" s="7">
        <v>4.5681862207084496</v>
      </c>
      <c r="E90" s="8">
        <v>5</v>
      </c>
    </row>
    <row r="91" spans="4:5">
      <c r="D91" s="7">
        <v>4.6529622102258799</v>
      </c>
      <c r="E91" s="8">
        <v>12</v>
      </c>
    </row>
    <row r="92" spans="4:5">
      <c r="D92" s="7">
        <v>4.6594575608817896</v>
      </c>
      <c r="E92" s="8">
        <v>36</v>
      </c>
    </row>
    <row r="93" spans="4:5">
      <c r="D93" s="7">
        <v>4.7132742503509002</v>
      </c>
      <c r="E93" s="8">
        <v>3</v>
      </c>
    </row>
    <row r="94" spans="4:5">
      <c r="D94" s="7">
        <v>4.7446190966431203</v>
      </c>
      <c r="E94" s="8">
        <v>1</v>
      </c>
    </row>
    <row r="95" spans="4:5">
      <c r="D95" s="7">
        <v>4.7618343374116501</v>
      </c>
      <c r="E95" s="8">
        <v>3</v>
      </c>
    </row>
    <row r="96" spans="4:5">
      <c r="D96" s="7">
        <v>4.8157143080103397</v>
      </c>
      <c r="E96" s="8">
        <v>20</v>
      </c>
    </row>
    <row r="97" spans="4:5">
      <c r="D97" s="7">
        <v>4.8194611226527702</v>
      </c>
      <c r="E97" s="8">
        <v>22</v>
      </c>
    </row>
    <row r="98" spans="4:5">
      <c r="D98" s="7">
        <v>4.8505936587117002</v>
      </c>
      <c r="E98" s="8">
        <v>21</v>
      </c>
    </row>
    <row r="99" spans="4:5">
      <c r="D99" s="7">
        <v>4.8544799083570096</v>
      </c>
      <c r="E99" s="8">
        <v>32</v>
      </c>
    </row>
    <row r="100" spans="4:5">
      <c r="D100" s="7">
        <v>4.8666192761746698</v>
      </c>
      <c r="E100" s="8">
        <v>20</v>
      </c>
    </row>
    <row r="101" spans="4:5">
      <c r="D101" s="7">
        <v>4.8920422190097801</v>
      </c>
      <c r="E101" s="8">
        <v>38</v>
      </c>
    </row>
    <row r="102" spans="4:5">
      <c r="D102" s="7">
        <v>4.90340831785013</v>
      </c>
      <c r="E102" s="8">
        <v>35</v>
      </c>
    </row>
    <row r="103" spans="4:5">
      <c r="D103" s="7">
        <v>4.9602154004170496</v>
      </c>
      <c r="E103" s="8">
        <v>31</v>
      </c>
    </row>
    <row r="104" spans="4:5">
      <c r="D104" s="7" t="s">
        <v>47</v>
      </c>
      <c r="E104" s="8">
        <v>2447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 7-10</vt:lpstr>
      <vt:lpstr>SUMMARY STATISTICS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2025-09-05T07:58:07Z</dcterms:created>
  <dcterms:modified xsi:type="dcterms:W3CDTF">2025-09-12T07:48:38Z</dcterms:modified>
</cp:coreProperties>
</file>