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a1-my.sharepoint.com/personal/p21saigaurav_iima_ac_in/Documents/Desktop/IIMA/Term 4/WwN/CODES/"/>
    </mc:Choice>
  </mc:AlternateContent>
  <xr:revisionPtr revIDLastSave="85" documentId="13_ncr:1_{73E40FE7-DD1C-4BB9-A5EB-2D88122978F1}" xr6:coauthVersionLast="47" xr6:coauthVersionMax="47" xr10:uidLastSave="{4C76F292-0ECE-4392-BFD0-3FF98A44D358}"/>
  <bookViews>
    <workbookView xWindow="-108" yWindow="-108" windowWidth="23256" windowHeight="12456" tabRatio="615" firstSheet="5" activeTab="7" xr2:uid="{DE8C1A43-0054-4F65-A7E4-36016EAE55C4}"/>
  </bookViews>
  <sheets>
    <sheet name="Node to edge costs" sheetId="3" r:id="rId1"/>
    <sheet name="Staff allocation" sheetId="2" r:id="rId2"/>
    <sheet name="Line inspection" sheetId="1" r:id="rId3"/>
    <sheet name="Max cardinality matching" sheetId="4" r:id="rId4"/>
    <sheet name="Creating committees" sheetId="5" r:id="rId5"/>
    <sheet name="Preemption scheduling" sheetId="6" r:id="rId6"/>
    <sheet name="Logistic operations" sheetId="7" r:id="rId7"/>
    <sheet name="Project transport" sheetId="14" r:id="rId8"/>
    <sheet name="Min s_t cut 1" sheetId="8" r:id="rId9"/>
    <sheet name="Min s_t cut 2" sheetId="9" r:id="rId10"/>
    <sheet name="Min cost flow" sheetId="10" r:id="rId11"/>
    <sheet name="Transport 1" sheetId="11" r:id="rId12"/>
    <sheet name="airplane" sheetId="13" r:id="rId13"/>
    <sheet name="optimality check" sheetId="12" r:id="rId14"/>
  </sheets>
  <definedNames>
    <definedName name="solver_adj" localSheetId="8" hidden="1">'Min s_t cut 1'!$C$15:$J$22,'Min s_t cut 1'!$C$26:$J$26</definedName>
    <definedName name="solver_adj" localSheetId="9" hidden="1">'Min s_t cut 2'!$C$15:$H$20,'Min s_t cut 2'!$C$24:$H$24</definedName>
    <definedName name="solver_adj" localSheetId="11" hidden="1">'Transport 1'!$B$19:$F$22</definedName>
    <definedName name="solver_cvg" localSheetId="8" hidden="1">0.0001</definedName>
    <definedName name="solver_cvg" localSheetId="9" hidden="1">0.0001</definedName>
    <definedName name="solver_cvg" localSheetId="11" hidden="1">0.0001</definedName>
    <definedName name="solver_drv" localSheetId="8" hidden="1">1</definedName>
    <definedName name="solver_drv" localSheetId="9" hidden="1">1</definedName>
    <definedName name="solver_drv" localSheetId="11" hidden="1">1</definedName>
    <definedName name="solver_eng" localSheetId="8" hidden="1">2</definedName>
    <definedName name="solver_eng" localSheetId="9" hidden="1">2</definedName>
    <definedName name="solver_eng" localSheetId="11" hidden="1">1</definedName>
    <definedName name="solver_est" localSheetId="8" hidden="1">1</definedName>
    <definedName name="solver_est" localSheetId="9" hidden="1">1</definedName>
    <definedName name="solver_est" localSheetId="11" hidden="1">1</definedName>
    <definedName name="solver_itr" localSheetId="8" hidden="1">2147483647</definedName>
    <definedName name="solver_itr" localSheetId="9" hidden="1">2147483647</definedName>
    <definedName name="solver_itr" localSheetId="11" hidden="1">2147483647</definedName>
    <definedName name="solver_lhs1" localSheetId="8" hidden="1">'Min s_t cut 1'!$C$15:$J$22</definedName>
    <definedName name="solver_lhs1" localSheetId="9" hidden="1">'Min s_t cut 2'!$C$15:$H$20</definedName>
    <definedName name="solver_lhs1" localSheetId="11" hidden="1">'Transport 1'!$B$23:$E$23</definedName>
    <definedName name="solver_lhs2" localSheetId="8" hidden="1">'Min s_t cut 1'!$M$11</definedName>
    <definedName name="solver_lhs2" localSheetId="9" hidden="1">'Min s_t cut 2'!$M$11</definedName>
    <definedName name="solver_lhs2" localSheetId="11" hidden="1">'Transport 1'!$G$19:$G$22</definedName>
    <definedName name="solver_lhs3" localSheetId="8" hidden="1">'Min s_t cut 1'!$M$26:$T$33</definedName>
    <definedName name="solver_lhs3" localSheetId="9" hidden="1">'Min s_t cut 2'!$M$24:$R$31</definedName>
    <definedName name="solver_mip" localSheetId="8" hidden="1">2147483647</definedName>
    <definedName name="solver_mip" localSheetId="9" hidden="1">2147483647</definedName>
    <definedName name="solver_mip" localSheetId="11" hidden="1">2147483647</definedName>
    <definedName name="solver_mni" localSheetId="8" hidden="1">30</definedName>
    <definedName name="solver_mni" localSheetId="9" hidden="1">30</definedName>
    <definedName name="solver_mni" localSheetId="11" hidden="1">30</definedName>
    <definedName name="solver_mrt" localSheetId="8" hidden="1">0.075</definedName>
    <definedName name="solver_mrt" localSheetId="9" hidden="1">0.075</definedName>
    <definedName name="solver_mrt" localSheetId="11" hidden="1">0.075</definedName>
    <definedName name="solver_msl" localSheetId="8" hidden="1">2</definedName>
    <definedName name="solver_msl" localSheetId="9" hidden="1">2</definedName>
    <definedName name="solver_msl" localSheetId="11" hidden="1">2</definedName>
    <definedName name="solver_neg" localSheetId="8" hidden="1">1</definedName>
    <definedName name="solver_neg" localSheetId="9" hidden="1">1</definedName>
    <definedName name="solver_neg" localSheetId="11" hidden="1">1</definedName>
    <definedName name="solver_nod" localSheetId="8" hidden="1">2147483647</definedName>
    <definedName name="solver_nod" localSheetId="9" hidden="1">2147483647</definedName>
    <definedName name="solver_nod" localSheetId="11" hidden="1">2147483647</definedName>
    <definedName name="solver_num" localSheetId="8" hidden="1">3</definedName>
    <definedName name="solver_num" localSheetId="9" hidden="1">3</definedName>
    <definedName name="solver_num" localSheetId="11" hidden="1">2</definedName>
    <definedName name="solver_nwt" localSheetId="8" hidden="1">1</definedName>
    <definedName name="solver_nwt" localSheetId="9" hidden="1">1</definedName>
    <definedName name="solver_nwt" localSheetId="11" hidden="1">1</definedName>
    <definedName name="solver_opt" localSheetId="8" hidden="1">'Min s_t cut 1'!$M$4</definedName>
    <definedName name="solver_opt" localSheetId="9" hidden="1">'Min s_t cut 2'!$M$4</definedName>
    <definedName name="solver_opt" localSheetId="11" hidden="1">'Transport 1'!$I$25</definedName>
    <definedName name="solver_pre" localSheetId="8" hidden="1">0.000001</definedName>
    <definedName name="solver_pre" localSheetId="9" hidden="1">0.000001</definedName>
    <definedName name="solver_pre" localSheetId="11" hidden="1">0.000001</definedName>
    <definedName name="solver_rbv" localSheetId="8" hidden="1">1</definedName>
    <definedName name="solver_rbv" localSheetId="9" hidden="1">1</definedName>
    <definedName name="solver_rbv" localSheetId="11" hidden="1">1</definedName>
    <definedName name="solver_rel1" localSheetId="8" hidden="1">5</definedName>
    <definedName name="solver_rel1" localSheetId="9" hidden="1">5</definedName>
    <definedName name="solver_rel1" localSheetId="11" hidden="1">2</definedName>
    <definedName name="solver_rel2" localSheetId="8" hidden="1">3</definedName>
    <definedName name="solver_rel2" localSheetId="9" hidden="1">3</definedName>
    <definedName name="solver_rel2" localSheetId="11" hidden="1">1</definedName>
    <definedName name="solver_rel3" localSheetId="8" hidden="1">3</definedName>
    <definedName name="solver_rel3" localSheetId="9" hidden="1">3</definedName>
    <definedName name="solver_rhs1" localSheetId="8" hidden="1">"binary"</definedName>
    <definedName name="solver_rhs1" localSheetId="9" hidden="1">"binary"</definedName>
    <definedName name="solver_rhs1" localSheetId="11" hidden="1">'Transport 1'!$B$25:$E$25</definedName>
    <definedName name="solver_rhs2" localSheetId="8" hidden="1">'Min s_t cut 1'!$O$11</definedName>
    <definedName name="solver_rhs2" localSheetId="9" hidden="1">'Min s_t cut 2'!$O$11</definedName>
    <definedName name="solver_rhs2" localSheetId="11" hidden="1">'Transport 1'!$I$19:$I$22</definedName>
    <definedName name="solver_rhs3" localSheetId="8" hidden="1">0</definedName>
    <definedName name="solver_rhs3" localSheetId="9" hidden="1">0</definedName>
    <definedName name="solver_rlx" localSheetId="8" hidden="1">2</definedName>
    <definedName name="solver_rlx" localSheetId="9" hidden="1">2</definedName>
    <definedName name="solver_rlx" localSheetId="11" hidden="1">2</definedName>
    <definedName name="solver_rsd" localSheetId="8" hidden="1">0</definedName>
    <definedName name="solver_rsd" localSheetId="9" hidden="1">0</definedName>
    <definedName name="solver_rsd" localSheetId="11" hidden="1">0</definedName>
    <definedName name="solver_scl" localSheetId="8" hidden="1">1</definedName>
    <definedName name="solver_scl" localSheetId="9" hidden="1">1</definedName>
    <definedName name="solver_scl" localSheetId="11" hidden="1">1</definedName>
    <definedName name="solver_sho" localSheetId="8" hidden="1">2</definedName>
    <definedName name="solver_sho" localSheetId="9" hidden="1">2</definedName>
    <definedName name="solver_sho" localSheetId="11" hidden="1">2</definedName>
    <definedName name="solver_ssz" localSheetId="8" hidden="1">100</definedName>
    <definedName name="solver_ssz" localSheetId="9" hidden="1">100</definedName>
    <definedName name="solver_ssz" localSheetId="11" hidden="1">100</definedName>
    <definedName name="solver_tim" localSheetId="8" hidden="1">2147483647</definedName>
    <definedName name="solver_tim" localSheetId="9" hidden="1">2147483647</definedName>
    <definedName name="solver_tim" localSheetId="11" hidden="1">2147483647</definedName>
    <definedName name="solver_tol" localSheetId="8" hidden="1">0.01</definedName>
    <definedName name="solver_tol" localSheetId="9" hidden="1">0.01</definedName>
    <definedName name="solver_tol" localSheetId="11" hidden="1">0.01</definedName>
    <definedName name="solver_typ" localSheetId="8" hidden="1">2</definedName>
    <definedName name="solver_typ" localSheetId="9" hidden="1">2</definedName>
    <definedName name="solver_typ" localSheetId="11" hidden="1">2</definedName>
    <definedName name="solver_val" localSheetId="8" hidden="1">0</definedName>
    <definedName name="solver_val" localSheetId="9" hidden="1">0</definedName>
    <definedName name="solver_val" localSheetId="11" hidden="1">0</definedName>
    <definedName name="solver_ver" localSheetId="8" hidden="1">3</definedName>
    <definedName name="solver_ver" localSheetId="9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14" l="1"/>
  <c r="L1" i="14"/>
  <c r="C9" i="14"/>
  <c r="C10" i="14" s="1"/>
  <c r="B9" i="14"/>
  <c r="B10" i="14" s="1"/>
  <c r="AB1" i="13"/>
  <c r="AB23" i="13"/>
  <c r="AA24" i="13" s="1"/>
  <c r="AB24" i="13" s="1"/>
  <c r="AA19" i="13"/>
  <c r="AA16" i="13"/>
  <c r="AA17" i="13"/>
  <c r="AA18" i="13"/>
  <c r="AA11" i="13"/>
  <c r="AA13" i="13" s="1"/>
  <c r="AA15" i="13" s="1"/>
  <c r="AA12" i="13"/>
  <c r="AA14" i="13"/>
  <c r="AA10" i="13"/>
  <c r="G22" i="11"/>
  <c r="G21" i="11"/>
  <c r="G20" i="11"/>
  <c r="G19" i="11"/>
  <c r="F23" i="11"/>
  <c r="E23" i="11"/>
  <c r="D23" i="11"/>
  <c r="C23" i="11"/>
  <c r="B23" i="11"/>
  <c r="E4" i="11"/>
  <c r="D2" i="11"/>
  <c r="C2" i="11"/>
  <c r="D3" i="11"/>
  <c r="E3" i="11" s="1"/>
  <c r="B3" i="11"/>
  <c r="B4" i="11"/>
  <c r="C4" i="11"/>
  <c r="B5" i="11"/>
  <c r="C5" i="11"/>
  <c r="D5" i="11"/>
  <c r="E2" i="11"/>
  <c r="F6" i="11"/>
  <c r="V37" i="13"/>
  <c r="W37" i="13" s="1"/>
  <c r="V38" i="13" s="1"/>
  <c r="W38" i="13" s="1"/>
  <c r="V39" i="13" s="1"/>
  <c r="W39" i="13" s="1"/>
  <c r="V17" i="13"/>
  <c r="V19" i="13" s="1"/>
  <c r="V21" i="13" s="1"/>
  <c r="V23" i="13" s="1"/>
  <c r="V25" i="13" s="1"/>
  <c r="V27" i="13" s="1"/>
  <c r="V29" i="13" s="1"/>
  <c r="V31" i="13" s="1"/>
  <c r="V16" i="13"/>
  <c r="V18" i="13" s="1"/>
  <c r="V20" i="13" s="1"/>
  <c r="V22" i="13" s="1"/>
  <c r="V24" i="13" s="1"/>
  <c r="V26" i="13" s="1"/>
  <c r="V28" i="13" s="1"/>
  <c r="V30" i="13" s="1"/>
  <c r="W4" i="13"/>
  <c r="W5" i="13" s="1"/>
  <c r="W6" i="13" s="1"/>
  <c r="W7" i="13" s="1"/>
  <c r="W8" i="13" s="1"/>
  <c r="W9" i="13" s="1"/>
  <c r="W10" i="13" s="1"/>
  <c r="W11" i="13" s="1"/>
  <c r="W3" i="13"/>
  <c r="T32" i="13"/>
  <c r="N37" i="13"/>
  <c r="O37" i="13" s="1"/>
  <c r="N38" i="13" s="1"/>
  <c r="O38" i="13" s="1"/>
  <c r="N39" i="13" s="1"/>
  <c r="O39" i="13" s="1"/>
  <c r="N19" i="13"/>
  <c r="N21" i="13" s="1"/>
  <c r="N23" i="13" s="1"/>
  <c r="N25" i="13" s="1"/>
  <c r="N27" i="13" s="1"/>
  <c r="N29" i="13" s="1"/>
  <c r="N31" i="13" s="1"/>
  <c r="N17" i="13"/>
  <c r="N16" i="13"/>
  <c r="N18" i="13" s="1"/>
  <c r="O4" i="13"/>
  <c r="O5" i="13" s="1"/>
  <c r="O6" i="13" s="1"/>
  <c r="O7" i="13" s="1"/>
  <c r="O8" i="13" s="1"/>
  <c r="O9" i="13" s="1"/>
  <c r="O10" i="13" s="1"/>
  <c r="O11" i="13" s="1"/>
  <c r="O3" i="13"/>
  <c r="I1" i="13"/>
  <c r="H38" i="13"/>
  <c r="I38" i="13"/>
  <c r="H39" i="13" s="1"/>
  <c r="I39" i="13" s="1"/>
  <c r="I37" i="13"/>
  <c r="H37" i="13"/>
  <c r="H31" i="13"/>
  <c r="H25" i="13"/>
  <c r="H27" i="13" s="1"/>
  <c r="H29" i="13" s="1"/>
  <c r="H26" i="13"/>
  <c r="H28" i="13"/>
  <c r="H30" i="13"/>
  <c r="H17" i="13"/>
  <c r="H18" i="13"/>
  <c r="H19" i="13"/>
  <c r="H20" i="13"/>
  <c r="H22" i="13" s="1"/>
  <c r="H24" i="13" s="1"/>
  <c r="H21" i="13"/>
  <c r="H23" i="13"/>
  <c r="H16" i="13"/>
  <c r="I5" i="13"/>
  <c r="I6" i="13"/>
  <c r="I7" i="13"/>
  <c r="I8" i="13" s="1"/>
  <c r="I9" i="13" s="1"/>
  <c r="I10" i="13" s="1"/>
  <c r="I11" i="13" s="1"/>
  <c r="I4" i="13"/>
  <c r="I3" i="13"/>
  <c r="L24" i="6"/>
  <c r="L25" i="6"/>
  <c r="L26" i="6"/>
  <c r="L27" i="6"/>
  <c r="L23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8" i="6"/>
  <c r="J20" i="6"/>
  <c r="J21" i="6"/>
  <c r="J22" i="6"/>
  <c r="I20" i="6"/>
  <c r="I21" i="6"/>
  <c r="I22" i="6"/>
  <c r="D29" i="12"/>
  <c r="D28" i="12"/>
  <c r="D27" i="12"/>
  <c r="B29" i="12"/>
  <c r="B28" i="12"/>
  <c r="B27" i="12"/>
  <c r="D23" i="12"/>
  <c r="D24" i="12"/>
  <c r="B23" i="12"/>
  <c r="B24" i="12"/>
  <c r="D22" i="12"/>
  <c r="B22" i="12"/>
  <c r="B19" i="12"/>
  <c r="A2" i="12" a="1"/>
  <c r="A2" i="12" s="1"/>
  <c r="B1" i="12" a="1"/>
  <c r="B1" i="12" s="1"/>
  <c r="L13" i="11"/>
  <c r="L12" i="11"/>
  <c r="L11" i="11"/>
  <c r="L10" i="11"/>
  <c r="L9" i="11"/>
  <c r="L8" i="11"/>
  <c r="L7" i="11"/>
  <c r="L6" i="11"/>
  <c r="L5" i="11"/>
  <c r="L14" i="11" a="1"/>
  <c r="L14" i="11" s="1"/>
  <c r="L3" i="11"/>
  <c r="L4" i="11"/>
  <c r="L2" i="11"/>
  <c r="I14" i="11" a="1"/>
  <c r="I14" i="11" s="1"/>
  <c r="J11" i="11" a="1"/>
  <c r="J11" i="11" s="1"/>
  <c r="J8" i="11" a="1"/>
  <c r="J8" i="11" s="1"/>
  <c r="J5" i="11" a="1"/>
  <c r="J5" i="11" s="1"/>
  <c r="J2" i="11" a="1"/>
  <c r="J2" i="11" s="1"/>
  <c r="I2" i="11" a="1"/>
  <c r="B1" i="11" a="1"/>
  <c r="B1" i="11" s="1"/>
  <c r="A2" i="11" a="1"/>
  <c r="A2" i="11" s="1"/>
  <c r="J1" i="11"/>
  <c r="I1" i="11"/>
  <c r="M8" i="10"/>
  <c r="N8" i="10"/>
  <c r="O8" i="10"/>
  <c r="P8" i="10"/>
  <c r="Q8" i="10"/>
  <c r="R8" i="10"/>
  <c r="S8" i="10"/>
  <c r="T8" i="10"/>
  <c r="M9" i="10"/>
  <c r="N9" i="10"/>
  <c r="O9" i="10"/>
  <c r="P9" i="10"/>
  <c r="Q9" i="10"/>
  <c r="R9" i="10"/>
  <c r="S9" i="10"/>
  <c r="T9" i="10"/>
  <c r="M10" i="10"/>
  <c r="N10" i="10"/>
  <c r="O10" i="10"/>
  <c r="P10" i="10"/>
  <c r="Q10" i="10"/>
  <c r="R10" i="10"/>
  <c r="S10" i="10"/>
  <c r="T10" i="10"/>
  <c r="M11" i="10"/>
  <c r="N11" i="10"/>
  <c r="O11" i="10"/>
  <c r="P11" i="10"/>
  <c r="Q11" i="10"/>
  <c r="R11" i="10"/>
  <c r="S11" i="10"/>
  <c r="T11" i="10"/>
  <c r="M12" i="10"/>
  <c r="N12" i="10"/>
  <c r="O12" i="10"/>
  <c r="P12" i="10"/>
  <c r="Q12" i="10"/>
  <c r="R12" i="10"/>
  <c r="S12" i="10"/>
  <c r="T12" i="10"/>
  <c r="M13" i="10"/>
  <c r="N13" i="10"/>
  <c r="O13" i="10"/>
  <c r="P13" i="10"/>
  <c r="Q13" i="10"/>
  <c r="R13" i="10"/>
  <c r="S13" i="10"/>
  <c r="T13" i="10"/>
  <c r="M14" i="10"/>
  <c r="N14" i="10"/>
  <c r="O14" i="10"/>
  <c r="P14" i="10"/>
  <c r="Q14" i="10"/>
  <c r="R14" i="10"/>
  <c r="S14" i="10"/>
  <c r="T14" i="10"/>
  <c r="N7" i="10"/>
  <c r="O7" i="10"/>
  <c r="P7" i="10"/>
  <c r="Q7" i="10"/>
  <c r="R7" i="10"/>
  <c r="S7" i="10"/>
  <c r="T7" i="10"/>
  <c r="M7" i="10"/>
  <c r="U14" i="10"/>
  <c r="U13" i="10"/>
  <c r="U12" i="10"/>
  <c r="U11" i="10"/>
  <c r="U10" i="10"/>
  <c r="U9" i="10"/>
  <c r="U8" i="10"/>
  <c r="U7" i="10"/>
  <c r="M4" i="9"/>
  <c r="M2" i="9"/>
  <c r="R20" i="9"/>
  <c r="R29" i="9" s="1"/>
  <c r="Q20" i="9"/>
  <c r="Q29" i="9" s="1"/>
  <c r="P20" i="9"/>
  <c r="P29" i="9" s="1"/>
  <c r="O20" i="9"/>
  <c r="O29" i="9" s="1"/>
  <c r="N20" i="9"/>
  <c r="N29" i="9" s="1"/>
  <c r="M20" i="9"/>
  <c r="M29" i="9" s="1"/>
  <c r="R19" i="9"/>
  <c r="R28" i="9" s="1"/>
  <c r="Q19" i="9"/>
  <c r="Q28" i="9" s="1"/>
  <c r="P19" i="9"/>
  <c r="P28" i="9" s="1"/>
  <c r="O19" i="9"/>
  <c r="O28" i="9" s="1"/>
  <c r="N19" i="9"/>
  <c r="N28" i="9" s="1"/>
  <c r="M19" i="9"/>
  <c r="M28" i="9" s="1"/>
  <c r="R18" i="9"/>
  <c r="R27" i="9" s="1"/>
  <c r="Q18" i="9"/>
  <c r="Q27" i="9" s="1"/>
  <c r="P18" i="9"/>
  <c r="P27" i="9" s="1"/>
  <c r="O18" i="9"/>
  <c r="O27" i="9" s="1"/>
  <c r="N18" i="9"/>
  <c r="N27" i="9" s="1"/>
  <c r="M18" i="9"/>
  <c r="M27" i="9" s="1"/>
  <c r="R17" i="9"/>
  <c r="R26" i="9" s="1"/>
  <c r="Q17" i="9"/>
  <c r="Q26" i="9" s="1"/>
  <c r="P17" i="9"/>
  <c r="P26" i="9" s="1"/>
  <c r="O17" i="9"/>
  <c r="O26" i="9" s="1"/>
  <c r="N17" i="9"/>
  <c r="N26" i="9" s="1"/>
  <c r="M17" i="9"/>
  <c r="M26" i="9" s="1"/>
  <c r="R16" i="9"/>
  <c r="R25" i="9" s="1"/>
  <c r="Q16" i="9"/>
  <c r="Q25" i="9" s="1"/>
  <c r="P16" i="9"/>
  <c r="P25" i="9" s="1"/>
  <c r="O16" i="9"/>
  <c r="O25" i="9" s="1"/>
  <c r="N16" i="9"/>
  <c r="N25" i="9" s="1"/>
  <c r="M16" i="9"/>
  <c r="M25" i="9" s="1"/>
  <c r="R15" i="9"/>
  <c r="R24" i="9" s="1"/>
  <c r="Q15" i="9"/>
  <c r="Q24" i="9" s="1"/>
  <c r="P15" i="9"/>
  <c r="P24" i="9" s="1"/>
  <c r="O15" i="9"/>
  <c r="O24" i="9" s="1"/>
  <c r="N15" i="9"/>
  <c r="N24" i="9" s="1"/>
  <c r="M15" i="9"/>
  <c r="M24" i="9" s="1"/>
  <c r="M4" i="8"/>
  <c r="M16" i="8"/>
  <c r="M27" i="8" s="1"/>
  <c r="N16" i="8"/>
  <c r="N27" i="8" s="1"/>
  <c r="O16" i="8"/>
  <c r="O27" i="8" s="1"/>
  <c r="P16" i="8"/>
  <c r="P27" i="8" s="1"/>
  <c r="Q16" i="8"/>
  <c r="Q27" i="8" s="1"/>
  <c r="R16" i="8"/>
  <c r="R27" i="8" s="1"/>
  <c r="S16" i="8"/>
  <c r="S27" i="8" s="1"/>
  <c r="T16" i="8"/>
  <c r="T27" i="8" s="1"/>
  <c r="M17" i="8"/>
  <c r="M28" i="8" s="1"/>
  <c r="N17" i="8"/>
  <c r="N28" i="8" s="1"/>
  <c r="O17" i="8"/>
  <c r="O28" i="8" s="1"/>
  <c r="P17" i="8"/>
  <c r="P28" i="8" s="1"/>
  <c r="Q17" i="8"/>
  <c r="Q28" i="8" s="1"/>
  <c r="R17" i="8"/>
  <c r="R28" i="8" s="1"/>
  <c r="S17" i="8"/>
  <c r="S28" i="8" s="1"/>
  <c r="T17" i="8"/>
  <c r="T28" i="8" s="1"/>
  <c r="M18" i="8"/>
  <c r="M29" i="8" s="1"/>
  <c r="N18" i="8"/>
  <c r="N29" i="8" s="1"/>
  <c r="O18" i="8"/>
  <c r="O29" i="8" s="1"/>
  <c r="P18" i="8"/>
  <c r="P29" i="8" s="1"/>
  <c r="Q18" i="8"/>
  <c r="Q29" i="8" s="1"/>
  <c r="R18" i="8"/>
  <c r="R29" i="8" s="1"/>
  <c r="S18" i="8"/>
  <c r="S29" i="8" s="1"/>
  <c r="T18" i="8"/>
  <c r="T29" i="8" s="1"/>
  <c r="M19" i="8"/>
  <c r="M30" i="8" s="1"/>
  <c r="N19" i="8"/>
  <c r="N30" i="8" s="1"/>
  <c r="O19" i="8"/>
  <c r="O30" i="8" s="1"/>
  <c r="P19" i="8"/>
  <c r="P30" i="8" s="1"/>
  <c r="Q19" i="8"/>
  <c r="Q30" i="8" s="1"/>
  <c r="R19" i="8"/>
  <c r="R30" i="8" s="1"/>
  <c r="S19" i="8"/>
  <c r="S30" i="8" s="1"/>
  <c r="T19" i="8"/>
  <c r="T30" i="8" s="1"/>
  <c r="M20" i="8"/>
  <c r="M31" i="8" s="1"/>
  <c r="N20" i="8"/>
  <c r="N31" i="8" s="1"/>
  <c r="O20" i="8"/>
  <c r="O31" i="8" s="1"/>
  <c r="P20" i="8"/>
  <c r="P31" i="8" s="1"/>
  <c r="Q20" i="8"/>
  <c r="Q31" i="8" s="1"/>
  <c r="R20" i="8"/>
  <c r="R31" i="8" s="1"/>
  <c r="S20" i="8"/>
  <c r="S31" i="8" s="1"/>
  <c r="T20" i="8"/>
  <c r="T31" i="8" s="1"/>
  <c r="M21" i="8"/>
  <c r="M32" i="8" s="1"/>
  <c r="N21" i="8"/>
  <c r="N32" i="8" s="1"/>
  <c r="O21" i="8"/>
  <c r="O32" i="8" s="1"/>
  <c r="P21" i="8"/>
  <c r="P32" i="8" s="1"/>
  <c r="Q21" i="8"/>
  <c r="Q32" i="8" s="1"/>
  <c r="R21" i="8"/>
  <c r="R32" i="8" s="1"/>
  <c r="S21" i="8"/>
  <c r="S32" i="8" s="1"/>
  <c r="T21" i="8"/>
  <c r="T32" i="8" s="1"/>
  <c r="M22" i="8"/>
  <c r="M33" i="8" s="1"/>
  <c r="N22" i="8"/>
  <c r="N33" i="8" s="1"/>
  <c r="O22" i="8"/>
  <c r="O33" i="8" s="1"/>
  <c r="P22" i="8"/>
  <c r="P33" i="8" s="1"/>
  <c r="Q22" i="8"/>
  <c r="Q33" i="8" s="1"/>
  <c r="R22" i="8"/>
  <c r="R33" i="8" s="1"/>
  <c r="S22" i="8"/>
  <c r="S33" i="8" s="1"/>
  <c r="T22" i="8"/>
  <c r="T33" i="8" s="1"/>
  <c r="N15" i="8"/>
  <c r="N26" i="8" s="1"/>
  <c r="O15" i="8"/>
  <c r="O26" i="8" s="1"/>
  <c r="P15" i="8"/>
  <c r="P26" i="8" s="1"/>
  <c r="Q15" i="8"/>
  <c r="Q26" i="8" s="1"/>
  <c r="R15" i="8"/>
  <c r="R26" i="8" s="1"/>
  <c r="S15" i="8"/>
  <c r="S26" i="8" s="1"/>
  <c r="T15" i="8"/>
  <c r="M9" i="8" s="1"/>
  <c r="M11" i="8" s="1"/>
  <c r="M15" i="8"/>
  <c r="M26" i="8" s="1"/>
  <c r="M2" i="8"/>
  <c r="J20" i="7"/>
  <c r="K2" i="7"/>
  <c r="J17" i="7"/>
  <c r="J18" i="7" s="1"/>
  <c r="J19" i="7" s="1"/>
  <c r="J16" i="7"/>
  <c r="K11" i="7"/>
  <c r="K12" i="7" s="1"/>
  <c r="K13" i="7" s="1"/>
  <c r="K14" i="7" s="1"/>
  <c r="J11" i="7"/>
  <c r="J12" i="7" s="1"/>
  <c r="J13" i="7" s="1"/>
  <c r="J14" i="7" s="1"/>
  <c r="K10" i="7"/>
  <c r="J10" i="7"/>
  <c r="K5" i="7"/>
  <c r="K6" i="7" s="1"/>
  <c r="K7" i="7" s="1"/>
  <c r="K8" i="7" s="1"/>
  <c r="K4" i="7"/>
  <c r="J2" i="7"/>
  <c r="C21" i="7"/>
  <c r="C22" i="7" s="1"/>
  <c r="C23" i="7" s="1"/>
  <c r="C24" i="7" s="1"/>
  <c r="C20" i="7"/>
  <c r="B21" i="7"/>
  <c r="B22" i="7" s="1"/>
  <c r="B23" i="7" s="1"/>
  <c r="B24" i="7" s="1"/>
  <c r="B20" i="7"/>
  <c r="H8" i="7"/>
  <c r="H7" i="7"/>
  <c r="H6" i="7"/>
  <c r="H5" i="7"/>
  <c r="H4" i="7"/>
  <c r="H3" i="7"/>
  <c r="G8" i="7"/>
  <c r="G7" i="7"/>
  <c r="G6" i="7"/>
  <c r="G5" i="7"/>
  <c r="G4" i="7"/>
  <c r="G3" i="7"/>
  <c r="E8" i="7"/>
  <c r="F8" i="7" s="1"/>
  <c r="E7" i="7"/>
  <c r="F7" i="7" s="1"/>
  <c r="E6" i="7"/>
  <c r="F6" i="7" s="1"/>
  <c r="E5" i="7"/>
  <c r="F5" i="7" s="1"/>
  <c r="E4" i="7"/>
  <c r="F4" i="7" s="1"/>
  <c r="E3" i="7"/>
  <c r="F3" i="7" s="1"/>
  <c r="I23" i="6" a="1"/>
  <c r="I23" i="6" s="1"/>
  <c r="I9" i="6"/>
  <c r="J9" i="6"/>
  <c r="I10" i="6"/>
  <c r="J10" i="6"/>
  <c r="I11" i="6"/>
  <c r="J11" i="6"/>
  <c r="I12" i="6"/>
  <c r="J12" i="6"/>
  <c r="I13" i="6"/>
  <c r="J13" i="6"/>
  <c r="I14" i="6"/>
  <c r="J14" i="6"/>
  <c r="I15" i="6"/>
  <c r="J15" i="6"/>
  <c r="I16" i="6"/>
  <c r="J16" i="6"/>
  <c r="I17" i="6"/>
  <c r="J17" i="6"/>
  <c r="I18" i="6"/>
  <c r="J18" i="6"/>
  <c r="I19" i="6"/>
  <c r="J19" i="6"/>
  <c r="J8" i="6"/>
  <c r="I8" i="6"/>
  <c r="J3" i="6" a="1"/>
  <c r="J3" i="6" s="1"/>
  <c r="L3" i="6" a="1"/>
  <c r="L3" i="6" s="1"/>
  <c r="S32" i="4" a="1"/>
  <c r="S32" i="4" s="1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T11" i="4"/>
  <c r="S11" i="4"/>
  <c r="T3" i="4" a="1"/>
  <c r="T3" i="4" s="1"/>
  <c r="S3" i="4" a="1"/>
  <c r="S3" i="4" s="1"/>
  <c r="B3" i="4" a="1"/>
  <c r="B3" i="4" s="1"/>
  <c r="C2" i="4" a="1"/>
  <c r="C2" i="4" s="1"/>
  <c r="P3" i="3"/>
  <c r="K17" i="3"/>
  <c r="K18" i="3"/>
  <c r="K19" i="3"/>
  <c r="K16" i="3"/>
  <c r="L19" i="3"/>
  <c r="L18" i="3"/>
  <c r="L17" i="3"/>
  <c r="L16" i="3"/>
  <c r="J4" i="3"/>
  <c r="J5" i="3"/>
  <c r="J6" i="3"/>
  <c r="J7" i="3"/>
  <c r="J8" i="3"/>
  <c r="J9" i="3"/>
  <c r="J10" i="3"/>
  <c r="J11" i="3"/>
  <c r="J12" i="3"/>
  <c r="J13" i="3"/>
  <c r="J14" i="3"/>
  <c r="J15" i="3"/>
  <c r="I4" i="3"/>
  <c r="I5" i="3"/>
  <c r="I6" i="3"/>
  <c r="I7" i="3"/>
  <c r="I8" i="3"/>
  <c r="I9" i="3"/>
  <c r="I10" i="3"/>
  <c r="I11" i="3"/>
  <c r="I12" i="3"/>
  <c r="I13" i="3"/>
  <c r="I14" i="3"/>
  <c r="I15" i="3"/>
  <c r="J3" i="3"/>
  <c r="I3" i="3"/>
  <c r="I19" i="3"/>
  <c r="J19" i="3" s="1"/>
  <c r="I18" i="3"/>
  <c r="J18" i="3" s="1"/>
  <c r="I17" i="3"/>
  <c r="J17" i="3" s="1"/>
  <c r="I16" i="3"/>
  <c r="J16" i="3" s="1"/>
  <c r="P4" i="3"/>
  <c r="K4" i="3"/>
  <c r="L4" i="3"/>
  <c r="K5" i="3"/>
  <c r="L5" i="3"/>
  <c r="K6" i="3"/>
  <c r="L6" i="3"/>
  <c r="K7" i="3"/>
  <c r="L7" i="3"/>
  <c r="K8" i="3"/>
  <c r="L8" i="3"/>
  <c r="K9" i="3"/>
  <c r="L9" i="3"/>
  <c r="K10" i="3"/>
  <c r="L10" i="3"/>
  <c r="K11" i="3"/>
  <c r="L11" i="3"/>
  <c r="K12" i="3"/>
  <c r="L12" i="3"/>
  <c r="K13" i="3"/>
  <c r="L13" i="3"/>
  <c r="K14" i="3"/>
  <c r="L14" i="3"/>
  <c r="K15" i="3"/>
  <c r="L15" i="3"/>
  <c r="L3" i="3"/>
  <c r="K3" i="3"/>
  <c r="J2" i="3"/>
  <c r="I2" i="3"/>
  <c r="C9" i="2"/>
  <c r="C6" i="2"/>
  <c r="C5" i="2"/>
  <c r="C4" i="2"/>
  <c r="F1" i="2"/>
  <c r="A4" i="2" a="1"/>
  <c r="A4" i="2" s="1"/>
  <c r="K13" i="1"/>
  <c r="E9" i="1"/>
  <c r="F9" i="1"/>
  <c r="L17" i="1" s="1"/>
  <c r="G9" i="1"/>
  <c r="L18" i="1" s="1"/>
  <c r="F10" i="1"/>
  <c r="G10" i="1"/>
  <c r="L19" i="1" s="1"/>
  <c r="G11" i="1"/>
  <c r="F8" i="1"/>
  <c r="L15" i="1" s="1"/>
  <c r="G8" i="1"/>
  <c r="L16" i="1" s="1"/>
  <c r="E8" i="1"/>
  <c r="L14" i="1" s="1"/>
  <c r="N5" i="1"/>
  <c r="N4" i="1"/>
  <c r="N3" i="1"/>
  <c r="N2" i="1"/>
  <c r="M5" i="1"/>
  <c r="M4" i="1"/>
  <c r="M3" i="1"/>
  <c r="L5" i="1"/>
  <c r="L4" i="1"/>
  <c r="L3" i="1"/>
  <c r="L2" i="1"/>
  <c r="I25" i="11" l="1"/>
  <c r="W1" i="13"/>
  <c r="N20" i="13"/>
  <c r="N22" i="13" s="1"/>
  <c r="N24" i="13" s="1"/>
  <c r="N26" i="13" s="1"/>
  <c r="N28" i="13" s="1"/>
  <c r="N30" i="13" s="1"/>
  <c r="J2" i="6"/>
  <c r="I2" i="11"/>
  <c r="I5" i="11" s="1"/>
  <c r="I6" i="11"/>
  <c r="I7" i="11"/>
  <c r="M9" i="9"/>
  <c r="M11" i="9" s="1"/>
  <c r="T26" i="8"/>
  <c r="O2" i="4"/>
  <c r="S2" i="4" s="1"/>
  <c r="O3" i="4"/>
  <c r="T2" i="4" s="1"/>
  <c r="I10" i="11" l="1"/>
  <c r="K7" i="11"/>
  <c r="I9" i="11"/>
  <c r="K6" i="11"/>
  <c r="I8" i="11"/>
  <c r="K5" i="11"/>
  <c r="O1" i="13"/>
  <c r="I11" i="11" l="1"/>
  <c r="K11" i="11" s="1"/>
  <c r="K8" i="11"/>
  <c r="I12" i="11"/>
  <c r="K12" i="11" s="1"/>
  <c r="K9" i="11"/>
  <c r="I13" i="11"/>
  <c r="K13" i="11" s="1"/>
  <c r="K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<sst xmlns="http://schemas.openxmlformats.org/spreadsheetml/2006/main" count="224" uniqueCount="130">
  <si>
    <t>stage</t>
  </si>
  <si>
    <t>unit cost</t>
  </si>
  <si>
    <t>fraction</t>
  </si>
  <si>
    <t>test cost</t>
  </si>
  <si>
    <t>(Adj matrix)</t>
  </si>
  <si>
    <t>Batch size</t>
  </si>
  <si>
    <t>Batch</t>
  </si>
  <si>
    <t>cum_cost</t>
  </si>
  <si>
    <t>rev_cum_cost</t>
  </si>
  <si>
    <t>Input file format</t>
  </si>
  <si>
    <t>duration</t>
  </si>
  <si>
    <t>Staff requirements</t>
  </si>
  <si>
    <t>hiring</t>
  </si>
  <si>
    <t>Costs per person in 10k</t>
  </si>
  <si>
    <t>monthly salary</t>
  </si>
  <si>
    <t>severance</t>
  </si>
  <si>
    <t>No understaffing</t>
  </si>
  <si>
    <t>max levels</t>
  </si>
  <si>
    <t>corner nodes</t>
  </si>
  <si>
    <t>Total nodes</t>
  </si>
  <si>
    <t>V</t>
  </si>
  <si>
    <t>E</t>
  </si>
  <si>
    <t>Given file (example)</t>
  </si>
  <si>
    <t>Nodes to be modified</t>
  </si>
  <si>
    <t>(nodes)</t>
  </si>
  <si>
    <t>(cost)</t>
  </si>
  <si>
    <t>start</t>
  </si>
  <si>
    <t>end</t>
  </si>
  <si>
    <t>previous</t>
  </si>
  <si>
    <t>current</t>
  </si>
  <si>
    <t>End format (copy in text file with '\t' identation)</t>
  </si>
  <si>
    <t>copy the nodes in K column from this line --&gt;</t>
  </si>
  <si>
    <t>Default cap</t>
  </si>
  <si>
    <t>Exch|Resi</t>
  </si>
  <si>
    <t>(file format)</t>
  </si>
  <si>
    <t>Exchange arcs -&gt;</t>
  </si>
  <si>
    <t>Connected arcs-&gt;</t>
  </si>
  <si>
    <t>Resident arcs -&gt;</t>
  </si>
  <si>
    <t>Exch</t>
  </si>
  <si>
    <t>Res</t>
  </si>
  <si>
    <t>job</t>
  </si>
  <si>
    <t>A</t>
  </si>
  <si>
    <t>B</t>
  </si>
  <si>
    <t>C</t>
  </si>
  <si>
    <t>D</t>
  </si>
  <si>
    <t>release date</t>
  </si>
  <si>
    <t>processing time</t>
  </si>
  <si>
    <t>due date</t>
  </si>
  <si>
    <t>Job (index)</t>
  </si>
  <si>
    <t>Phase</t>
  </si>
  <si>
    <t>days</t>
  </si>
  <si>
    <t>Max limit</t>
  </si>
  <si>
    <t>2 parallel machines and job on atmost one machine</t>
  </si>
  <si>
    <t>make max limit = 1</t>
  </si>
  <si>
    <t>make max limit = 2</t>
  </si>
  <si>
    <t>day out capacities (from node 11) is twice the original</t>
  </si>
  <si>
    <t>day outcapacities (from node 11) is twice the original</t>
  </si>
  <si>
    <t>Shipment</t>
  </si>
  <si>
    <t>S1</t>
  </si>
  <si>
    <t>S2</t>
  </si>
  <si>
    <t>S3</t>
  </si>
  <si>
    <t>S4</t>
  </si>
  <si>
    <t>S5</t>
  </si>
  <si>
    <t>S6</t>
  </si>
  <si>
    <t>from</t>
  </si>
  <si>
    <t>to</t>
  </si>
  <si>
    <t>transit time</t>
  </si>
  <si>
    <t>latest start</t>
  </si>
  <si>
    <t>transit</t>
  </si>
  <si>
    <t>return A</t>
  </si>
  <si>
    <t>return B</t>
  </si>
  <si>
    <t>return</t>
  </si>
  <si>
    <t>start node</t>
  </si>
  <si>
    <t>end node</t>
  </si>
  <si>
    <t>Input graph</t>
  </si>
  <si>
    <t>Nodes</t>
  </si>
  <si>
    <t>Capacity Matrix</t>
  </si>
  <si>
    <t>s</t>
  </si>
  <si>
    <t>t</t>
  </si>
  <si>
    <t>Minimise</t>
  </si>
  <si>
    <t>(Zj-Zi)</t>
  </si>
  <si>
    <t>Yij - (Zj - Zi)</t>
  </si>
  <si>
    <t>(Zt-Zs)</t>
  </si>
  <si>
    <t>Yij (binary)</t>
  </si>
  <si>
    <t>=</t>
  </si>
  <si>
    <t>OR</t>
  </si>
  <si>
    <t>yts + (Zt-Zs)</t>
  </si>
  <si>
    <t>&gt;=</t>
  </si>
  <si>
    <t>Large constant</t>
  </si>
  <si>
    <t>Zj (unrestricted)</t>
  </si>
  <si>
    <t>cost</t>
  </si>
  <si>
    <t>capacity</t>
  </si>
  <si>
    <t>flow</t>
  </si>
  <si>
    <t>Flow balance</t>
  </si>
  <si>
    <t>Flow</t>
  </si>
  <si>
    <t>inflow arc</t>
  </si>
  <si>
    <t>outflow arc</t>
  </si>
  <si>
    <t>INCOMPLETE</t>
  </si>
  <si>
    <t>S | D</t>
  </si>
  <si>
    <t>supply cap</t>
  </si>
  <si>
    <t>demand cap</t>
  </si>
  <si>
    <t>repeat start/supply nodes by demand_count =&gt;</t>
  </si>
  <si>
    <t>supply nodes</t>
  </si>
  <si>
    <t>demand nodes</t>
  </si>
  <si>
    <t>M</t>
  </si>
  <si>
    <t>solution (x)</t>
  </si>
  <si>
    <t>constraints</t>
  </si>
  <si>
    <t>supply</t>
  </si>
  <si>
    <t>demand</t>
  </si>
  <si>
    <t>All x &gt; 0</t>
  </si>
  <si>
    <t>DUAL</t>
  </si>
  <si>
    <t>2 parallel machines and job on both machines</t>
  </si>
  <si>
    <t>Profit</t>
  </si>
  <si>
    <t>Job</t>
  </si>
  <si>
    <t>job index</t>
  </si>
  <si>
    <t>corresponding to phase period</t>
  </si>
  <si>
    <t>storage</t>
  </si>
  <si>
    <t>D_sum</t>
  </si>
  <si>
    <t>S_Sum</t>
  </si>
  <si>
    <t>&lt;=</t>
  </si>
  <si>
    <t>Min cost</t>
  </si>
  <si>
    <t>P</t>
  </si>
  <si>
    <t>G</t>
  </si>
  <si>
    <t>J</t>
  </si>
  <si>
    <t>Trucks</t>
  </si>
  <si>
    <t>Due date</t>
  </si>
  <si>
    <t>Transit Time</t>
  </si>
  <si>
    <t>Latest start</t>
  </si>
  <si>
    <t>return to A</t>
  </si>
  <si>
    <t>(derivative shipment)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</si>
</sst>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9948-C875-4104-B091-DAFDF8F99EDA}">
  <dimension ref="A1:P19"/>
  <sheetViews>
    <sheetView workbookViewId="0">
      <selection activeCell="J10" sqref="J10"/>
    </sheetView>
  </sheetViews>
  <sheetFormatPr defaultRowHeight="14.4" x14ac:dyDescent="0.3"/>
  <cols>
    <col min="8" max="8" width="22.109375" customWidth="1"/>
  </cols>
  <sheetData>
    <row r="1" spans="1:16" x14ac:dyDescent="0.3">
      <c r="A1" t="s">
        <v>22</v>
      </c>
      <c r="F1" t="s">
        <v>23</v>
      </c>
      <c r="I1" t="s">
        <v>30</v>
      </c>
    </row>
    <row r="2" spans="1:16" x14ac:dyDescent="0.3">
      <c r="A2">
        <v>8</v>
      </c>
      <c r="B2">
        <v>13</v>
      </c>
      <c r="F2" t="s">
        <v>24</v>
      </c>
      <c r="G2" t="s">
        <v>25</v>
      </c>
      <c r="I2">
        <f>A2</f>
        <v>8</v>
      </c>
      <c r="J2">
        <f>B2+COUNT(F3:F6)</f>
        <v>17</v>
      </c>
      <c r="O2" t="s">
        <v>28</v>
      </c>
      <c r="P2" t="s">
        <v>29</v>
      </c>
    </row>
    <row r="3" spans="1:16" x14ac:dyDescent="0.3">
      <c r="A3">
        <v>0</v>
      </c>
      <c r="B3">
        <v>1</v>
      </c>
      <c r="C3">
        <v>6</v>
      </c>
      <c r="D3">
        <v>3</v>
      </c>
      <c r="F3">
        <v>0</v>
      </c>
      <c r="G3">
        <v>5</v>
      </c>
      <c r="I3">
        <f t="shared" ref="I3:I15" si="0">IFERROR($A$2 - 1 + MATCH(A3, $F$3:$F$6, 0), A3)</f>
        <v>8</v>
      </c>
      <c r="J3">
        <f t="shared" ref="J3:J15" si="1">B3</f>
        <v>1</v>
      </c>
      <c r="K3">
        <f t="shared" ref="K3:K15" si="2">C3</f>
        <v>6</v>
      </c>
      <c r="L3">
        <f t="shared" ref="L3:L15" si="3">D3</f>
        <v>3</v>
      </c>
      <c r="N3" t="s">
        <v>26</v>
      </c>
      <c r="O3">
        <v>0</v>
      </c>
      <c r="P3">
        <f>O3</f>
        <v>0</v>
      </c>
    </row>
    <row r="4" spans="1:16" x14ac:dyDescent="0.3">
      <c r="A4">
        <v>0</v>
      </c>
      <c r="B4">
        <v>3</v>
      </c>
      <c r="C4">
        <v>5</v>
      </c>
      <c r="D4">
        <v>4</v>
      </c>
      <c r="F4">
        <v>2</v>
      </c>
      <c r="G4">
        <v>6</v>
      </c>
      <c r="I4">
        <f t="shared" si="0"/>
        <v>8</v>
      </c>
      <c r="J4">
        <f t="shared" si="1"/>
        <v>3</v>
      </c>
      <c r="K4">
        <f t="shared" si="2"/>
        <v>5</v>
      </c>
      <c r="L4">
        <f t="shared" si="3"/>
        <v>4</v>
      </c>
      <c r="N4" t="s">
        <v>27</v>
      </c>
      <c r="O4">
        <v>7</v>
      </c>
      <c r="P4">
        <f>IFERROR($A$2 - 1 + MATCH(O4, $F$3:$F$6, 0), O4)</f>
        <v>7</v>
      </c>
    </row>
    <row r="5" spans="1:16" x14ac:dyDescent="0.3">
      <c r="A5">
        <v>0</v>
      </c>
      <c r="B5">
        <v>4</v>
      </c>
      <c r="C5">
        <v>1</v>
      </c>
      <c r="D5">
        <v>6</v>
      </c>
      <c r="F5">
        <v>4</v>
      </c>
      <c r="G5">
        <v>7</v>
      </c>
      <c r="I5">
        <f t="shared" si="0"/>
        <v>8</v>
      </c>
      <c r="J5">
        <f t="shared" si="1"/>
        <v>4</v>
      </c>
      <c r="K5">
        <f t="shared" si="2"/>
        <v>1</v>
      </c>
      <c r="L5">
        <f t="shared" si="3"/>
        <v>6</v>
      </c>
    </row>
    <row r="6" spans="1:16" x14ac:dyDescent="0.3">
      <c r="A6">
        <v>1</v>
      </c>
      <c r="B6">
        <v>2</v>
      </c>
      <c r="C6">
        <v>5</v>
      </c>
      <c r="D6">
        <v>2</v>
      </c>
      <c r="F6">
        <v>5</v>
      </c>
      <c r="G6">
        <v>8</v>
      </c>
      <c r="I6">
        <f t="shared" si="0"/>
        <v>1</v>
      </c>
      <c r="J6">
        <f t="shared" si="1"/>
        <v>2</v>
      </c>
      <c r="K6">
        <f t="shared" si="2"/>
        <v>5</v>
      </c>
      <c r="L6">
        <f t="shared" si="3"/>
        <v>2</v>
      </c>
    </row>
    <row r="7" spans="1:16" x14ac:dyDescent="0.3">
      <c r="A7">
        <v>1</v>
      </c>
      <c r="B7">
        <v>6</v>
      </c>
      <c r="C7">
        <v>2</v>
      </c>
      <c r="D7">
        <v>5</v>
      </c>
      <c r="I7">
        <f t="shared" si="0"/>
        <v>1</v>
      </c>
      <c r="J7">
        <f t="shared" si="1"/>
        <v>6</v>
      </c>
      <c r="K7">
        <f t="shared" si="2"/>
        <v>2</v>
      </c>
      <c r="L7">
        <f t="shared" si="3"/>
        <v>5</v>
      </c>
    </row>
    <row r="8" spans="1:16" x14ac:dyDescent="0.3">
      <c r="A8">
        <v>2</v>
      </c>
      <c r="B8">
        <v>7</v>
      </c>
      <c r="C8">
        <v>3</v>
      </c>
      <c r="D8">
        <v>4</v>
      </c>
      <c r="I8">
        <f t="shared" si="0"/>
        <v>9</v>
      </c>
      <c r="J8">
        <f t="shared" si="1"/>
        <v>7</v>
      </c>
      <c r="K8">
        <f t="shared" si="2"/>
        <v>3</v>
      </c>
      <c r="L8">
        <f t="shared" si="3"/>
        <v>4</v>
      </c>
    </row>
    <row r="9" spans="1:16" x14ac:dyDescent="0.3">
      <c r="A9">
        <v>3</v>
      </c>
      <c r="B9">
        <v>1</v>
      </c>
      <c r="C9">
        <v>1</v>
      </c>
      <c r="D9">
        <v>3</v>
      </c>
      <c r="I9">
        <f t="shared" si="0"/>
        <v>3</v>
      </c>
      <c r="J9">
        <f t="shared" si="1"/>
        <v>1</v>
      </c>
      <c r="K9">
        <f t="shared" si="2"/>
        <v>1</v>
      </c>
      <c r="L9">
        <f t="shared" si="3"/>
        <v>3</v>
      </c>
    </row>
    <row r="10" spans="1:16" x14ac:dyDescent="0.3">
      <c r="A10">
        <v>4</v>
      </c>
      <c r="B10">
        <v>2</v>
      </c>
      <c r="C10">
        <v>9</v>
      </c>
      <c r="D10">
        <v>3</v>
      </c>
      <c r="I10">
        <f t="shared" si="0"/>
        <v>10</v>
      </c>
      <c r="J10">
        <f t="shared" si="1"/>
        <v>2</v>
      </c>
      <c r="K10">
        <f t="shared" si="2"/>
        <v>9</v>
      </c>
      <c r="L10">
        <f t="shared" si="3"/>
        <v>3</v>
      </c>
    </row>
    <row r="11" spans="1:16" x14ac:dyDescent="0.3">
      <c r="A11">
        <v>4</v>
      </c>
      <c r="B11">
        <v>3</v>
      </c>
      <c r="C11">
        <v>2</v>
      </c>
      <c r="D11">
        <v>4</v>
      </c>
      <c r="I11">
        <f t="shared" si="0"/>
        <v>10</v>
      </c>
      <c r="J11">
        <f t="shared" si="1"/>
        <v>3</v>
      </c>
      <c r="K11">
        <f t="shared" si="2"/>
        <v>2</v>
      </c>
      <c r="L11">
        <f t="shared" si="3"/>
        <v>4</v>
      </c>
    </row>
    <row r="12" spans="1:16" x14ac:dyDescent="0.3">
      <c r="A12">
        <v>4</v>
      </c>
      <c r="B12">
        <v>5</v>
      </c>
      <c r="C12">
        <v>7</v>
      </c>
      <c r="D12">
        <v>5</v>
      </c>
      <c r="I12">
        <f t="shared" si="0"/>
        <v>10</v>
      </c>
      <c r="J12">
        <f t="shared" si="1"/>
        <v>5</v>
      </c>
      <c r="K12">
        <f t="shared" si="2"/>
        <v>7</v>
      </c>
      <c r="L12">
        <f t="shared" si="3"/>
        <v>5</v>
      </c>
    </row>
    <row r="13" spans="1:16" x14ac:dyDescent="0.3">
      <c r="A13">
        <v>5</v>
      </c>
      <c r="B13">
        <v>7</v>
      </c>
      <c r="C13">
        <v>5</v>
      </c>
      <c r="D13">
        <v>2</v>
      </c>
      <c r="I13">
        <f t="shared" si="0"/>
        <v>11</v>
      </c>
      <c r="J13">
        <f t="shared" si="1"/>
        <v>7</v>
      </c>
      <c r="K13">
        <f t="shared" si="2"/>
        <v>5</v>
      </c>
      <c r="L13">
        <f t="shared" si="3"/>
        <v>2</v>
      </c>
    </row>
    <row r="14" spans="1:16" x14ac:dyDescent="0.3">
      <c r="A14">
        <v>6</v>
      </c>
      <c r="B14">
        <v>2</v>
      </c>
      <c r="C14">
        <v>1</v>
      </c>
      <c r="D14">
        <v>5</v>
      </c>
      <c r="I14">
        <f t="shared" si="0"/>
        <v>6</v>
      </c>
      <c r="J14">
        <f t="shared" si="1"/>
        <v>2</v>
      </c>
      <c r="K14">
        <f t="shared" si="2"/>
        <v>1</v>
      </c>
      <c r="L14">
        <f t="shared" si="3"/>
        <v>5</v>
      </c>
    </row>
    <row r="15" spans="1:16" x14ac:dyDescent="0.3">
      <c r="A15">
        <v>6</v>
      </c>
      <c r="B15">
        <v>7</v>
      </c>
      <c r="C15">
        <v>6</v>
      </c>
      <c r="D15">
        <v>4</v>
      </c>
      <c r="I15">
        <f t="shared" si="0"/>
        <v>6</v>
      </c>
      <c r="J15">
        <f t="shared" si="1"/>
        <v>7</v>
      </c>
      <c r="K15">
        <f t="shared" si="2"/>
        <v>6</v>
      </c>
      <c r="L15">
        <f t="shared" si="3"/>
        <v>4</v>
      </c>
    </row>
    <row r="16" spans="1:16" x14ac:dyDescent="0.3">
      <c r="F16" t="s">
        <v>31</v>
      </c>
      <c r="I16">
        <f>F3</f>
        <v>0</v>
      </c>
      <c r="J16">
        <f>$A$2 - 1 + MATCH(I16, $F$3:$F$6, 0)</f>
        <v>8</v>
      </c>
      <c r="K16">
        <f>G3</f>
        <v>5</v>
      </c>
      <c r="L16">
        <f>$G$18</f>
        <v>1</v>
      </c>
    </row>
    <row r="17" spans="6:12" x14ac:dyDescent="0.3">
      <c r="I17">
        <f>F4</f>
        <v>2</v>
      </c>
      <c r="J17">
        <f>$A$2 - 1 + MATCH(I17, $F$3:$F$6, 0)</f>
        <v>9</v>
      </c>
      <c r="K17">
        <f t="shared" ref="K17:K19" si="4">G4</f>
        <v>6</v>
      </c>
      <c r="L17">
        <f>$G$18</f>
        <v>1</v>
      </c>
    </row>
    <row r="18" spans="6:12" x14ac:dyDescent="0.3">
      <c r="F18" t="s">
        <v>32</v>
      </c>
      <c r="G18">
        <v>1</v>
      </c>
      <c r="I18">
        <f>F5</f>
        <v>4</v>
      </c>
      <c r="J18">
        <f>$A$2 - 1 + MATCH(I18, $F$3:$F$6, 0)</f>
        <v>10</v>
      </c>
      <c r="K18">
        <f t="shared" si="4"/>
        <v>7</v>
      </c>
      <c r="L18">
        <f>$G$18</f>
        <v>1</v>
      </c>
    </row>
    <row r="19" spans="6:12" x14ac:dyDescent="0.3">
      <c r="I19">
        <f>F6</f>
        <v>5</v>
      </c>
      <c r="J19">
        <f>$A$2 - 1 + MATCH(I19, $F$3:$F$6, 0)</f>
        <v>11</v>
      </c>
      <c r="K19">
        <f t="shared" si="4"/>
        <v>8</v>
      </c>
      <c r="L19">
        <f>$G$18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7BE7-B024-4AE4-AF50-A8056A69F7A4}">
  <dimension ref="A1:F9"/>
  <sheetViews>
    <sheetView workbookViewId="0">
      <selection activeCell="F7" sqref="F7"/>
    </sheetView>
  </sheetViews>
  <sheetFormatPr defaultRowHeight="14.4" x14ac:dyDescent="0.3"/>
  <sheetData>
    <row r="1" spans="1:6" x14ac:dyDescent="0.3">
      <c r="A1" t="s">
        <v>10</v>
      </c>
      <c r="B1">
        <v>3</v>
      </c>
      <c r="E1" t="s">
        <v>17</v>
      </c>
      <c r="F1">
        <f>MAX(B4:B6)+1</f>
        <v>5</v>
      </c>
    </row>
    <row r="3" spans="1:6" x14ac:dyDescent="0.3">
      <c r="A3" t="s">
        <v>11</v>
      </c>
      <c r="C3" t="s">
        <v>18</v>
      </c>
      <c r="E3" t="s">
        <v>13</v>
      </c>
    </row>
    <row r="4" spans="1:6" x14ac:dyDescent="0.3">
      <c r="A4" cm="1">
        <f t="array" ref="A4:A6">_xlfn.SEQUENCE(B1)</f>
        <v>1</v>
      </c>
      <c r="B4">
        <v>3</v>
      </c>
      <c r="C4">
        <f>$F$1-B4</f>
        <v>2</v>
      </c>
      <c r="E4" t="s">
        <v>12</v>
      </c>
      <c r="F4">
        <v>12</v>
      </c>
    </row>
    <row r="5" spans="1:6" x14ac:dyDescent="0.3">
      <c r="A5">
        <v>2</v>
      </c>
      <c r="B5">
        <v>2</v>
      </c>
      <c r="C5">
        <f t="shared" ref="C5:C6" si="0">$F$1-B5</f>
        <v>3</v>
      </c>
      <c r="E5" t="s">
        <v>14</v>
      </c>
      <c r="F5">
        <v>16</v>
      </c>
    </row>
    <row r="6" spans="1:6" x14ac:dyDescent="0.3">
      <c r="A6">
        <v>3</v>
      </c>
      <c r="B6">
        <v>4</v>
      </c>
      <c r="C6">
        <f t="shared" si="0"/>
        <v>1</v>
      </c>
      <c r="E6" t="s">
        <v>15</v>
      </c>
      <c r="F6">
        <v>5</v>
      </c>
    </row>
    <row r="8" spans="1:6" x14ac:dyDescent="0.3">
      <c r="E8" t="s">
        <v>16</v>
      </c>
    </row>
    <row r="9" spans="1:6" x14ac:dyDescent="0.3">
      <c r="B9" t="s">
        <v>19</v>
      </c>
      <c r="C9">
        <f>SUM(C4:C6)+2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D028-9909-4EA7-87AC-3345EF4FE6FC}">
  <dimension ref="A1:N19"/>
  <sheetViews>
    <sheetView workbookViewId="0">
      <selection activeCell="H8" sqref="H8"/>
    </sheetView>
  </sheetViews>
  <sheetFormatPr defaultRowHeight="14.4" x14ac:dyDescent="0.3"/>
  <cols>
    <col min="3" max="3" width="10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F1" t="s">
        <v>3</v>
      </c>
      <c r="G1">
        <v>1</v>
      </c>
      <c r="H1">
        <v>2</v>
      </c>
      <c r="I1">
        <v>3</v>
      </c>
      <c r="K1" t="s">
        <v>0</v>
      </c>
      <c r="L1" t="s">
        <v>6</v>
      </c>
      <c r="M1" t="s">
        <v>7</v>
      </c>
      <c r="N1" t="s">
        <v>8</v>
      </c>
    </row>
    <row r="2" spans="1:14" x14ac:dyDescent="0.3">
      <c r="A2">
        <v>1</v>
      </c>
      <c r="B2">
        <v>100</v>
      </c>
      <c r="C2">
        <v>0.15</v>
      </c>
      <c r="F2">
        <v>0</v>
      </c>
      <c r="G2">
        <v>10</v>
      </c>
      <c r="H2">
        <v>25</v>
      </c>
      <c r="I2">
        <v>30</v>
      </c>
      <c r="K2">
        <v>0</v>
      </c>
      <c r="L2">
        <f>$B$6</f>
        <v>100</v>
      </c>
      <c r="M2">
        <v>0</v>
      </c>
      <c r="N2">
        <f>M2*-1</f>
        <v>0</v>
      </c>
    </row>
    <row r="3" spans="1:14" x14ac:dyDescent="0.3">
      <c r="A3">
        <v>2</v>
      </c>
      <c r="B3">
        <v>150</v>
      </c>
      <c r="C3">
        <v>0.1</v>
      </c>
      <c r="F3">
        <v>1</v>
      </c>
      <c r="H3">
        <v>12</v>
      </c>
      <c r="I3">
        <v>15</v>
      </c>
      <c r="K3">
        <v>1</v>
      </c>
      <c r="L3">
        <f>$B$6*(1-SUM($C$2:C2))</f>
        <v>85</v>
      </c>
      <c r="M3">
        <f>SUM($B$2:B2)</f>
        <v>100</v>
      </c>
      <c r="N3">
        <f t="shared" ref="N3:N5" si="0">M3*-1</f>
        <v>-100</v>
      </c>
    </row>
    <row r="4" spans="1:14" x14ac:dyDescent="0.3">
      <c r="A4">
        <v>3</v>
      </c>
      <c r="B4">
        <v>50</v>
      </c>
      <c r="C4">
        <v>0.05</v>
      </c>
      <c r="F4">
        <v>2</v>
      </c>
      <c r="I4">
        <v>11</v>
      </c>
      <c r="K4">
        <v>2</v>
      </c>
      <c r="L4">
        <f>$B$6*(1-SUM($C$2:C3))</f>
        <v>75</v>
      </c>
      <c r="M4">
        <f>SUM($B$2:B3)</f>
        <v>250</v>
      </c>
      <c r="N4">
        <f t="shared" si="0"/>
        <v>-250</v>
      </c>
    </row>
    <row r="5" spans="1:14" x14ac:dyDescent="0.3">
      <c r="K5">
        <v>3</v>
      </c>
      <c r="L5">
        <f>$B$6*(1-SUM($C$2:C4))</f>
        <v>70</v>
      </c>
      <c r="M5">
        <f>SUM($B$2:B4)</f>
        <v>300</v>
      </c>
      <c r="N5">
        <f t="shared" si="0"/>
        <v>-300</v>
      </c>
    </row>
    <row r="6" spans="1:14" x14ac:dyDescent="0.3">
      <c r="A6" t="s">
        <v>5</v>
      </c>
      <c r="B6">
        <v>100</v>
      </c>
    </row>
    <row r="7" spans="1:14" x14ac:dyDescent="0.3">
      <c r="C7" t="s">
        <v>4</v>
      </c>
      <c r="D7">
        <v>0</v>
      </c>
      <c r="E7">
        <v>1</v>
      </c>
      <c r="F7">
        <v>2</v>
      </c>
      <c r="G7">
        <v>3</v>
      </c>
    </row>
    <row r="8" spans="1:14" x14ac:dyDescent="0.3">
      <c r="C8">
        <v>0</v>
      </c>
      <c r="D8">
        <v>0</v>
      </c>
      <c r="E8">
        <f ca="1">(INDEX($M$2:$M$5,MATCH(E$7,$K$2:$K$5,0)) + INDEX($N$2:$N$5,MATCH($C8,$K$2:$K$5,0)) +  OFFSET($F$2, $C8, E$7))*INDEX($L$2:$L$5, MATCH($C8, $K$2:$K$5, 0))</f>
        <v>11000</v>
      </c>
      <c r="F8">
        <f t="shared" ref="F8:G11" ca="1" si="1">(INDEX($M$2:$M$5,MATCH(F$7,$K$2:$K$5,0)) + INDEX($N$2:$N$5,MATCH($C8,$K$2:$K$5,0)) +  OFFSET($F$2, $C8, F$7))*INDEX($L$2:$L$5, MATCH($C8, $K$2:$K$5, 0))</f>
        <v>27500</v>
      </c>
      <c r="G8">
        <f t="shared" ca="1" si="1"/>
        <v>33000</v>
      </c>
    </row>
    <row r="9" spans="1:14" x14ac:dyDescent="0.3">
      <c r="C9">
        <v>1</v>
      </c>
      <c r="D9">
        <v>0</v>
      </c>
      <c r="E9">
        <f t="shared" ref="E9" ca="1" si="2">(INDEX($M$2:$M$5,MATCH(E$7,$K$2:$K$5,0)) + INDEX($N$2:$N$5,MATCH($C9,$K$2:$K$5,0)) +  OFFSET($F$2, $C9, E$7))*INDEX($L$2:$L$5, MATCH($C9, $K$2:$K$5, 0))</f>
        <v>0</v>
      </c>
      <c r="F9">
        <f t="shared" ca="1" si="1"/>
        <v>13770</v>
      </c>
      <c r="G9">
        <f t="shared" ca="1" si="1"/>
        <v>18275</v>
      </c>
    </row>
    <row r="10" spans="1:14" x14ac:dyDescent="0.3">
      <c r="C10">
        <v>2</v>
      </c>
      <c r="D10">
        <v>0</v>
      </c>
      <c r="E10">
        <v>0</v>
      </c>
      <c r="F10">
        <f t="shared" ca="1" si="1"/>
        <v>0</v>
      </c>
      <c r="G10">
        <f t="shared" ca="1" si="1"/>
        <v>4575</v>
      </c>
    </row>
    <row r="11" spans="1:14" x14ac:dyDescent="0.3">
      <c r="C11">
        <v>3</v>
      </c>
      <c r="D11">
        <v>0</v>
      </c>
      <c r="E11">
        <v>0</v>
      </c>
      <c r="F11">
        <v>0</v>
      </c>
      <c r="G11">
        <f t="shared" ca="1" si="1"/>
        <v>0</v>
      </c>
    </row>
    <row r="12" spans="1:14" x14ac:dyDescent="0.3">
      <c r="J12" t="s">
        <v>9</v>
      </c>
    </row>
    <row r="13" spans="1:14" x14ac:dyDescent="0.3">
      <c r="J13">
        <v>4</v>
      </c>
      <c r="K13">
        <f>COUNT(K14:K19)</f>
        <v>6</v>
      </c>
    </row>
    <row r="14" spans="1:14" x14ac:dyDescent="0.3">
      <c r="J14">
        <v>0</v>
      </c>
      <c r="K14">
        <v>1</v>
      </c>
      <c r="L14">
        <f ca="1">E8</f>
        <v>11000</v>
      </c>
      <c r="M14">
        <v>1</v>
      </c>
    </row>
    <row r="15" spans="1:14" x14ac:dyDescent="0.3">
      <c r="J15">
        <v>0</v>
      </c>
      <c r="K15">
        <v>2</v>
      </c>
      <c r="L15">
        <f ca="1">F8</f>
        <v>27500</v>
      </c>
      <c r="M15">
        <v>1</v>
      </c>
    </row>
    <row r="16" spans="1:14" x14ac:dyDescent="0.3">
      <c r="J16">
        <v>0</v>
      </c>
      <c r="K16">
        <v>3</v>
      </c>
      <c r="L16">
        <f ca="1">G8</f>
        <v>33000</v>
      </c>
      <c r="M16">
        <v>1</v>
      </c>
    </row>
    <row r="17" spans="10:13" x14ac:dyDescent="0.3">
      <c r="J17">
        <v>1</v>
      </c>
      <c r="K17">
        <v>2</v>
      </c>
      <c r="L17">
        <f ca="1">F9</f>
        <v>13770</v>
      </c>
      <c r="M17">
        <v>1</v>
      </c>
    </row>
    <row r="18" spans="10:13" x14ac:dyDescent="0.3">
      <c r="J18">
        <v>1</v>
      </c>
      <c r="K18">
        <v>3</v>
      </c>
      <c r="L18">
        <f ca="1">G9</f>
        <v>18275</v>
      </c>
      <c r="M18">
        <v>1</v>
      </c>
    </row>
    <row r="19" spans="10:13" x14ac:dyDescent="0.3">
      <c r="J19">
        <v>2</v>
      </c>
      <c r="K19">
        <v>3</v>
      </c>
      <c r="L19">
        <f ca="1">G10</f>
        <v>4575</v>
      </c>
      <c r="M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CAB4-9D41-4C48-B7A9-51EDB1C042B0}">
  <dimension ref="B1:V39"/>
  <sheetViews>
    <sheetView topLeftCell="A13" workbookViewId="0">
      <selection activeCell="J7" sqref="J7"/>
    </sheetView>
  </sheetViews>
  <sheetFormatPr defaultRowHeight="14.4" x14ac:dyDescent="0.3"/>
  <sheetData>
    <row r="1" spans="2:22" x14ac:dyDescent="0.3">
      <c r="S1" t="s">
        <v>34</v>
      </c>
    </row>
    <row r="2" spans="2:22" x14ac:dyDescent="0.3">
      <c r="B2" t="s">
        <v>33</v>
      </c>
      <c r="C2" cm="1">
        <f t="array" ref="C2:J2">_xlfn.SEQUENCE(1,8)</f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N2" t="s">
        <v>20</v>
      </c>
      <c r="O2">
        <f>2+COUNT(_xlfn.ANCHORARRAY(C2))+COUNT(_xlfn.ANCHORARRAY(B3))</f>
        <v>18</v>
      </c>
      <c r="S2">
        <f>O2</f>
        <v>18</v>
      </c>
      <c r="T2">
        <f>O3</f>
        <v>37</v>
      </c>
    </row>
    <row r="3" spans="2:22" x14ac:dyDescent="0.3">
      <c r="B3" cm="1">
        <f t="array" ref="B3:B10">_xlfn.SEQUENCE(8)</f>
        <v>1</v>
      </c>
      <c r="C3">
        <v>1</v>
      </c>
      <c r="E3">
        <v>1</v>
      </c>
      <c r="G3">
        <v>1</v>
      </c>
      <c r="H3">
        <v>1</v>
      </c>
      <c r="N3" t="s">
        <v>21</v>
      </c>
      <c r="O3">
        <f>SUM(C3:J10)+COUNT(_xlfn.ANCHORARRAY(C2))+COUNT(_xlfn.ANCHORARRAY(B3))</f>
        <v>37</v>
      </c>
      <c r="Q3" t="s">
        <v>35</v>
      </c>
      <c r="S3" cm="1">
        <f t="array" ref="S3:S10">0*_xlfn.SEQUENCE(8)</f>
        <v>0</v>
      </c>
      <c r="T3" cm="1">
        <f t="array" ref="T3:T10">_xlfn.SEQUENCE(8)</f>
        <v>1</v>
      </c>
      <c r="U3">
        <v>0</v>
      </c>
      <c r="V3">
        <v>1</v>
      </c>
    </row>
    <row r="4" spans="2:22" x14ac:dyDescent="0.3"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S4">
        <v>0</v>
      </c>
      <c r="T4">
        <v>2</v>
      </c>
      <c r="U4">
        <v>0</v>
      </c>
      <c r="V4">
        <v>1</v>
      </c>
    </row>
    <row r="5" spans="2:22" x14ac:dyDescent="0.3">
      <c r="B5">
        <v>3</v>
      </c>
      <c r="D5">
        <v>1</v>
      </c>
      <c r="H5">
        <v>1</v>
      </c>
      <c r="J5">
        <v>1</v>
      </c>
      <c r="S5">
        <v>0</v>
      </c>
      <c r="T5">
        <v>3</v>
      </c>
      <c r="U5">
        <v>0</v>
      </c>
      <c r="V5">
        <v>1</v>
      </c>
    </row>
    <row r="6" spans="2:22" x14ac:dyDescent="0.3">
      <c r="B6">
        <v>4</v>
      </c>
      <c r="D6">
        <v>1</v>
      </c>
      <c r="S6">
        <v>0</v>
      </c>
      <c r="T6">
        <v>4</v>
      </c>
      <c r="U6">
        <v>0</v>
      </c>
      <c r="V6">
        <v>1</v>
      </c>
    </row>
    <row r="7" spans="2:22" x14ac:dyDescent="0.3">
      <c r="B7">
        <v>5</v>
      </c>
      <c r="C7">
        <v>1</v>
      </c>
      <c r="F7">
        <v>1</v>
      </c>
      <c r="S7">
        <v>0</v>
      </c>
      <c r="T7">
        <v>5</v>
      </c>
      <c r="U7">
        <v>0</v>
      </c>
      <c r="V7">
        <v>1</v>
      </c>
    </row>
    <row r="8" spans="2:22" x14ac:dyDescent="0.3">
      <c r="B8">
        <v>6</v>
      </c>
      <c r="C8">
        <v>1</v>
      </c>
      <c r="D8">
        <v>1</v>
      </c>
      <c r="H8">
        <v>1</v>
      </c>
      <c r="S8">
        <v>0</v>
      </c>
      <c r="T8">
        <v>6</v>
      </c>
      <c r="U8">
        <v>0</v>
      </c>
      <c r="V8">
        <v>1</v>
      </c>
    </row>
    <row r="9" spans="2:22" x14ac:dyDescent="0.3">
      <c r="B9">
        <v>7</v>
      </c>
      <c r="J9">
        <v>1</v>
      </c>
      <c r="S9">
        <v>0</v>
      </c>
      <c r="T9">
        <v>7</v>
      </c>
      <c r="U9">
        <v>0</v>
      </c>
      <c r="V9">
        <v>1</v>
      </c>
    </row>
    <row r="10" spans="2:22" x14ac:dyDescent="0.3">
      <c r="B10">
        <v>8</v>
      </c>
      <c r="C10">
        <v>1</v>
      </c>
      <c r="E10">
        <v>1</v>
      </c>
      <c r="S10">
        <v>0</v>
      </c>
      <c r="T10">
        <v>8</v>
      </c>
      <c r="U10">
        <v>0</v>
      </c>
      <c r="V10">
        <v>1</v>
      </c>
    </row>
    <row r="11" spans="2:22" x14ac:dyDescent="0.3">
      <c r="Q11" t="s">
        <v>36</v>
      </c>
      <c r="S11">
        <f>C14</f>
        <v>1</v>
      </c>
      <c r="T11">
        <f>D14+$B$10</f>
        <v>9</v>
      </c>
      <c r="U11">
        <v>0</v>
      </c>
      <c r="V11">
        <v>1</v>
      </c>
    </row>
    <row r="12" spans="2:22" x14ac:dyDescent="0.3">
      <c r="S12">
        <f t="shared" ref="S12:S31" si="0">C15</f>
        <v>1</v>
      </c>
      <c r="T12">
        <f t="shared" ref="T12:T31" si="1">D15+$B$10</f>
        <v>11</v>
      </c>
      <c r="U12">
        <v>0</v>
      </c>
      <c r="V12">
        <v>1</v>
      </c>
    </row>
    <row r="13" spans="2:22" x14ac:dyDescent="0.3">
      <c r="C13" t="s">
        <v>38</v>
      </c>
      <c r="D13" t="s">
        <v>39</v>
      </c>
      <c r="S13">
        <f t="shared" si="0"/>
        <v>1</v>
      </c>
      <c r="T13">
        <f t="shared" si="1"/>
        <v>13</v>
      </c>
      <c r="U13">
        <v>0</v>
      </c>
      <c r="V13">
        <v>1</v>
      </c>
    </row>
    <row r="14" spans="2:22" x14ac:dyDescent="0.3">
      <c r="C14">
        <v>1</v>
      </c>
      <c r="D14">
        <v>1</v>
      </c>
      <c r="S14">
        <f t="shared" si="0"/>
        <v>1</v>
      </c>
      <c r="T14">
        <f t="shared" si="1"/>
        <v>14</v>
      </c>
      <c r="U14">
        <v>0</v>
      </c>
      <c r="V14">
        <v>1</v>
      </c>
    </row>
    <row r="15" spans="2:22" x14ac:dyDescent="0.3">
      <c r="C15">
        <v>1</v>
      </c>
      <c r="D15">
        <v>3</v>
      </c>
      <c r="S15">
        <f t="shared" si="0"/>
        <v>2</v>
      </c>
      <c r="T15">
        <f t="shared" si="1"/>
        <v>9</v>
      </c>
      <c r="U15">
        <v>0</v>
      </c>
      <c r="V15">
        <v>1</v>
      </c>
    </row>
    <row r="16" spans="2:22" x14ac:dyDescent="0.3">
      <c r="C16">
        <v>1</v>
      </c>
      <c r="D16">
        <v>5</v>
      </c>
      <c r="S16">
        <f t="shared" si="0"/>
        <v>2</v>
      </c>
      <c r="T16">
        <f t="shared" si="1"/>
        <v>10</v>
      </c>
      <c r="U16">
        <v>0</v>
      </c>
      <c r="V16">
        <v>1</v>
      </c>
    </row>
    <row r="17" spans="3:22" x14ac:dyDescent="0.3">
      <c r="C17">
        <v>1</v>
      </c>
      <c r="D17">
        <v>6</v>
      </c>
      <c r="S17">
        <f t="shared" si="0"/>
        <v>2</v>
      </c>
      <c r="T17">
        <f t="shared" si="1"/>
        <v>12</v>
      </c>
      <c r="U17">
        <v>0</v>
      </c>
      <c r="V17">
        <v>1</v>
      </c>
    </row>
    <row r="18" spans="3:22" x14ac:dyDescent="0.3">
      <c r="C18">
        <v>2</v>
      </c>
      <c r="D18">
        <v>1</v>
      </c>
      <c r="S18">
        <f t="shared" si="0"/>
        <v>2</v>
      </c>
      <c r="T18">
        <f t="shared" si="1"/>
        <v>13</v>
      </c>
      <c r="U18">
        <v>0</v>
      </c>
      <c r="V18">
        <v>1</v>
      </c>
    </row>
    <row r="19" spans="3:22" x14ac:dyDescent="0.3">
      <c r="C19">
        <v>2</v>
      </c>
      <c r="D19">
        <v>2</v>
      </c>
      <c r="S19">
        <f t="shared" si="0"/>
        <v>2</v>
      </c>
      <c r="T19">
        <f t="shared" si="1"/>
        <v>15</v>
      </c>
      <c r="U19">
        <v>0</v>
      </c>
      <c r="V19">
        <v>1</v>
      </c>
    </row>
    <row r="20" spans="3:22" x14ac:dyDescent="0.3">
      <c r="C20">
        <v>2</v>
      </c>
      <c r="D20">
        <v>4</v>
      </c>
      <c r="S20">
        <f t="shared" si="0"/>
        <v>3</v>
      </c>
      <c r="T20">
        <f t="shared" si="1"/>
        <v>10</v>
      </c>
      <c r="U20">
        <v>0</v>
      </c>
      <c r="V20">
        <v>1</v>
      </c>
    </row>
    <row r="21" spans="3:22" x14ac:dyDescent="0.3">
      <c r="C21">
        <v>2</v>
      </c>
      <c r="D21">
        <v>5</v>
      </c>
      <c r="S21">
        <f t="shared" si="0"/>
        <v>3</v>
      </c>
      <c r="T21">
        <f t="shared" si="1"/>
        <v>14</v>
      </c>
      <c r="U21">
        <v>0</v>
      </c>
      <c r="V21">
        <v>1</v>
      </c>
    </row>
    <row r="22" spans="3:22" x14ac:dyDescent="0.3">
      <c r="C22">
        <v>2</v>
      </c>
      <c r="D22">
        <v>7</v>
      </c>
      <c r="S22">
        <f t="shared" si="0"/>
        <v>3</v>
      </c>
      <c r="T22">
        <f t="shared" si="1"/>
        <v>16</v>
      </c>
      <c r="U22">
        <v>0</v>
      </c>
      <c r="V22">
        <v>1</v>
      </c>
    </row>
    <row r="23" spans="3:22" x14ac:dyDescent="0.3">
      <c r="C23">
        <v>3</v>
      </c>
      <c r="D23">
        <v>2</v>
      </c>
      <c r="S23">
        <f t="shared" si="0"/>
        <v>4</v>
      </c>
      <c r="T23">
        <f t="shared" si="1"/>
        <v>10</v>
      </c>
      <c r="U23">
        <v>0</v>
      </c>
      <c r="V23">
        <v>1</v>
      </c>
    </row>
    <row r="24" spans="3:22" x14ac:dyDescent="0.3">
      <c r="C24">
        <v>3</v>
      </c>
      <c r="D24">
        <v>6</v>
      </c>
      <c r="S24">
        <f t="shared" si="0"/>
        <v>5</v>
      </c>
      <c r="T24">
        <f t="shared" si="1"/>
        <v>9</v>
      </c>
      <c r="U24">
        <v>0</v>
      </c>
      <c r="V24">
        <v>1</v>
      </c>
    </row>
    <row r="25" spans="3:22" x14ac:dyDescent="0.3">
      <c r="C25">
        <v>3</v>
      </c>
      <c r="D25">
        <v>8</v>
      </c>
      <c r="S25">
        <f t="shared" si="0"/>
        <v>5</v>
      </c>
      <c r="T25">
        <f t="shared" si="1"/>
        <v>12</v>
      </c>
      <c r="U25">
        <v>0</v>
      </c>
      <c r="V25">
        <v>1</v>
      </c>
    </row>
    <row r="26" spans="3:22" x14ac:dyDescent="0.3">
      <c r="C26">
        <v>4</v>
      </c>
      <c r="D26">
        <v>2</v>
      </c>
      <c r="S26">
        <f t="shared" si="0"/>
        <v>6</v>
      </c>
      <c r="T26">
        <f t="shared" si="1"/>
        <v>9</v>
      </c>
      <c r="U26">
        <v>0</v>
      </c>
      <c r="V26">
        <v>1</v>
      </c>
    </row>
    <row r="27" spans="3:22" x14ac:dyDescent="0.3">
      <c r="C27">
        <v>5</v>
      </c>
      <c r="D27">
        <v>1</v>
      </c>
      <c r="S27">
        <f t="shared" si="0"/>
        <v>6</v>
      </c>
      <c r="T27">
        <f t="shared" si="1"/>
        <v>10</v>
      </c>
      <c r="U27">
        <v>0</v>
      </c>
      <c r="V27">
        <v>1</v>
      </c>
    </row>
    <row r="28" spans="3:22" x14ac:dyDescent="0.3">
      <c r="C28">
        <v>5</v>
      </c>
      <c r="D28">
        <v>4</v>
      </c>
      <c r="S28">
        <f t="shared" si="0"/>
        <v>6</v>
      </c>
      <c r="T28">
        <f t="shared" si="1"/>
        <v>14</v>
      </c>
      <c r="U28">
        <v>0</v>
      </c>
      <c r="V28">
        <v>1</v>
      </c>
    </row>
    <row r="29" spans="3:22" x14ac:dyDescent="0.3">
      <c r="C29">
        <v>6</v>
      </c>
      <c r="D29">
        <v>1</v>
      </c>
      <c r="S29">
        <f t="shared" si="0"/>
        <v>7</v>
      </c>
      <c r="T29">
        <f t="shared" si="1"/>
        <v>16</v>
      </c>
      <c r="U29">
        <v>0</v>
      </c>
      <c r="V29">
        <v>1</v>
      </c>
    </row>
    <row r="30" spans="3:22" x14ac:dyDescent="0.3">
      <c r="C30">
        <v>6</v>
      </c>
      <c r="D30">
        <v>2</v>
      </c>
      <c r="S30">
        <f t="shared" si="0"/>
        <v>8</v>
      </c>
      <c r="T30">
        <f t="shared" si="1"/>
        <v>9</v>
      </c>
      <c r="U30">
        <v>0</v>
      </c>
      <c r="V30">
        <v>1</v>
      </c>
    </row>
    <row r="31" spans="3:22" x14ac:dyDescent="0.3">
      <c r="C31">
        <v>6</v>
      </c>
      <c r="D31">
        <v>6</v>
      </c>
      <c r="S31">
        <f t="shared" si="0"/>
        <v>8</v>
      </c>
      <c r="T31">
        <f t="shared" si="1"/>
        <v>11</v>
      </c>
      <c r="U31">
        <v>0</v>
      </c>
      <c r="V31">
        <v>1</v>
      </c>
    </row>
    <row r="32" spans="3:22" x14ac:dyDescent="0.3">
      <c r="C32">
        <v>7</v>
      </c>
      <c r="D32">
        <v>8</v>
      </c>
      <c r="Q32" t="s">
        <v>37</v>
      </c>
      <c r="S32" cm="1">
        <f t="array" ref="S32:S39">_xlfn.SEQUENCE(8) + 8</f>
        <v>9</v>
      </c>
      <c r="T32">
        <v>17</v>
      </c>
      <c r="U32">
        <v>0</v>
      </c>
      <c r="V32">
        <v>1</v>
      </c>
    </row>
    <row r="33" spans="3:22" x14ac:dyDescent="0.3">
      <c r="C33">
        <v>8</v>
      </c>
      <c r="D33">
        <v>1</v>
      </c>
      <c r="S33">
        <v>10</v>
      </c>
      <c r="T33">
        <v>17</v>
      </c>
      <c r="U33">
        <v>0</v>
      </c>
      <c r="V33">
        <v>1</v>
      </c>
    </row>
    <row r="34" spans="3:22" x14ac:dyDescent="0.3">
      <c r="C34">
        <v>8</v>
      </c>
      <c r="D34">
        <v>3</v>
      </c>
      <c r="S34">
        <v>11</v>
      </c>
      <c r="T34">
        <v>17</v>
      </c>
      <c r="U34">
        <v>0</v>
      </c>
      <c r="V34">
        <v>1</v>
      </c>
    </row>
    <row r="35" spans="3:22" x14ac:dyDescent="0.3">
      <c r="S35">
        <v>12</v>
      </c>
      <c r="T35">
        <v>17</v>
      </c>
      <c r="U35">
        <v>0</v>
      </c>
      <c r="V35">
        <v>1</v>
      </c>
    </row>
    <row r="36" spans="3:22" x14ac:dyDescent="0.3">
      <c r="S36">
        <v>13</v>
      </c>
      <c r="T36">
        <v>17</v>
      </c>
      <c r="U36">
        <v>0</v>
      </c>
      <c r="V36">
        <v>1</v>
      </c>
    </row>
    <row r="37" spans="3:22" x14ac:dyDescent="0.3">
      <c r="S37">
        <v>14</v>
      </c>
      <c r="T37">
        <v>17</v>
      </c>
      <c r="U37">
        <v>0</v>
      </c>
      <c r="V37">
        <v>1</v>
      </c>
    </row>
    <row r="38" spans="3:22" x14ac:dyDescent="0.3">
      <c r="S38">
        <v>15</v>
      </c>
      <c r="T38">
        <v>17</v>
      </c>
      <c r="U38">
        <v>0</v>
      </c>
      <c r="V38">
        <v>1</v>
      </c>
    </row>
    <row r="39" spans="3:22" x14ac:dyDescent="0.3">
      <c r="S39">
        <v>16</v>
      </c>
      <c r="T39">
        <v>17</v>
      </c>
      <c r="U39">
        <v>0</v>
      </c>
      <c r="V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3490-3864-472E-92CD-650692B7E7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EE44-2102-43CF-A291-2243BFACD17C}">
  <dimension ref="A1:Q27"/>
  <sheetViews>
    <sheetView workbookViewId="0">
      <selection activeCell="B2" sqref="B2"/>
    </sheetView>
  </sheetViews>
  <sheetFormatPr defaultRowHeight="14.4" x14ac:dyDescent="0.3"/>
  <sheetData>
    <row r="1" spans="1:17" x14ac:dyDescent="0.3">
      <c r="A1" t="s">
        <v>114</v>
      </c>
      <c r="B1">
        <v>1</v>
      </c>
      <c r="C1">
        <v>2</v>
      </c>
      <c r="D1">
        <v>3</v>
      </c>
      <c r="E1">
        <v>4</v>
      </c>
      <c r="F1">
        <v>5</v>
      </c>
    </row>
    <row r="2" spans="1:17" x14ac:dyDescent="0.3">
      <c r="A2" t="s">
        <v>40</v>
      </c>
      <c r="B2" t="s">
        <v>43</v>
      </c>
      <c r="C2" t="s">
        <v>42</v>
      </c>
      <c r="D2" t="s">
        <v>21</v>
      </c>
      <c r="E2" t="s">
        <v>44</v>
      </c>
      <c r="F2" t="s">
        <v>41</v>
      </c>
      <c r="I2">
        <v>12</v>
      </c>
      <c r="J2">
        <f>COUNT(I3:I27)</f>
        <v>25</v>
      </c>
    </row>
    <row r="3" spans="1:17" x14ac:dyDescent="0.3">
      <c r="A3" t="s">
        <v>45</v>
      </c>
      <c r="B3">
        <v>4</v>
      </c>
      <c r="C3">
        <v>1</v>
      </c>
      <c r="D3">
        <v>4</v>
      </c>
      <c r="E3">
        <v>3</v>
      </c>
      <c r="F3">
        <v>1</v>
      </c>
      <c r="I3">
        <v>0</v>
      </c>
      <c r="J3" cm="1">
        <f t="array" ref="J3:J7">_xlfn.SEQUENCE(5)</f>
        <v>1</v>
      </c>
      <c r="K3">
        <v>0</v>
      </c>
      <c r="L3" cm="1">
        <f t="array" ref="L3:L7">TRANSPOSE(B4:F4)</f>
        <v>4</v>
      </c>
      <c r="O3" t="s">
        <v>52</v>
      </c>
    </row>
    <row r="4" spans="1:17" x14ac:dyDescent="0.3">
      <c r="A4" t="s">
        <v>46</v>
      </c>
      <c r="B4">
        <v>4</v>
      </c>
      <c r="C4">
        <v>6</v>
      </c>
      <c r="D4">
        <v>3</v>
      </c>
      <c r="E4">
        <v>5</v>
      </c>
      <c r="F4">
        <v>1.5</v>
      </c>
      <c r="I4">
        <v>0</v>
      </c>
      <c r="J4">
        <v>2</v>
      </c>
      <c r="K4">
        <v>0</v>
      </c>
      <c r="L4">
        <v>6</v>
      </c>
      <c r="O4" t="s">
        <v>53</v>
      </c>
      <c r="Q4" t="s">
        <v>115</v>
      </c>
    </row>
    <row r="5" spans="1:17" x14ac:dyDescent="0.3">
      <c r="A5" t="s">
        <v>47</v>
      </c>
      <c r="B5">
        <v>9</v>
      </c>
      <c r="C5">
        <v>7</v>
      </c>
      <c r="D5">
        <v>7</v>
      </c>
      <c r="E5">
        <v>8</v>
      </c>
      <c r="F5">
        <v>4</v>
      </c>
      <c r="I5">
        <v>0</v>
      </c>
      <c r="J5">
        <v>3</v>
      </c>
      <c r="K5">
        <v>0</v>
      </c>
      <c r="L5">
        <v>3</v>
      </c>
      <c r="O5" t="s">
        <v>55</v>
      </c>
    </row>
    <row r="6" spans="1:17" x14ac:dyDescent="0.3">
      <c r="I6">
        <v>0</v>
      </c>
      <c r="J6">
        <v>4</v>
      </c>
      <c r="K6">
        <v>0</v>
      </c>
      <c r="L6">
        <v>5</v>
      </c>
    </row>
    <row r="7" spans="1:17" x14ac:dyDescent="0.3">
      <c r="B7" t="s">
        <v>48</v>
      </c>
      <c r="C7" t="s">
        <v>49</v>
      </c>
      <c r="E7" t="s">
        <v>49</v>
      </c>
      <c r="F7" t="s">
        <v>50</v>
      </c>
      <c r="I7">
        <v>0</v>
      </c>
      <c r="J7">
        <v>5</v>
      </c>
      <c r="K7">
        <v>0</v>
      </c>
      <c r="L7">
        <v>1.5</v>
      </c>
    </row>
    <row r="8" spans="1:17" x14ac:dyDescent="0.3">
      <c r="B8">
        <v>1</v>
      </c>
      <c r="C8">
        <v>3</v>
      </c>
      <c r="E8">
        <v>1</v>
      </c>
      <c r="F8">
        <v>2</v>
      </c>
      <c r="I8">
        <f>B8</f>
        <v>1</v>
      </c>
      <c r="J8">
        <f>C8+5</f>
        <v>8</v>
      </c>
      <c r="K8">
        <v>0</v>
      </c>
      <c r="L8">
        <f>INDEX($F$8:$F$12, MATCH(C8, $E$8:$E$12, 0))</f>
        <v>3</v>
      </c>
      <c r="O8" t="s">
        <v>111</v>
      </c>
    </row>
    <row r="9" spans="1:17" x14ac:dyDescent="0.3">
      <c r="B9">
        <v>1</v>
      </c>
      <c r="C9">
        <v>4</v>
      </c>
      <c r="E9">
        <v>2</v>
      </c>
      <c r="F9">
        <v>1</v>
      </c>
      <c r="I9">
        <f t="shared" ref="I9:I22" si="0">B9</f>
        <v>1</v>
      </c>
      <c r="J9">
        <f t="shared" ref="J9:J22" si="1">C9+5</f>
        <v>9</v>
      </c>
      <c r="K9">
        <v>0</v>
      </c>
      <c r="L9">
        <f t="shared" ref="L9:L22" si="2">INDEX($F$8:$F$12, MATCH(C9, $E$8:$E$12, 0))</f>
        <v>1</v>
      </c>
      <c r="O9" t="s">
        <v>54</v>
      </c>
      <c r="Q9" t="s">
        <v>115</v>
      </c>
    </row>
    <row r="10" spans="1:17" x14ac:dyDescent="0.3">
      <c r="B10">
        <v>1</v>
      </c>
      <c r="C10">
        <v>5</v>
      </c>
      <c r="E10">
        <v>3</v>
      </c>
      <c r="F10">
        <v>3</v>
      </c>
      <c r="I10">
        <f t="shared" si="0"/>
        <v>1</v>
      </c>
      <c r="J10">
        <f t="shared" si="1"/>
        <v>10</v>
      </c>
      <c r="K10">
        <v>0</v>
      </c>
      <c r="L10">
        <f t="shared" si="2"/>
        <v>1</v>
      </c>
      <c r="O10" t="s">
        <v>56</v>
      </c>
    </row>
    <row r="11" spans="1:17" x14ac:dyDescent="0.3">
      <c r="B11">
        <v>2</v>
      </c>
      <c r="C11">
        <v>1</v>
      </c>
      <c r="E11">
        <v>4</v>
      </c>
      <c r="F11">
        <v>1</v>
      </c>
      <c r="I11">
        <f t="shared" si="0"/>
        <v>2</v>
      </c>
      <c r="J11">
        <f t="shared" si="1"/>
        <v>6</v>
      </c>
      <c r="K11">
        <v>0</v>
      </c>
      <c r="L11">
        <f t="shared" si="2"/>
        <v>2</v>
      </c>
    </row>
    <row r="12" spans="1:17" x14ac:dyDescent="0.3">
      <c r="B12">
        <v>2</v>
      </c>
      <c r="C12">
        <v>2</v>
      </c>
      <c r="E12">
        <v>5</v>
      </c>
      <c r="F12">
        <v>1</v>
      </c>
      <c r="I12">
        <f t="shared" si="0"/>
        <v>2</v>
      </c>
      <c r="J12">
        <f t="shared" si="1"/>
        <v>7</v>
      </c>
      <c r="K12">
        <v>0</v>
      </c>
      <c r="L12">
        <f t="shared" si="2"/>
        <v>1</v>
      </c>
    </row>
    <row r="13" spans="1:17" x14ac:dyDescent="0.3">
      <c r="B13">
        <v>2</v>
      </c>
      <c r="C13">
        <v>3</v>
      </c>
      <c r="I13">
        <f t="shared" si="0"/>
        <v>2</v>
      </c>
      <c r="J13">
        <f t="shared" si="1"/>
        <v>8</v>
      </c>
      <c r="K13">
        <v>0</v>
      </c>
      <c r="L13">
        <f t="shared" si="2"/>
        <v>3</v>
      </c>
    </row>
    <row r="14" spans="1:17" x14ac:dyDescent="0.3">
      <c r="B14">
        <v>3</v>
      </c>
      <c r="C14">
        <v>3</v>
      </c>
      <c r="I14">
        <f t="shared" si="0"/>
        <v>3</v>
      </c>
      <c r="J14">
        <f t="shared" si="1"/>
        <v>8</v>
      </c>
      <c r="K14">
        <v>0</v>
      </c>
      <c r="L14">
        <f t="shared" si="2"/>
        <v>3</v>
      </c>
    </row>
    <row r="15" spans="1:17" x14ac:dyDescent="0.3">
      <c r="B15">
        <v>3</v>
      </c>
      <c r="C15">
        <v>4</v>
      </c>
      <c r="E15" t="s">
        <v>51</v>
      </c>
      <c r="F15">
        <v>100</v>
      </c>
      <c r="I15">
        <f t="shared" si="0"/>
        <v>3</v>
      </c>
      <c r="J15">
        <f t="shared" si="1"/>
        <v>9</v>
      </c>
      <c r="K15">
        <v>0</v>
      </c>
      <c r="L15">
        <f t="shared" si="2"/>
        <v>1</v>
      </c>
    </row>
    <row r="16" spans="1:17" x14ac:dyDescent="0.3">
      <c r="B16">
        <v>3</v>
      </c>
      <c r="C16">
        <v>5</v>
      </c>
      <c r="I16">
        <f t="shared" si="0"/>
        <v>3</v>
      </c>
      <c r="J16">
        <f t="shared" si="1"/>
        <v>10</v>
      </c>
      <c r="K16">
        <v>0</v>
      </c>
      <c r="L16">
        <f t="shared" si="2"/>
        <v>1</v>
      </c>
    </row>
    <row r="17" spans="2:12" x14ac:dyDescent="0.3">
      <c r="B17">
        <v>4</v>
      </c>
      <c r="C17">
        <v>2</v>
      </c>
      <c r="I17">
        <f t="shared" si="0"/>
        <v>4</v>
      </c>
      <c r="J17">
        <f t="shared" si="1"/>
        <v>7</v>
      </c>
      <c r="K17">
        <v>0</v>
      </c>
      <c r="L17">
        <f t="shared" si="2"/>
        <v>1</v>
      </c>
    </row>
    <row r="18" spans="2:12" x14ac:dyDescent="0.3">
      <c r="B18">
        <v>4</v>
      </c>
      <c r="C18">
        <v>3</v>
      </c>
      <c r="I18">
        <f t="shared" si="0"/>
        <v>4</v>
      </c>
      <c r="J18">
        <f t="shared" si="1"/>
        <v>8</v>
      </c>
      <c r="K18">
        <v>0</v>
      </c>
      <c r="L18">
        <f t="shared" si="2"/>
        <v>3</v>
      </c>
    </row>
    <row r="19" spans="2:12" x14ac:dyDescent="0.3">
      <c r="B19">
        <v>4</v>
      </c>
      <c r="C19">
        <v>4</v>
      </c>
      <c r="E19" t="s">
        <v>113</v>
      </c>
      <c r="F19" t="s">
        <v>112</v>
      </c>
      <c r="I19">
        <f t="shared" si="0"/>
        <v>4</v>
      </c>
      <c r="J19">
        <f t="shared" si="1"/>
        <v>9</v>
      </c>
      <c r="K19">
        <v>0</v>
      </c>
      <c r="L19">
        <f t="shared" si="2"/>
        <v>1</v>
      </c>
    </row>
    <row r="20" spans="2:12" x14ac:dyDescent="0.3">
      <c r="B20">
        <v>4</v>
      </c>
      <c r="C20">
        <v>5</v>
      </c>
      <c r="E20">
        <v>1</v>
      </c>
      <c r="F20">
        <v>-1000</v>
      </c>
      <c r="I20">
        <f t="shared" si="0"/>
        <v>4</v>
      </c>
      <c r="J20">
        <f t="shared" si="1"/>
        <v>10</v>
      </c>
      <c r="K20">
        <v>0</v>
      </c>
      <c r="L20">
        <f t="shared" si="2"/>
        <v>1</v>
      </c>
    </row>
    <row r="21" spans="2:12" x14ac:dyDescent="0.3">
      <c r="B21">
        <v>5</v>
      </c>
      <c r="C21">
        <v>1</v>
      </c>
      <c r="E21">
        <v>2</v>
      </c>
      <c r="F21">
        <v>-3000</v>
      </c>
      <c r="I21">
        <f t="shared" si="0"/>
        <v>5</v>
      </c>
      <c r="J21">
        <f t="shared" si="1"/>
        <v>6</v>
      </c>
      <c r="K21">
        <v>0</v>
      </c>
      <c r="L21">
        <f t="shared" si="2"/>
        <v>2</v>
      </c>
    </row>
    <row r="22" spans="2:12" x14ac:dyDescent="0.3">
      <c r="B22">
        <v>5</v>
      </c>
      <c r="C22">
        <v>2</v>
      </c>
      <c r="E22">
        <v>3</v>
      </c>
      <c r="F22">
        <v>-4000</v>
      </c>
      <c r="I22">
        <f t="shared" si="0"/>
        <v>5</v>
      </c>
      <c r="J22">
        <f t="shared" si="1"/>
        <v>7</v>
      </c>
      <c r="K22">
        <v>0</v>
      </c>
      <c r="L22">
        <f t="shared" si="2"/>
        <v>1</v>
      </c>
    </row>
    <row r="23" spans="2:12" x14ac:dyDescent="0.3">
      <c r="E23">
        <v>4</v>
      </c>
      <c r="F23">
        <v>-1500</v>
      </c>
      <c r="I23" cm="1">
        <f t="array" ref="I23:I27">_xlfn.SEQUENCE(5)+5</f>
        <v>6</v>
      </c>
      <c r="J23">
        <v>11</v>
      </c>
      <c r="K23">
        <v>0</v>
      </c>
      <c r="L23">
        <f>F8*2</f>
        <v>4</v>
      </c>
    </row>
    <row r="24" spans="2:12" x14ac:dyDescent="0.3">
      <c r="E24">
        <v>5</v>
      </c>
      <c r="F24">
        <v>-2000</v>
      </c>
      <c r="I24">
        <v>7</v>
      </c>
      <c r="J24">
        <v>11</v>
      </c>
      <c r="K24">
        <v>0</v>
      </c>
      <c r="L24">
        <f t="shared" ref="L24:L27" si="3">F9*2</f>
        <v>2</v>
      </c>
    </row>
    <row r="25" spans="2:12" x14ac:dyDescent="0.3">
      <c r="I25">
        <v>8</v>
      </c>
      <c r="J25">
        <v>11</v>
      </c>
      <c r="K25">
        <v>0</v>
      </c>
      <c r="L25">
        <f t="shared" si="3"/>
        <v>6</v>
      </c>
    </row>
    <row r="26" spans="2:12" x14ac:dyDescent="0.3">
      <c r="I26">
        <v>9</v>
      </c>
      <c r="J26">
        <v>11</v>
      </c>
      <c r="K26">
        <v>0</v>
      </c>
      <c r="L26">
        <f t="shared" si="3"/>
        <v>2</v>
      </c>
    </row>
    <row r="27" spans="2:12" x14ac:dyDescent="0.3">
      <c r="I27">
        <v>10</v>
      </c>
      <c r="J27">
        <v>11</v>
      </c>
      <c r="K27">
        <v>0</v>
      </c>
      <c r="L27">
        <f t="shared" si="3"/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D004-49C4-4901-9BF6-60393E47D296}">
  <dimension ref="A2:M24"/>
  <sheetViews>
    <sheetView workbookViewId="0">
      <selection activeCell="K2" sqref="K2"/>
    </sheetView>
  </sheetViews>
  <sheetFormatPr defaultRowHeight="14.4" x14ac:dyDescent="0.3"/>
  <sheetData>
    <row r="2" spans="1:13" x14ac:dyDescent="0.3">
      <c r="A2" t="s">
        <v>57</v>
      </c>
      <c r="B2" t="s">
        <v>64</v>
      </c>
      <c r="C2" t="s">
        <v>65</v>
      </c>
      <c r="D2" t="s">
        <v>47</v>
      </c>
      <c r="E2" t="s">
        <v>66</v>
      </c>
      <c r="F2" t="s">
        <v>67</v>
      </c>
      <c r="G2" t="s">
        <v>69</v>
      </c>
      <c r="H2" t="s">
        <v>70</v>
      </c>
      <c r="J2">
        <f>C24+2</f>
        <v>14</v>
      </c>
      <c r="K2">
        <f>COUNT(J3:J24)</f>
        <v>22</v>
      </c>
    </row>
    <row r="3" spans="1:13" x14ac:dyDescent="0.3">
      <c r="A3" t="s">
        <v>58</v>
      </c>
      <c r="B3" t="s">
        <v>41</v>
      </c>
      <c r="C3" t="s">
        <v>43</v>
      </c>
      <c r="D3">
        <v>3</v>
      </c>
      <c r="E3">
        <f ca="1">OFFSET($A$10, MATCH(B3, $A$11:$A$12), MATCH(C3, $B$10:$C$10))</f>
        <v>3</v>
      </c>
      <c r="F3">
        <f ca="1">D3-E3</f>
        <v>0</v>
      </c>
      <c r="G3">
        <f ca="1">D3+OFFSET($A$14,MATCH(C3, $A$15:$A$16), MATCH("A", $B$14:$C$14))</f>
        <v>5</v>
      </c>
      <c r="H3">
        <f ca="1">D3+OFFSET($A$14,MATCH(C3, $A$15:$A$16), MATCH("B", $B$14:$C$14))</f>
        <v>6</v>
      </c>
      <c r="J3">
        <v>0</v>
      </c>
      <c r="K3">
        <v>1</v>
      </c>
      <c r="L3">
        <v>0</v>
      </c>
      <c r="M3">
        <v>1</v>
      </c>
    </row>
    <row r="4" spans="1:13" x14ac:dyDescent="0.3">
      <c r="A4" t="s">
        <v>59</v>
      </c>
      <c r="B4" t="s">
        <v>42</v>
      </c>
      <c r="C4" t="s">
        <v>44</v>
      </c>
      <c r="D4">
        <v>8</v>
      </c>
      <c r="E4">
        <f t="shared" ref="E4:E8" ca="1" si="0">OFFSET($A$10, MATCH(B4, $A$11:$A$12), MATCH(C4, $B$10:$C$10))</f>
        <v>2</v>
      </c>
      <c r="F4">
        <f t="shared" ref="F4:F8" ca="1" si="1">D4-E4</f>
        <v>6</v>
      </c>
      <c r="G4">
        <f t="shared" ref="G4:G8" ca="1" si="2">D4+OFFSET($A$14,MATCH(C4, $A$15:$A$16), MATCH("A", $B$14:$C$14))</f>
        <v>10</v>
      </c>
      <c r="H4">
        <f t="shared" ref="H4:H8" ca="1" si="3">D4+OFFSET($A$14,MATCH(C4, $A$15:$A$16), MATCH("B", $B$14:$C$14))</f>
        <v>9</v>
      </c>
      <c r="J4">
        <v>0</v>
      </c>
      <c r="K4">
        <f>K3+2</f>
        <v>3</v>
      </c>
      <c r="L4">
        <v>0</v>
      </c>
      <c r="M4">
        <v>1</v>
      </c>
    </row>
    <row r="5" spans="1:13" x14ac:dyDescent="0.3">
      <c r="A5" t="s">
        <v>60</v>
      </c>
      <c r="B5" t="s">
        <v>42</v>
      </c>
      <c r="C5" t="s">
        <v>43</v>
      </c>
      <c r="D5">
        <v>6</v>
      </c>
      <c r="E5">
        <f t="shared" ca="1" si="0"/>
        <v>4</v>
      </c>
      <c r="F5">
        <f t="shared" ca="1" si="1"/>
        <v>2</v>
      </c>
      <c r="G5">
        <f t="shared" ca="1" si="2"/>
        <v>8</v>
      </c>
      <c r="H5">
        <f t="shared" ca="1" si="3"/>
        <v>9</v>
      </c>
      <c r="J5">
        <v>0</v>
      </c>
      <c r="K5">
        <f t="shared" ref="K5:K8" si="4">K4+2</f>
        <v>5</v>
      </c>
      <c r="L5">
        <v>0</v>
      </c>
      <c r="M5">
        <v>1</v>
      </c>
    </row>
    <row r="6" spans="1:13" x14ac:dyDescent="0.3">
      <c r="A6" t="s">
        <v>61</v>
      </c>
      <c r="B6" t="s">
        <v>42</v>
      </c>
      <c r="C6" t="s">
        <v>44</v>
      </c>
      <c r="D6">
        <v>5</v>
      </c>
      <c r="E6">
        <f t="shared" ca="1" si="0"/>
        <v>2</v>
      </c>
      <c r="F6">
        <f t="shared" ca="1" si="1"/>
        <v>3</v>
      </c>
      <c r="G6">
        <f t="shared" ca="1" si="2"/>
        <v>7</v>
      </c>
      <c r="H6">
        <f t="shared" ca="1" si="3"/>
        <v>6</v>
      </c>
      <c r="J6">
        <v>0</v>
      </c>
      <c r="K6">
        <f t="shared" si="4"/>
        <v>7</v>
      </c>
      <c r="L6">
        <v>0</v>
      </c>
      <c r="M6">
        <v>1</v>
      </c>
    </row>
    <row r="7" spans="1:13" x14ac:dyDescent="0.3">
      <c r="A7" t="s">
        <v>62</v>
      </c>
      <c r="B7" t="s">
        <v>41</v>
      </c>
      <c r="C7" t="s">
        <v>44</v>
      </c>
      <c r="D7">
        <v>7</v>
      </c>
      <c r="E7">
        <f t="shared" ca="1" si="0"/>
        <v>2</v>
      </c>
      <c r="F7">
        <f t="shared" ca="1" si="1"/>
        <v>5</v>
      </c>
      <c r="G7">
        <f t="shared" ca="1" si="2"/>
        <v>9</v>
      </c>
      <c r="H7">
        <f t="shared" ca="1" si="3"/>
        <v>8</v>
      </c>
      <c r="J7">
        <v>0</v>
      </c>
      <c r="K7">
        <f t="shared" si="4"/>
        <v>9</v>
      </c>
      <c r="L7">
        <v>0</v>
      </c>
      <c r="M7">
        <v>1</v>
      </c>
    </row>
    <row r="8" spans="1:13" x14ac:dyDescent="0.3">
      <c r="A8" t="s">
        <v>63</v>
      </c>
      <c r="B8" t="s">
        <v>41</v>
      </c>
      <c r="C8" t="s">
        <v>43</v>
      </c>
      <c r="D8">
        <v>9</v>
      </c>
      <c r="E8">
        <f t="shared" ca="1" si="0"/>
        <v>3</v>
      </c>
      <c r="F8">
        <f t="shared" ca="1" si="1"/>
        <v>6</v>
      </c>
      <c r="G8">
        <f t="shared" ca="1" si="2"/>
        <v>11</v>
      </c>
      <c r="H8">
        <f t="shared" ca="1" si="3"/>
        <v>12</v>
      </c>
      <c r="J8">
        <v>0</v>
      </c>
      <c r="K8">
        <f t="shared" si="4"/>
        <v>11</v>
      </c>
      <c r="L8">
        <v>0</v>
      </c>
      <c r="M8">
        <v>1</v>
      </c>
    </row>
    <row r="9" spans="1:13" x14ac:dyDescent="0.3">
      <c r="J9">
        <v>1</v>
      </c>
      <c r="K9">
        <v>2</v>
      </c>
      <c r="L9">
        <v>0</v>
      </c>
      <c r="M9">
        <v>1</v>
      </c>
    </row>
    <row r="10" spans="1:13" x14ac:dyDescent="0.3">
      <c r="A10" t="s">
        <v>68</v>
      </c>
      <c r="B10" t="s">
        <v>43</v>
      </c>
      <c r="C10" t="s">
        <v>44</v>
      </c>
      <c r="J10">
        <f>J9+2</f>
        <v>3</v>
      </c>
      <c r="K10">
        <f>K9+2</f>
        <v>4</v>
      </c>
      <c r="L10">
        <v>0</v>
      </c>
      <c r="M10">
        <v>1</v>
      </c>
    </row>
    <row r="11" spans="1:13" x14ac:dyDescent="0.3">
      <c r="A11" t="s">
        <v>41</v>
      </c>
      <c r="B11">
        <v>3</v>
      </c>
      <c r="C11">
        <v>2</v>
      </c>
      <c r="J11">
        <f t="shared" ref="J11:J14" si="5">J10+2</f>
        <v>5</v>
      </c>
      <c r="K11">
        <f t="shared" ref="K11:K14" si="6">K10+2</f>
        <v>6</v>
      </c>
      <c r="L11">
        <v>0</v>
      </c>
      <c r="M11">
        <v>1</v>
      </c>
    </row>
    <row r="12" spans="1:13" x14ac:dyDescent="0.3">
      <c r="A12" t="s">
        <v>42</v>
      </c>
      <c r="B12">
        <v>4</v>
      </c>
      <c r="C12">
        <v>2</v>
      </c>
      <c r="J12">
        <f t="shared" si="5"/>
        <v>7</v>
      </c>
      <c r="K12">
        <f t="shared" si="6"/>
        <v>8</v>
      </c>
      <c r="L12">
        <v>0</v>
      </c>
      <c r="M12">
        <v>1</v>
      </c>
    </row>
    <row r="13" spans="1:13" x14ac:dyDescent="0.3">
      <c r="J13">
        <f t="shared" si="5"/>
        <v>9</v>
      </c>
      <c r="K13">
        <f t="shared" si="6"/>
        <v>10</v>
      </c>
      <c r="L13">
        <v>0</v>
      </c>
      <c r="M13">
        <v>1</v>
      </c>
    </row>
    <row r="14" spans="1:13" x14ac:dyDescent="0.3">
      <c r="A14" t="s">
        <v>71</v>
      </c>
      <c r="B14" t="s">
        <v>41</v>
      </c>
      <c r="C14" t="s">
        <v>42</v>
      </c>
      <c r="J14">
        <f t="shared" si="5"/>
        <v>11</v>
      </c>
      <c r="K14">
        <f t="shared" si="6"/>
        <v>12</v>
      </c>
      <c r="L14">
        <v>0</v>
      </c>
      <c r="M14">
        <v>1</v>
      </c>
    </row>
    <row r="15" spans="1:13" x14ac:dyDescent="0.3">
      <c r="A15" t="s">
        <v>43</v>
      </c>
      <c r="B15">
        <v>2</v>
      </c>
      <c r="C15">
        <v>3</v>
      </c>
      <c r="J15">
        <v>2</v>
      </c>
      <c r="K15">
        <v>13</v>
      </c>
      <c r="L15">
        <v>0</v>
      </c>
      <c r="M15">
        <v>1</v>
      </c>
    </row>
    <row r="16" spans="1:13" x14ac:dyDescent="0.3">
      <c r="A16" t="s">
        <v>44</v>
      </c>
      <c r="B16">
        <v>2</v>
      </c>
      <c r="C16">
        <v>1</v>
      </c>
      <c r="J16">
        <f>J15+2</f>
        <v>4</v>
      </c>
      <c r="K16">
        <v>13</v>
      </c>
      <c r="L16">
        <v>0</v>
      </c>
      <c r="M16">
        <v>1</v>
      </c>
    </row>
    <row r="17" spans="1:13" x14ac:dyDescent="0.3">
      <c r="J17">
        <f t="shared" ref="J17:J20" si="7">J16+2</f>
        <v>6</v>
      </c>
      <c r="K17">
        <v>13</v>
      </c>
      <c r="L17">
        <v>0</v>
      </c>
      <c r="M17">
        <v>1</v>
      </c>
    </row>
    <row r="18" spans="1:13" x14ac:dyDescent="0.3">
      <c r="A18" t="s">
        <v>57</v>
      </c>
      <c r="B18" t="s">
        <v>72</v>
      </c>
      <c r="C18" t="s">
        <v>73</v>
      </c>
      <c r="J18">
        <f t="shared" si="7"/>
        <v>8</v>
      </c>
      <c r="K18">
        <v>13</v>
      </c>
      <c r="L18">
        <v>0</v>
      </c>
      <c r="M18">
        <v>1</v>
      </c>
    </row>
    <row r="19" spans="1:13" x14ac:dyDescent="0.3">
      <c r="A19" t="s">
        <v>58</v>
      </c>
      <c r="B19">
        <v>1</v>
      </c>
      <c r="C19">
        <v>2</v>
      </c>
      <c r="J19">
        <f t="shared" si="7"/>
        <v>10</v>
      </c>
      <c r="K19">
        <v>13</v>
      </c>
      <c r="L19">
        <v>0</v>
      </c>
      <c r="M19">
        <v>1</v>
      </c>
    </row>
    <row r="20" spans="1:13" x14ac:dyDescent="0.3">
      <c r="A20" t="s">
        <v>59</v>
      </c>
      <c r="B20">
        <f>B19+2</f>
        <v>3</v>
      </c>
      <c r="C20">
        <f>C19+2</f>
        <v>4</v>
      </c>
      <c r="J20">
        <f t="shared" si="7"/>
        <v>12</v>
      </c>
      <c r="K20">
        <v>13</v>
      </c>
      <c r="L20">
        <v>0</v>
      </c>
      <c r="M20">
        <v>1</v>
      </c>
    </row>
    <row r="21" spans="1:13" x14ac:dyDescent="0.3">
      <c r="A21" t="s">
        <v>60</v>
      </c>
      <c r="B21">
        <f t="shared" ref="B21:B24" si="8">B20+2</f>
        <v>5</v>
      </c>
      <c r="C21">
        <f t="shared" ref="C21:C24" si="9">C20+2</f>
        <v>6</v>
      </c>
      <c r="J21">
        <v>2</v>
      </c>
      <c r="K21">
        <v>3</v>
      </c>
      <c r="L21">
        <v>0</v>
      </c>
      <c r="M21">
        <v>1</v>
      </c>
    </row>
    <row r="22" spans="1:13" x14ac:dyDescent="0.3">
      <c r="A22" t="s">
        <v>61</v>
      </c>
      <c r="B22">
        <f t="shared" si="8"/>
        <v>7</v>
      </c>
      <c r="C22">
        <f t="shared" si="9"/>
        <v>8</v>
      </c>
      <c r="J22">
        <v>2</v>
      </c>
      <c r="K22">
        <v>9</v>
      </c>
      <c r="L22">
        <v>0</v>
      </c>
      <c r="M22">
        <v>1</v>
      </c>
    </row>
    <row r="23" spans="1:13" x14ac:dyDescent="0.3">
      <c r="A23" t="s">
        <v>62</v>
      </c>
      <c r="B23">
        <f t="shared" si="8"/>
        <v>9</v>
      </c>
      <c r="C23">
        <f t="shared" si="9"/>
        <v>10</v>
      </c>
      <c r="J23">
        <v>2</v>
      </c>
      <c r="K23">
        <v>11</v>
      </c>
      <c r="L23">
        <v>0</v>
      </c>
      <c r="M23">
        <v>1</v>
      </c>
    </row>
    <row r="24" spans="1:13" x14ac:dyDescent="0.3">
      <c r="A24" t="s">
        <v>63</v>
      </c>
      <c r="B24">
        <f t="shared" si="8"/>
        <v>11</v>
      </c>
      <c r="C24">
        <f t="shared" si="9"/>
        <v>12</v>
      </c>
      <c r="J24">
        <v>8</v>
      </c>
      <c r="K24">
        <v>3</v>
      </c>
      <c r="L24">
        <v>0</v>
      </c>
      <c r="M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26DE-7328-4FC0-97A9-408B474FFF61}">
  <dimension ref="A1:O10"/>
  <sheetViews>
    <sheetView tabSelected="1" workbookViewId="0">
      <selection activeCell="K14" sqref="A1:XFD1048576"/>
    </sheetView>
  </sheetViews>
  <sheetFormatPr defaultRowHeight="14.4" x14ac:dyDescent="0.3"/>
  <cols>
    <col min="10" max="10" width="19.21875" customWidth="1"/>
  </cols>
  <sheetData>
    <row r="1" spans="1:15" x14ac:dyDescent="0.3">
      <c r="A1" t="s">
        <v>57</v>
      </c>
      <c r="B1" t="s">
        <v>64</v>
      </c>
      <c r="C1" t="s">
        <v>65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L1">
        <f>C10+2</f>
        <v>8</v>
      </c>
      <c r="M1">
        <f>COUNT(L2:L10)</f>
        <v>9</v>
      </c>
    </row>
    <row r="2" spans="1:15" x14ac:dyDescent="0.3">
      <c r="A2" t="s">
        <v>58</v>
      </c>
      <c r="B2" t="s">
        <v>41</v>
      </c>
      <c r="C2" t="s">
        <v>121</v>
      </c>
      <c r="D2">
        <v>20</v>
      </c>
      <c r="E2">
        <v>16</v>
      </c>
      <c r="F2">
        <v>2</v>
      </c>
      <c r="G2">
        <v>14</v>
      </c>
      <c r="H2">
        <v>17</v>
      </c>
      <c r="L2">
        <v>0</v>
      </c>
      <c r="M2">
        <v>1</v>
      </c>
      <c r="N2">
        <v>0</v>
      </c>
      <c r="O2">
        <v>20</v>
      </c>
    </row>
    <row r="3" spans="1:15" x14ac:dyDescent="0.3">
      <c r="A3" t="s">
        <v>59</v>
      </c>
      <c r="B3" t="s">
        <v>41</v>
      </c>
      <c r="C3" t="s">
        <v>122</v>
      </c>
      <c r="D3">
        <v>30</v>
      </c>
      <c r="E3">
        <v>19</v>
      </c>
      <c r="F3">
        <v>1</v>
      </c>
      <c r="G3">
        <v>18</v>
      </c>
      <c r="H3">
        <v>20</v>
      </c>
      <c r="J3" t="s">
        <v>129</v>
      </c>
      <c r="L3">
        <v>0</v>
      </c>
      <c r="M3">
        <v>3</v>
      </c>
      <c r="N3">
        <v>0</v>
      </c>
      <c r="O3">
        <v>30</v>
      </c>
    </row>
    <row r="4" spans="1:15" x14ac:dyDescent="0.3">
      <c r="A4" t="s">
        <v>60</v>
      </c>
      <c r="B4" t="s">
        <v>122</v>
      </c>
      <c r="C4" t="s">
        <v>123</v>
      </c>
      <c r="D4">
        <v>30</v>
      </c>
      <c r="E4">
        <v>20</v>
      </c>
      <c r="F4">
        <v>1</v>
      </c>
      <c r="G4">
        <v>19</v>
      </c>
      <c r="H4">
        <v>21</v>
      </c>
      <c r="L4">
        <v>1</v>
      </c>
      <c r="M4">
        <v>2</v>
      </c>
      <c r="N4">
        <v>0</v>
      </c>
      <c r="O4">
        <v>20</v>
      </c>
    </row>
    <row r="5" spans="1:15" x14ac:dyDescent="0.3">
      <c r="L5">
        <v>3</v>
      </c>
      <c r="M5">
        <v>4</v>
      </c>
      <c r="N5">
        <v>0</v>
      </c>
      <c r="O5">
        <v>30</v>
      </c>
    </row>
    <row r="6" spans="1:15" x14ac:dyDescent="0.3">
      <c r="L6">
        <v>5</v>
      </c>
      <c r="M6">
        <v>6</v>
      </c>
      <c r="N6">
        <v>0</v>
      </c>
      <c r="O6">
        <v>30</v>
      </c>
    </row>
    <row r="7" spans="1:15" x14ac:dyDescent="0.3">
      <c r="A7" t="s">
        <v>57</v>
      </c>
      <c r="B7" t="s">
        <v>72</v>
      </c>
      <c r="C7" t="s">
        <v>73</v>
      </c>
      <c r="L7">
        <v>2</v>
      </c>
      <c r="M7">
        <v>7</v>
      </c>
      <c r="N7">
        <v>0</v>
      </c>
      <c r="O7">
        <v>20</v>
      </c>
    </row>
    <row r="8" spans="1:15" x14ac:dyDescent="0.3">
      <c r="A8" t="s">
        <v>58</v>
      </c>
      <c r="B8">
        <v>1</v>
      </c>
      <c r="C8">
        <v>2</v>
      </c>
      <c r="L8">
        <v>6</v>
      </c>
      <c r="M8">
        <v>7</v>
      </c>
      <c r="N8">
        <v>0</v>
      </c>
      <c r="O8">
        <v>30</v>
      </c>
    </row>
    <row r="9" spans="1:15" x14ac:dyDescent="0.3">
      <c r="A9" t="s">
        <v>59</v>
      </c>
      <c r="B9">
        <f>B8+2</f>
        <v>3</v>
      </c>
      <c r="C9">
        <f>C8+2</f>
        <v>4</v>
      </c>
      <c r="L9">
        <v>2</v>
      </c>
      <c r="M9">
        <v>3</v>
      </c>
      <c r="N9">
        <v>0</v>
      </c>
      <c r="O9">
        <v>20</v>
      </c>
    </row>
    <row r="10" spans="1:15" x14ac:dyDescent="0.3">
      <c r="A10" t="s">
        <v>60</v>
      </c>
      <c r="B10">
        <f t="shared" ref="B10:C10" si="0">B9+2</f>
        <v>5</v>
      </c>
      <c r="C10">
        <f t="shared" si="0"/>
        <v>6</v>
      </c>
      <c r="L10">
        <v>4</v>
      </c>
      <c r="M10">
        <v>5</v>
      </c>
      <c r="N10">
        <v>0</v>
      </c>
      <c r="O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D2CD-809A-4FCA-B231-719FBB99240C}">
  <dimension ref="A1:T33"/>
  <sheetViews>
    <sheetView workbookViewId="0">
      <selection activeCell="M4" sqref="M4"/>
    </sheetView>
  </sheetViews>
  <sheetFormatPr defaultRowHeight="14.4" x14ac:dyDescent="0.3"/>
  <sheetData>
    <row r="1" spans="1:20" x14ac:dyDescent="0.3">
      <c r="A1" t="s">
        <v>74</v>
      </c>
    </row>
    <row r="2" spans="1:20" x14ac:dyDescent="0.3">
      <c r="A2" t="s">
        <v>75</v>
      </c>
      <c r="B2">
        <v>8</v>
      </c>
      <c r="L2" t="s">
        <v>79</v>
      </c>
      <c r="M2">
        <f>SUMPRODUCT(C4:J11, C15:J22)</f>
        <v>10</v>
      </c>
    </row>
    <row r="3" spans="1:20" x14ac:dyDescent="0.3">
      <c r="B3" t="s">
        <v>76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L3" t="s">
        <v>85</v>
      </c>
      <c r="O3" t="s">
        <v>88</v>
      </c>
    </row>
    <row r="4" spans="1:20" x14ac:dyDescent="0.3">
      <c r="B4">
        <v>0</v>
      </c>
      <c r="D4">
        <v>3</v>
      </c>
      <c r="F4">
        <v>4</v>
      </c>
      <c r="G4">
        <v>6</v>
      </c>
      <c r="L4" t="s">
        <v>79</v>
      </c>
      <c r="M4">
        <f ca="1">SUMPRODUCT(C4:J11, C15:J22) + O4*OFFSET(B14, M7+1, M6+1)</f>
        <v>10</v>
      </c>
      <c r="O4" s="2">
        <v>100000000</v>
      </c>
    </row>
    <row r="5" spans="1:20" x14ac:dyDescent="0.3">
      <c r="B5">
        <v>1</v>
      </c>
      <c r="E5">
        <v>2</v>
      </c>
      <c r="I5">
        <v>5</v>
      </c>
    </row>
    <row r="6" spans="1:20" x14ac:dyDescent="0.3">
      <c r="B6">
        <v>2</v>
      </c>
      <c r="J6">
        <v>4</v>
      </c>
      <c r="L6" t="s">
        <v>77</v>
      </c>
      <c r="M6">
        <v>0</v>
      </c>
    </row>
    <row r="7" spans="1:20" x14ac:dyDescent="0.3">
      <c r="B7">
        <v>3</v>
      </c>
      <c r="D7">
        <v>3</v>
      </c>
      <c r="L7" t="s">
        <v>78</v>
      </c>
      <c r="M7">
        <v>7</v>
      </c>
    </row>
    <row r="8" spans="1:20" x14ac:dyDescent="0.3">
      <c r="B8">
        <v>4</v>
      </c>
      <c r="E8">
        <v>3</v>
      </c>
      <c r="F8">
        <v>4</v>
      </c>
      <c r="H8">
        <v>5</v>
      </c>
    </row>
    <row r="9" spans="1:20" x14ac:dyDescent="0.3">
      <c r="B9">
        <v>5</v>
      </c>
      <c r="J9">
        <v>2</v>
      </c>
      <c r="L9" t="s">
        <v>82</v>
      </c>
      <c r="M9">
        <f ca="1">OFFSET(L14, M6+1, M7+1)</f>
        <v>1</v>
      </c>
      <c r="N9" s="1" t="s">
        <v>84</v>
      </c>
      <c r="O9">
        <v>1</v>
      </c>
    </row>
    <row r="10" spans="1:20" x14ac:dyDescent="0.3">
      <c r="B10">
        <v>6</v>
      </c>
      <c r="E10">
        <v>5</v>
      </c>
      <c r="J10">
        <v>4</v>
      </c>
      <c r="L10" t="s">
        <v>85</v>
      </c>
    </row>
    <row r="11" spans="1:20" x14ac:dyDescent="0.3">
      <c r="B11">
        <v>7</v>
      </c>
      <c r="L11" t="s">
        <v>86</v>
      </c>
      <c r="M11">
        <f ca="1" xml:space="preserve"> OFFSET(B14, M7+1, M6+1) + M9</f>
        <v>1</v>
      </c>
      <c r="N11" s="1" t="s">
        <v>87</v>
      </c>
      <c r="O11">
        <v>1</v>
      </c>
    </row>
    <row r="14" spans="1:20" x14ac:dyDescent="0.3">
      <c r="B14" t="s">
        <v>83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L14" t="s">
        <v>80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</row>
    <row r="15" spans="1:20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L15">
        <v>0</v>
      </c>
      <c r="M15">
        <f>INDEX($C$26:$J$26, MATCH(M$14, $C$25:$J$25, 0)) - INDEX($C$26:$J$26, MATCH($L15, $C$25:$J$25, 0))</f>
        <v>0</v>
      </c>
      <c r="N15">
        <f t="shared" ref="N15:T22" si="0">INDEX($C$26:$J$26, MATCH(N$14, $C$25:$J$25, 0)) - INDEX($C$26:$J$26, MATCH($L15, $C$25:$J$25, 0))</f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1</v>
      </c>
    </row>
    <row r="16" spans="1:20" x14ac:dyDescent="0.3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L16">
        <v>1</v>
      </c>
      <c r="M16">
        <f t="shared" ref="M16:M22" si="1">INDEX($C$26:$J$26, MATCH(M$14, $C$25:$J$25, 0)) - INDEX($C$26:$J$26, MATCH($L16, $C$25:$J$25, 0))</f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1</v>
      </c>
    </row>
    <row r="17" spans="2:20" x14ac:dyDescent="0.3"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L17">
        <v>2</v>
      </c>
      <c r="M17">
        <f t="shared" si="1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1</v>
      </c>
    </row>
    <row r="18" spans="2:20" x14ac:dyDescent="0.3"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L18">
        <v>3</v>
      </c>
      <c r="M18">
        <f t="shared" si="1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0"/>
        <v>0</v>
      </c>
      <c r="T18">
        <f t="shared" si="0"/>
        <v>1</v>
      </c>
    </row>
    <row r="19" spans="2:20" x14ac:dyDescent="0.3"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L19">
        <v>4</v>
      </c>
      <c r="M19">
        <f t="shared" si="1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0"/>
        <v>0</v>
      </c>
      <c r="T19">
        <f t="shared" si="0"/>
        <v>1</v>
      </c>
    </row>
    <row r="20" spans="2:20" x14ac:dyDescent="0.3"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L20">
        <v>5</v>
      </c>
      <c r="M20">
        <f t="shared" si="1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  <c r="S20">
        <f t="shared" si="0"/>
        <v>0</v>
      </c>
      <c r="T20">
        <f t="shared" si="0"/>
        <v>1</v>
      </c>
    </row>
    <row r="21" spans="2:20" x14ac:dyDescent="0.3"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L21">
        <v>6</v>
      </c>
      <c r="M21">
        <f t="shared" si="1"/>
        <v>0</v>
      </c>
      <c r="N21">
        <f t="shared" si="0"/>
        <v>0</v>
      </c>
      <c r="O21">
        <f t="shared" si="0"/>
        <v>0</v>
      </c>
      <c r="P21">
        <f t="shared" si="0"/>
        <v>0</v>
      </c>
      <c r="Q21">
        <f t="shared" si="0"/>
        <v>0</v>
      </c>
      <c r="R21">
        <f t="shared" si="0"/>
        <v>0</v>
      </c>
      <c r="S21">
        <f t="shared" si="0"/>
        <v>0</v>
      </c>
      <c r="T21">
        <f t="shared" si="0"/>
        <v>1</v>
      </c>
    </row>
    <row r="22" spans="2:20" x14ac:dyDescent="0.3"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7</v>
      </c>
      <c r="M22">
        <f t="shared" si="1"/>
        <v>-1</v>
      </c>
      <c r="N22">
        <f t="shared" si="0"/>
        <v>-1</v>
      </c>
      <c r="O22">
        <f t="shared" si="0"/>
        <v>-1</v>
      </c>
      <c r="P22">
        <f t="shared" si="0"/>
        <v>-1</v>
      </c>
      <c r="Q22">
        <f t="shared" si="0"/>
        <v>-1</v>
      </c>
      <c r="R22">
        <f t="shared" si="0"/>
        <v>-1</v>
      </c>
      <c r="S22">
        <f t="shared" si="0"/>
        <v>-1</v>
      </c>
      <c r="T22">
        <f t="shared" si="0"/>
        <v>0</v>
      </c>
    </row>
    <row r="25" spans="2:20" x14ac:dyDescent="0.3">
      <c r="B25" t="s">
        <v>89</v>
      </c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L25" t="s">
        <v>81</v>
      </c>
      <c r="M25">
        <v>0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</row>
    <row r="26" spans="2:20" x14ac:dyDescent="0.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L26">
        <v>0</v>
      </c>
      <c r="M26">
        <f>C15-M15</f>
        <v>0</v>
      </c>
      <c r="N26">
        <f t="shared" ref="N26:T26" si="2">D15-N15</f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T26">
        <f t="shared" si="2"/>
        <v>0</v>
      </c>
    </row>
    <row r="27" spans="2:20" x14ac:dyDescent="0.3">
      <c r="L27">
        <v>1</v>
      </c>
      <c r="M27">
        <f t="shared" ref="M27:M33" si="3">C16-M16</f>
        <v>0</v>
      </c>
      <c r="N27">
        <f t="shared" ref="N27:N33" si="4">D16-N16</f>
        <v>0</v>
      </c>
      <c r="O27">
        <f t="shared" ref="O27:O33" si="5">E16-O16</f>
        <v>0</v>
      </c>
      <c r="P27">
        <f t="shared" ref="P27:P33" si="6">F16-P16</f>
        <v>0</v>
      </c>
      <c r="Q27">
        <f t="shared" ref="Q27:Q33" si="7">G16-Q16</f>
        <v>0</v>
      </c>
      <c r="R27">
        <f t="shared" ref="R27:R33" si="8">H16-R16</f>
        <v>0</v>
      </c>
      <c r="S27">
        <f t="shared" ref="S27:S33" si="9">I16-S16</f>
        <v>0</v>
      </c>
      <c r="T27">
        <f t="shared" ref="T27:T33" si="10">J16-T16</f>
        <v>0</v>
      </c>
    </row>
    <row r="28" spans="2:20" x14ac:dyDescent="0.3">
      <c r="L28">
        <v>2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  <c r="Q28">
        <f t="shared" si="7"/>
        <v>0</v>
      </c>
      <c r="R28">
        <f t="shared" si="8"/>
        <v>0</v>
      </c>
      <c r="S28">
        <f t="shared" si="9"/>
        <v>0</v>
      </c>
      <c r="T28">
        <f t="shared" si="10"/>
        <v>0</v>
      </c>
    </row>
    <row r="29" spans="2:20" x14ac:dyDescent="0.3">
      <c r="L29">
        <v>3</v>
      </c>
      <c r="M29">
        <f t="shared" si="3"/>
        <v>0</v>
      </c>
      <c r="N29">
        <f t="shared" si="4"/>
        <v>0</v>
      </c>
      <c r="O29">
        <f t="shared" si="5"/>
        <v>0</v>
      </c>
      <c r="P29">
        <f t="shared" si="6"/>
        <v>0</v>
      </c>
      <c r="Q29">
        <f t="shared" si="7"/>
        <v>0</v>
      </c>
      <c r="R29">
        <f t="shared" si="8"/>
        <v>0</v>
      </c>
      <c r="S29">
        <f t="shared" si="9"/>
        <v>0</v>
      </c>
      <c r="T29">
        <f t="shared" si="10"/>
        <v>0</v>
      </c>
    </row>
    <row r="30" spans="2:20" x14ac:dyDescent="0.3">
      <c r="L30">
        <v>4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  <c r="Q30">
        <f t="shared" si="7"/>
        <v>0</v>
      </c>
      <c r="R30">
        <f t="shared" si="8"/>
        <v>0</v>
      </c>
      <c r="S30">
        <f t="shared" si="9"/>
        <v>0</v>
      </c>
      <c r="T30">
        <f t="shared" si="10"/>
        <v>0</v>
      </c>
    </row>
    <row r="31" spans="2:20" x14ac:dyDescent="0.3">
      <c r="L31">
        <v>5</v>
      </c>
      <c r="M31">
        <f t="shared" si="3"/>
        <v>0</v>
      </c>
      <c r="N31">
        <f t="shared" si="4"/>
        <v>0</v>
      </c>
      <c r="O31">
        <f t="shared" si="5"/>
        <v>0</v>
      </c>
      <c r="P31">
        <f t="shared" si="6"/>
        <v>0</v>
      </c>
      <c r="Q31">
        <f t="shared" si="7"/>
        <v>0</v>
      </c>
      <c r="R31">
        <f t="shared" si="8"/>
        <v>0</v>
      </c>
      <c r="S31">
        <f t="shared" si="9"/>
        <v>0</v>
      </c>
      <c r="T31">
        <f t="shared" si="10"/>
        <v>0</v>
      </c>
    </row>
    <row r="32" spans="2:20" x14ac:dyDescent="0.3">
      <c r="L32">
        <v>6</v>
      </c>
      <c r="M32">
        <f t="shared" si="3"/>
        <v>0</v>
      </c>
      <c r="N32">
        <f t="shared" si="4"/>
        <v>0</v>
      </c>
      <c r="O32">
        <f t="shared" si="5"/>
        <v>0</v>
      </c>
      <c r="P32">
        <f t="shared" si="6"/>
        <v>0</v>
      </c>
      <c r="Q32">
        <f t="shared" si="7"/>
        <v>0</v>
      </c>
      <c r="R32">
        <f t="shared" si="8"/>
        <v>0</v>
      </c>
      <c r="S32">
        <f t="shared" si="9"/>
        <v>0</v>
      </c>
      <c r="T32">
        <f t="shared" si="10"/>
        <v>0</v>
      </c>
    </row>
    <row r="33" spans="12:20" x14ac:dyDescent="0.3">
      <c r="L33">
        <v>7</v>
      </c>
      <c r="M33">
        <f t="shared" si="3"/>
        <v>1</v>
      </c>
      <c r="N33">
        <f t="shared" si="4"/>
        <v>1</v>
      </c>
      <c r="O33">
        <f t="shared" si="5"/>
        <v>1</v>
      </c>
      <c r="P33">
        <f t="shared" si="6"/>
        <v>1</v>
      </c>
      <c r="Q33">
        <f t="shared" si="7"/>
        <v>1</v>
      </c>
      <c r="R33">
        <f t="shared" si="8"/>
        <v>1</v>
      </c>
      <c r="S33">
        <f t="shared" si="9"/>
        <v>1</v>
      </c>
      <c r="T33">
        <f t="shared" si="1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C9D0-CFC5-494B-B615-ED78A3EE9912}">
  <dimension ref="A1:R31"/>
  <sheetViews>
    <sheetView workbookViewId="0">
      <selection activeCell="M4" sqref="M4"/>
    </sheetView>
  </sheetViews>
  <sheetFormatPr defaultRowHeight="14.4" x14ac:dyDescent="0.3"/>
  <sheetData>
    <row r="1" spans="1:18" x14ac:dyDescent="0.3">
      <c r="A1" t="s">
        <v>74</v>
      </c>
    </row>
    <row r="2" spans="1:18" x14ac:dyDescent="0.3">
      <c r="A2" t="s">
        <v>75</v>
      </c>
      <c r="B2">
        <v>6</v>
      </c>
      <c r="L2" t="s">
        <v>79</v>
      </c>
      <c r="M2">
        <f>SUMPRODUCT(C4:H9, C15:H20)</f>
        <v>7</v>
      </c>
    </row>
    <row r="3" spans="1:18" x14ac:dyDescent="0.3">
      <c r="B3" t="s">
        <v>76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L3" t="s">
        <v>85</v>
      </c>
      <c r="O3" t="s">
        <v>88</v>
      </c>
    </row>
    <row r="4" spans="1:18" x14ac:dyDescent="0.3">
      <c r="B4">
        <v>0</v>
      </c>
      <c r="D4">
        <v>7</v>
      </c>
      <c r="F4">
        <v>1</v>
      </c>
      <c r="L4" t="s">
        <v>79</v>
      </c>
      <c r="M4" s="2">
        <f ca="1">SUMPRODUCT(C4:H9, C15:H20) + O4*OFFSET(B14, M7+1, M6+1)</f>
        <v>7</v>
      </c>
      <c r="O4" s="2">
        <v>100000000</v>
      </c>
    </row>
    <row r="5" spans="1:18" x14ac:dyDescent="0.3">
      <c r="B5">
        <v>1</v>
      </c>
      <c r="E5">
        <v>4</v>
      </c>
      <c r="G5">
        <v>2</v>
      </c>
    </row>
    <row r="6" spans="1:18" x14ac:dyDescent="0.3">
      <c r="B6">
        <v>2</v>
      </c>
      <c r="H6">
        <v>6</v>
      </c>
      <c r="L6" t="s">
        <v>77</v>
      </c>
      <c r="M6">
        <v>0</v>
      </c>
    </row>
    <row r="7" spans="1:18" x14ac:dyDescent="0.3">
      <c r="B7">
        <v>3</v>
      </c>
      <c r="G7">
        <v>2</v>
      </c>
      <c r="L7" t="s">
        <v>78</v>
      </c>
      <c r="M7">
        <v>5</v>
      </c>
    </row>
    <row r="8" spans="1:18" x14ac:dyDescent="0.3">
      <c r="B8">
        <v>4</v>
      </c>
      <c r="H8">
        <v>9</v>
      </c>
    </row>
    <row r="9" spans="1:18" x14ac:dyDescent="0.3">
      <c r="B9">
        <v>5</v>
      </c>
      <c r="L9" t="s">
        <v>82</v>
      </c>
      <c r="M9">
        <f ca="1">OFFSET(L14, M6+1, M7+1)</f>
        <v>1</v>
      </c>
      <c r="N9" s="1" t="s">
        <v>84</v>
      </c>
      <c r="O9">
        <v>1</v>
      </c>
    </row>
    <row r="10" spans="1:18" x14ac:dyDescent="0.3">
      <c r="L10" t="s">
        <v>85</v>
      </c>
    </row>
    <row r="11" spans="1:18" x14ac:dyDescent="0.3">
      <c r="L11" t="s">
        <v>86</v>
      </c>
      <c r="M11">
        <f ca="1" xml:space="preserve"> OFFSET(B14, M7+1, M6+1) + M9</f>
        <v>1</v>
      </c>
      <c r="N11" s="1" t="s">
        <v>87</v>
      </c>
      <c r="O11">
        <v>1</v>
      </c>
    </row>
    <row r="14" spans="1:18" x14ac:dyDescent="0.3">
      <c r="B14" t="s">
        <v>83</v>
      </c>
      <c r="C14">
        <v>0</v>
      </c>
      <c r="D14">
        <v>1</v>
      </c>
      <c r="E14">
        <v>2</v>
      </c>
      <c r="F14">
        <v>3</v>
      </c>
      <c r="G14">
        <v>4</v>
      </c>
      <c r="H14">
        <v>5</v>
      </c>
      <c r="L14" t="s">
        <v>80</v>
      </c>
      <c r="M14">
        <v>0</v>
      </c>
      <c r="N14">
        <v>1</v>
      </c>
      <c r="O14">
        <v>2</v>
      </c>
      <c r="P14">
        <v>3</v>
      </c>
      <c r="Q14">
        <v>4</v>
      </c>
      <c r="R14">
        <v>5</v>
      </c>
    </row>
    <row r="15" spans="1:18" x14ac:dyDescent="0.3"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L15">
        <v>0</v>
      </c>
      <c r="M15">
        <f t="shared" ref="M15:R20" si="0">INDEX($C$24:$H$24, MATCH(M$14, $C$23:$H$23, 0)) - INDEX($C$24:$H$24, MATCH($L15, $C$23:$H$23, 0))</f>
        <v>0</v>
      </c>
      <c r="N15">
        <f t="shared" si="0"/>
        <v>0</v>
      </c>
      <c r="O15">
        <f t="shared" si="0"/>
        <v>1</v>
      </c>
      <c r="P15">
        <f t="shared" si="0"/>
        <v>1</v>
      </c>
      <c r="Q15">
        <f t="shared" si="0"/>
        <v>1</v>
      </c>
      <c r="R15">
        <f t="shared" si="0"/>
        <v>1</v>
      </c>
    </row>
    <row r="16" spans="1:18" x14ac:dyDescent="0.3"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L16">
        <v>1</v>
      </c>
      <c r="M16">
        <f t="shared" si="0"/>
        <v>0</v>
      </c>
      <c r="N16">
        <f t="shared" si="0"/>
        <v>0</v>
      </c>
      <c r="O16">
        <f t="shared" si="0"/>
        <v>1</v>
      </c>
      <c r="P16">
        <f t="shared" si="0"/>
        <v>1</v>
      </c>
      <c r="Q16">
        <f t="shared" si="0"/>
        <v>1</v>
      </c>
      <c r="R16">
        <f t="shared" si="0"/>
        <v>1</v>
      </c>
    </row>
    <row r="17" spans="2:18" x14ac:dyDescent="0.3"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L17">
        <v>2</v>
      </c>
      <c r="M17">
        <f t="shared" si="0"/>
        <v>-1</v>
      </c>
      <c r="N17">
        <f t="shared" si="0"/>
        <v>-1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</row>
    <row r="18" spans="2:18" x14ac:dyDescent="0.3"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L18">
        <v>3</v>
      </c>
      <c r="M18">
        <f t="shared" si="0"/>
        <v>-1</v>
      </c>
      <c r="N18">
        <f t="shared" si="0"/>
        <v>-1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</row>
    <row r="19" spans="2:18" x14ac:dyDescent="0.3"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L19">
        <v>4</v>
      </c>
      <c r="M19">
        <f t="shared" si="0"/>
        <v>-1</v>
      </c>
      <c r="N19">
        <f t="shared" si="0"/>
        <v>-1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</row>
    <row r="20" spans="2:18" x14ac:dyDescent="0.3"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L20">
        <v>5</v>
      </c>
      <c r="M20">
        <f t="shared" si="0"/>
        <v>-1</v>
      </c>
      <c r="N20">
        <f t="shared" si="0"/>
        <v>-1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si="0"/>
        <v>0</v>
      </c>
    </row>
    <row r="23" spans="2:18" x14ac:dyDescent="0.3">
      <c r="B23" t="s">
        <v>89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L23" t="s">
        <v>81</v>
      </c>
      <c r="M23">
        <v>0</v>
      </c>
      <c r="N23">
        <v>1</v>
      </c>
      <c r="O23">
        <v>2</v>
      </c>
      <c r="P23">
        <v>3</v>
      </c>
      <c r="Q23">
        <v>4</v>
      </c>
      <c r="R23">
        <v>5</v>
      </c>
    </row>
    <row r="24" spans="2:18" x14ac:dyDescent="0.3"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L24">
        <v>0</v>
      </c>
      <c r="M24">
        <f t="shared" ref="M24:R29" si="1">C15-M15</f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</row>
    <row r="25" spans="2:18" x14ac:dyDescent="0.3">
      <c r="L25">
        <v>1</v>
      </c>
      <c r="M25">
        <f t="shared" si="1"/>
        <v>0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1"/>
        <v>0</v>
      </c>
    </row>
    <row r="26" spans="2:18" x14ac:dyDescent="0.3">
      <c r="L26">
        <v>2</v>
      </c>
      <c r="M26">
        <f t="shared" si="1"/>
        <v>1</v>
      </c>
      <c r="N26">
        <f t="shared" si="1"/>
        <v>1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</row>
    <row r="27" spans="2:18" x14ac:dyDescent="0.3">
      <c r="L27">
        <v>3</v>
      </c>
      <c r="M27">
        <f t="shared" si="1"/>
        <v>1</v>
      </c>
      <c r="N27">
        <f t="shared" si="1"/>
        <v>1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</row>
    <row r="28" spans="2:18" x14ac:dyDescent="0.3">
      <c r="L28">
        <v>4</v>
      </c>
      <c r="M28">
        <f t="shared" si="1"/>
        <v>1</v>
      </c>
      <c r="N28">
        <f t="shared" si="1"/>
        <v>1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1"/>
        <v>0</v>
      </c>
    </row>
    <row r="29" spans="2:18" x14ac:dyDescent="0.3">
      <c r="L29">
        <v>5</v>
      </c>
      <c r="M29">
        <f t="shared" si="1"/>
        <v>1</v>
      </c>
      <c r="N29">
        <f t="shared" si="1"/>
        <v>1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1"/>
        <v>0</v>
      </c>
    </row>
    <row r="30" spans="2:18" x14ac:dyDescent="0.3"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3"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D1C6-DCB9-43FC-A17E-B7B6C88A7308}">
  <dimension ref="B1:U32"/>
  <sheetViews>
    <sheetView workbookViewId="0">
      <selection activeCell="C1" sqref="C1"/>
    </sheetView>
  </sheetViews>
  <sheetFormatPr defaultRowHeight="14.4" x14ac:dyDescent="0.3"/>
  <sheetData>
    <row r="1" spans="2:21" x14ac:dyDescent="0.3">
      <c r="B1" t="s">
        <v>97</v>
      </c>
    </row>
    <row r="2" spans="2:21" x14ac:dyDescent="0.3">
      <c r="B2" t="s">
        <v>90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L2" t="s">
        <v>77</v>
      </c>
      <c r="M2">
        <v>0</v>
      </c>
      <c r="O2" t="s">
        <v>94</v>
      </c>
      <c r="P2">
        <v>5</v>
      </c>
    </row>
    <row r="3" spans="2:21" x14ac:dyDescent="0.3">
      <c r="B3">
        <v>0</v>
      </c>
      <c r="D3">
        <v>4</v>
      </c>
      <c r="F3">
        <v>3</v>
      </c>
      <c r="G3">
        <v>5</v>
      </c>
      <c r="L3" t="s">
        <v>78</v>
      </c>
      <c r="M3">
        <v>7</v>
      </c>
    </row>
    <row r="4" spans="2:21" x14ac:dyDescent="0.3">
      <c r="B4">
        <v>1</v>
      </c>
      <c r="E4">
        <v>4</v>
      </c>
      <c r="I4">
        <v>6</v>
      </c>
    </row>
    <row r="5" spans="2:21" x14ac:dyDescent="0.3">
      <c r="B5">
        <v>2</v>
      </c>
      <c r="J5">
        <v>3</v>
      </c>
      <c r="L5" t="s">
        <v>24</v>
      </c>
      <c r="M5" t="s">
        <v>93</v>
      </c>
    </row>
    <row r="6" spans="2:21" x14ac:dyDescent="0.3">
      <c r="B6">
        <v>3</v>
      </c>
      <c r="D6">
        <v>2</v>
      </c>
      <c r="L6" t="s">
        <v>95</v>
      </c>
      <c r="M6">
        <v>0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</row>
    <row r="7" spans="2:21" x14ac:dyDescent="0.3">
      <c r="B7">
        <v>4</v>
      </c>
      <c r="E7">
        <v>2</v>
      </c>
      <c r="F7">
        <v>2</v>
      </c>
      <c r="H7">
        <v>7</v>
      </c>
      <c r="L7">
        <v>0</v>
      </c>
      <c r="M7">
        <f>IF(C14=0, 0, 1)</f>
        <v>0</v>
      </c>
      <c r="N7">
        <f t="shared" ref="N7:T7" si="0">IF(D14=0, 0, 1)</f>
        <v>1</v>
      </c>
      <c r="O7">
        <f t="shared" si="0"/>
        <v>0</v>
      </c>
      <c r="P7">
        <f t="shared" si="0"/>
        <v>1</v>
      </c>
      <c r="Q7">
        <f t="shared" si="0"/>
        <v>1</v>
      </c>
      <c r="R7">
        <f t="shared" si="0"/>
        <v>0</v>
      </c>
      <c r="S7">
        <f t="shared" si="0"/>
        <v>0</v>
      </c>
      <c r="T7">
        <f t="shared" si="0"/>
        <v>0</v>
      </c>
      <c r="U7">
        <f>IF(L7=$M$2, $P$2, IF(L7=$M$3, $P$2, 0))</f>
        <v>5</v>
      </c>
    </row>
    <row r="8" spans="2:21" x14ac:dyDescent="0.3">
      <c r="B8">
        <v>5</v>
      </c>
      <c r="J8">
        <v>1</v>
      </c>
      <c r="L8">
        <v>1</v>
      </c>
      <c r="M8">
        <f t="shared" ref="M8:M14" si="1">IF(C15=0, 0, 1)</f>
        <v>0</v>
      </c>
      <c r="N8">
        <f t="shared" ref="N8:N14" si="2">IF(D15=0, 0, 1)</f>
        <v>0</v>
      </c>
      <c r="O8">
        <f t="shared" ref="O8:O14" si="3">IF(E15=0, 0, 1)</f>
        <v>1</v>
      </c>
      <c r="P8">
        <f t="shared" ref="P8:P14" si="4">IF(F15=0, 0, 1)</f>
        <v>0</v>
      </c>
      <c r="Q8">
        <f t="shared" ref="Q8:Q14" si="5">IF(G15=0, 0, 1)</f>
        <v>0</v>
      </c>
      <c r="R8">
        <f t="shared" ref="R8:R14" si="6">IF(H15=0, 0, 1)</f>
        <v>0</v>
      </c>
      <c r="S8">
        <f t="shared" ref="S8:S14" si="7">IF(I15=0, 0, 1)</f>
        <v>1</v>
      </c>
      <c r="T8">
        <f t="shared" ref="T8:T14" si="8">IF(J15=0, 0, 1)</f>
        <v>0</v>
      </c>
      <c r="U8">
        <f t="shared" ref="U8:U14" si="9">IF(L8=$M$2, $P$2, IF(L8=$M$3, $P$2, 0))</f>
        <v>0</v>
      </c>
    </row>
    <row r="9" spans="2:21" x14ac:dyDescent="0.3">
      <c r="B9">
        <v>6</v>
      </c>
      <c r="E9">
        <v>1</v>
      </c>
      <c r="J9">
        <v>1</v>
      </c>
      <c r="L9">
        <v>2</v>
      </c>
      <c r="M9">
        <f t="shared" si="1"/>
        <v>0</v>
      </c>
      <c r="N9">
        <f t="shared" si="2"/>
        <v>0</v>
      </c>
      <c r="O9">
        <f t="shared" si="3"/>
        <v>0</v>
      </c>
      <c r="P9">
        <f t="shared" si="4"/>
        <v>0</v>
      </c>
      <c r="Q9">
        <f t="shared" si="5"/>
        <v>0</v>
      </c>
      <c r="R9">
        <f t="shared" si="6"/>
        <v>0</v>
      </c>
      <c r="S9">
        <f t="shared" si="7"/>
        <v>0</v>
      </c>
      <c r="T9">
        <f t="shared" si="8"/>
        <v>1</v>
      </c>
      <c r="U9">
        <f t="shared" si="9"/>
        <v>0</v>
      </c>
    </row>
    <row r="10" spans="2:21" x14ac:dyDescent="0.3">
      <c r="B10">
        <v>7</v>
      </c>
      <c r="L10">
        <v>3</v>
      </c>
      <c r="M10">
        <f t="shared" si="1"/>
        <v>0</v>
      </c>
      <c r="N10">
        <f t="shared" si="2"/>
        <v>1</v>
      </c>
      <c r="O10">
        <f t="shared" si="3"/>
        <v>0</v>
      </c>
      <c r="P10">
        <f t="shared" si="4"/>
        <v>0</v>
      </c>
      <c r="Q10">
        <f t="shared" si="5"/>
        <v>0</v>
      </c>
      <c r="R10">
        <f t="shared" si="6"/>
        <v>0</v>
      </c>
      <c r="S10">
        <f t="shared" si="7"/>
        <v>0</v>
      </c>
      <c r="T10">
        <f t="shared" si="8"/>
        <v>0</v>
      </c>
      <c r="U10">
        <f t="shared" si="9"/>
        <v>0</v>
      </c>
    </row>
    <row r="11" spans="2:21" x14ac:dyDescent="0.3">
      <c r="L11">
        <v>4</v>
      </c>
      <c r="M11">
        <f t="shared" si="1"/>
        <v>0</v>
      </c>
      <c r="N11">
        <f t="shared" si="2"/>
        <v>0</v>
      </c>
      <c r="O11">
        <f t="shared" si="3"/>
        <v>1</v>
      </c>
      <c r="P11">
        <f t="shared" si="4"/>
        <v>1</v>
      </c>
      <c r="Q11">
        <f t="shared" si="5"/>
        <v>0</v>
      </c>
      <c r="R11">
        <f t="shared" si="6"/>
        <v>1</v>
      </c>
      <c r="S11">
        <f t="shared" si="7"/>
        <v>0</v>
      </c>
      <c r="T11">
        <f t="shared" si="8"/>
        <v>0</v>
      </c>
      <c r="U11">
        <f t="shared" si="9"/>
        <v>0</v>
      </c>
    </row>
    <row r="12" spans="2:21" x14ac:dyDescent="0.3">
      <c r="L12">
        <v>5</v>
      </c>
      <c r="M12">
        <f t="shared" si="1"/>
        <v>0</v>
      </c>
      <c r="N12">
        <f t="shared" si="2"/>
        <v>0</v>
      </c>
      <c r="O12">
        <f t="shared" si="3"/>
        <v>0</v>
      </c>
      <c r="P12">
        <f t="shared" si="4"/>
        <v>0</v>
      </c>
      <c r="Q12">
        <f t="shared" si="5"/>
        <v>0</v>
      </c>
      <c r="R12">
        <f t="shared" si="6"/>
        <v>0</v>
      </c>
      <c r="S12">
        <f t="shared" si="7"/>
        <v>0</v>
      </c>
      <c r="T12">
        <f t="shared" si="8"/>
        <v>1</v>
      </c>
      <c r="U12">
        <f t="shared" si="9"/>
        <v>0</v>
      </c>
    </row>
    <row r="13" spans="2:21" x14ac:dyDescent="0.3">
      <c r="B13" t="s">
        <v>91</v>
      </c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L13">
        <v>6</v>
      </c>
      <c r="M13">
        <f t="shared" si="1"/>
        <v>0</v>
      </c>
      <c r="N13">
        <f t="shared" si="2"/>
        <v>0</v>
      </c>
      <c r="O13">
        <f t="shared" si="3"/>
        <v>1</v>
      </c>
      <c r="P13">
        <f t="shared" si="4"/>
        <v>0</v>
      </c>
      <c r="Q13">
        <f t="shared" si="5"/>
        <v>0</v>
      </c>
      <c r="R13">
        <f t="shared" si="6"/>
        <v>0</v>
      </c>
      <c r="S13">
        <f t="shared" si="7"/>
        <v>0</v>
      </c>
      <c r="T13">
        <f t="shared" si="8"/>
        <v>1</v>
      </c>
      <c r="U13">
        <f t="shared" si="9"/>
        <v>0</v>
      </c>
    </row>
    <row r="14" spans="2:21" x14ac:dyDescent="0.3">
      <c r="B14">
        <v>0</v>
      </c>
      <c r="D14">
        <v>3</v>
      </c>
      <c r="F14">
        <v>4</v>
      </c>
      <c r="G14">
        <v>6</v>
      </c>
      <c r="L14">
        <v>7</v>
      </c>
      <c r="M14">
        <f t="shared" si="1"/>
        <v>0</v>
      </c>
      <c r="N14">
        <f t="shared" si="2"/>
        <v>0</v>
      </c>
      <c r="O14">
        <f t="shared" si="3"/>
        <v>0</v>
      </c>
      <c r="P14">
        <f t="shared" si="4"/>
        <v>0</v>
      </c>
      <c r="Q14">
        <f t="shared" si="5"/>
        <v>0</v>
      </c>
      <c r="R14">
        <f t="shared" si="6"/>
        <v>0</v>
      </c>
      <c r="S14">
        <f t="shared" si="7"/>
        <v>0</v>
      </c>
      <c r="T14">
        <f t="shared" si="8"/>
        <v>0</v>
      </c>
      <c r="U14">
        <f t="shared" si="9"/>
        <v>5</v>
      </c>
    </row>
    <row r="15" spans="2:21" x14ac:dyDescent="0.3">
      <c r="B15">
        <v>1</v>
      </c>
      <c r="E15">
        <v>2</v>
      </c>
      <c r="I15">
        <v>5</v>
      </c>
    </row>
    <row r="16" spans="2:21" x14ac:dyDescent="0.3">
      <c r="B16">
        <v>2</v>
      </c>
      <c r="J16">
        <v>4</v>
      </c>
      <c r="L16" t="s">
        <v>96</v>
      </c>
      <c r="M16">
        <v>0</v>
      </c>
      <c r="N16">
        <v>1</v>
      </c>
      <c r="O16">
        <v>2</v>
      </c>
      <c r="P16">
        <v>3</v>
      </c>
      <c r="Q16">
        <v>4</v>
      </c>
      <c r="R16">
        <v>5</v>
      </c>
      <c r="S16">
        <v>6</v>
      </c>
      <c r="T16">
        <v>7</v>
      </c>
    </row>
    <row r="17" spans="2:12" x14ac:dyDescent="0.3">
      <c r="B17">
        <v>3</v>
      </c>
      <c r="D17">
        <v>3</v>
      </c>
      <c r="L17">
        <v>0</v>
      </c>
    </row>
    <row r="18" spans="2:12" x14ac:dyDescent="0.3">
      <c r="B18">
        <v>4</v>
      </c>
      <c r="E18">
        <v>4</v>
      </c>
      <c r="F18">
        <v>3</v>
      </c>
      <c r="H18">
        <v>5</v>
      </c>
      <c r="L18">
        <v>1</v>
      </c>
    </row>
    <row r="19" spans="2:12" x14ac:dyDescent="0.3">
      <c r="B19">
        <v>5</v>
      </c>
      <c r="J19">
        <v>2</v>
      </c>
      <c r="L19">
        <v>2</v>
      </c>
    </row>
    <row r="20" spans="2:12" x14ac:dyDescent="0.3">
      <c r="B20">
        <v>6</v>
      </c>
      <c r="E20">
        <v>5</v>
      </c>
      <c r="J20">
        <v>4</v>
      </c>
      <c r="L20">
        <v>3</v>
      </c>
    </row>
    <row r="21" spans="2:12" x14ac:dyDescent="0.3">
      <c r="B21">
        <v>7</v>
      </c>
      <c r="L21">
        <v>4</v>
      </c>
    </row>
    <row r="22" spans="2:12" x14ac:dyDescent="0.3">
      <c r="L22">
        <v>5</v>
      </c>
    </row>
    <row r="23" spans="2:12" x14ac:dyDescent="0.3">
      <c r="L23">
        <v>6</v>
      </c>
    </row>
    <row r="24" spans="2:12" x14ac:dyDescent="0.3">
      <c r="B24" t="s">
        <v>92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L24">
        <v>7</v>
      </c>
    </row>
    <row r="25" spans="2:12" x14ac:dyDescent="0.3">
      <c r="B25">
        <v>0</v>
      </c>
      <c r="D25">
        <v>3</v>
      </c>
      <c r="F25">
        <v>4</v>
      </c>
      <c r="G25">
        <v>6</v>
      </c>
    </row>
    <row r="26" spans="2:12" x14ac:dyDescent="0.3">
      <c r="B26">
        <v>1</v>
      </c>
      <c r="E26">
        <v>2</v>
      </c>
      <c r="I26">
        <v>5</v>
      </c>
    </row>
    <row r="27" spans="2:12" x14ac:dyDescent="0.3">
      <c r="B27">
        <v>2</v>
      </c>
      <c r="J27">
        <v>4</v>
      </c>
    </row>
    <row r="28" spans="2:12" x14ac:dyDescent="0.3">
      <c r="B28">
        <v>3</v>
      </c>
      <c r="D28">
        <v>3</v>
      </c>
    </row>
    <row r="29" spans="2:12" x14ac:dyDescent="0.3">
      <c r="B29">
        <v>4</v>
      </c>
      <c r="E29">
        <v>4</v>
      </c>
      <c r="F29">
        <v>3</v>
      </c>
      <c r="H29">
        <v>5</v>
      </c>
    </row>
    <row r="30" spans="2:12" x14ac:dyDescent="0.3">
      <c r="B30">
        <v>5</v>
      </c>
      <c r="J30">
        <v>2</v>
      </c>
    </row>
    <row r="31" spans="2:12" x14ac:dyDescent="0.3">
      <c r="B31">
        <v>6</v>
      </c>
      <c r="E31">
        <v>5</v>
      </c>
      <c r="J31">
        <v>4</v>
      </c>
    </row>
    <row r="32" spans="2:12" x14ac:dyDescent="0.3">
      <c r="B32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6FD7-29E0-41C6-994D-926E8E31FBE7}">
  <dimension ref="A1:P25"/>
  <sheetViews>
    <sheetView workbookViewId="0">
      <selection activeCell="G10" sqref="G10"/>
    </sheetView>
  </sheetViews>
  <sheetFormatPr defaultRowHeight="14.4" x14ac:dyDescent="0.3"/>
  <sheetData>
    <row r="1" spans="1:12" x14ac:dyDescent="0.3">
      <c r="A1" t="s">
        <v>98</v>
      </c>
      <c r="B1" cm="1">
        <f t="array" ref="B1:D1">_xlfn.SEQUENCE(1, B12)</f>
        <v>1</v>
      </c>
      <c r="C1">
        <v>2</v>
      </c>
      <c r="D1">
        <v>3</v>
      </c>
      <c r="E1">
        <v>4</v>
      </c>
      <c r="F1">
        <v>5</v>
      </c>
      <c r="G1" t="s">
        <v>99</v>
      </c>
      <c r="I1">
        <f>B11+B12+2</f>
        <v>8</v>
      </c>
      <c r="J1">
        <f>B11*B12+B11+B12</f>
        <v>15</v>
      </c>
    </row>
    <row r="2" spans="1:12" x14ac:dyDescent="0.3">
      <c r="A2" cm="1">
        <f t="array" ref="A2:A4">_xlfn.SEQUENCE(B11,1)</f>
        <v>1</v>
      </c>
      <c r="B2">
        <v>1000</v>
      </c>
      <c r="C2">
        <f>B2+$B$15</f>
        <v>1040</v>
      </c>
      <c r="D2">
        <f>C2+$B$15</f>
        <v>1080</v>
      </c>
      <c r="E2">
        <f t="shared" ref="C2:E5" si="0">$B$14</f>
        <v>100000</v>
      </c>
      <c r="F2">
        <v>0</v>
      </c>
      <c r="G2">
        <v>500</v>
      </c>
      <c r="I2" cm="1">
        <f t="array" ref="I2:I4">0*_xlfn.SEQUENCE(B12)</f>
        <v>0</v>
      </c>
      <c r="J2" cm="1">
        <f t="array" ref="J2:J4">_xlfn.SEQUENCE(B12)</f>
        <v>1</v>
      </c>
      <c r="K2">
        <v>0</v>
      </c>
      <c r="L2">
        <f>G2</f>
        <v>500</v>
      </c>
    </row>
    <row r="3" spans="1:12" x14ac:dyDescent="0.3">
      <c r="A3">
        <v>2</v>
      </c>
      <c r="B3">
        <f t="shared" ref="B3:B5" si="1">$B$14</f>
        <v>100000</v>
      </c>
      <c r="C3">
        <v>1500</v>
      </c>
      <c r="D3">
        <f>C3+$B$15</f>
        <v>1540</v>
      </c>
      <c r="E3">
        <f>D3+$B$15</f>
        <v>1580</v>
      </c>
      <c r="F3">
        <v>0</v>
      </c>
      <c r="G3">
        <v>500</v>
      </c>
      <c r="I3">
        <v>0</v>
      </c>
      <c r="J3">
        <v>2</v>
      </c>
      <c r="K3">
        <v>0</v>
      </c>
      <c r="L3">
        <f>G3</f>
        <v>500</v>
      </c>
    </row>
    <row r="4" spans="1:12" x14ac:dyDescent="0.3">
      <c r="A4">
        <v>3</v>
      </c>
      <c r="B4">
        <f t="shared" si="1"/>
        <v>100000</v>
      </c>
      <c r="C4">
        <f t="shared" si="0"/>
        <v>100000</v>
      </c>
      <c r="D4">
        <v>1400</v>
      </c>
      <c r="E4">
        <f>D4+$B$15</f>
        <v>1440</v>
      </c>
      <c r="F4">
        <v>0</v>
      </c>
      <c r="G4">
        <v>350</v>
      </c>
      <c r="I4">
        <v>0</v>
      </c>
      <c r="J4">
        <v>3</v>
      </c>
      <c r="K4">
        <v>0</v>
      </c>
      <c r="L4">
        <f>G4</f>
        <v>350</v>
      </c>
    </row>
    <row r="5" spans="1:12" x14ac:dyDescent="0.3">
      <c r="A5">
        <v>4</v>
      </c>
      <c r="B5">
        <f t="shared" si="1"/>
        <v>100000</v>
      </c>
      <c r="C5">
        <f t="shared" si="0"/>
        <v>100000</v>
      </c>
      <c r="D5">
        <f t="shared" si="0"/>
        <v>100000</v>
      </c>
      <c r="E5">
        <v>1500</v>
      </c>
      <c r="F5">
        <v>0</v>
      </c>
      <c r="G5">
        <v>400</v>
      </c>
      <c r="I5">
        <f>I2+1</f>
        <v>1</v>
      </c>
      <c r="J5" cm="1">
        <f t="array" ref="J5:J7">_xlfn.SEQUENCE(B12)+B12</f>
        <v>4</v>
      </c>
      <c r="K5">
        <f ca="1">OFFSET($A$1,I5,J5-$B$11)</f>
        <v>1000</v>
      </c>
      <c r="L5">
        <f>$B$14</f>
        <v>100000</v>
      </c>
    </row>
    <row r="6" spans="1:12" x14ac:dyDescent="0.3">
      <c r="A6" t="s">
        <v>100</v>
      </c>
      <c r="B6">
        <v>350</v>
      </c>
      <c r="C6">
        <v>400</v>
      </c>
      <c r="D6">
        <v>450</v>
      </c>
      <c r="E6">
        <v>200</v>
      </c>
      <c r="F6">
        <f>SUM(G2:G5)-SUM(B6:E6)</f>
        <v>350</v>
      </c>
      <c r="I6">
        <f t="shared" ref="I6:I13" si="2">I3+1</f>
        <v>1</v>
      </c>
      <c r="J6">
        <v>5</v>
      </c>
      <c r="K6">
        <f t="shared" ref="K6:K13" ca="1" si="3">OFFSET($A$1,I6,J6-$B$11)</f>
        <v>1040</v>
      </c>
      <c r="L6">
        <f t="shared" ref="L6:L13" si="4">$B$14</f>
        <v>100000</v>
      </c>
    </row>
    <row r="7" spans="1:12" x14ac:dyDescent="0.3">
      <c r="I7">
        <f t="shared" si="2"/>
        <v>1</v>
      </c>
      <c r="J7">
        <v>6</v>
      </c>
      <c r="K7">
        <f t="shared" ca="1" si="3"/>
        <v>1080</v>
      </c>
      <c r="L7">
        <f t="shared" si="4"/>
        <v>100000</v>
      </c>
    </row>
    <row r="8" spans="1:12" x14ac:dyDescent="0.3">
      <c r="I8">
        <f t="shared" si="2"/>
        <v>2</v>
      </c>
      <c r="J8" cm="1">
        <f t="array" ref="J8:J10">_xlfn.SEQUENCE(B12)+B12</f>
        <v>4</v>
      </c>
      <c r="K8">
        <f t="shared" ca="1" si="3"/>
        <v>100000</v>
      </c>
      <c r="L8">
        <f t="shared" si="4"/>
        <v>100000</v>
      </c>
    </row>
    <row r="9" spans="1:12" x14ac:dyDescent="0.3">
      <c r="C9" t="s">
        <v>101</v>
      </c>
      <c r="I9">
        <f t="shared" si="2"/>
        <v>2</v>
      </c>
      <c r="J9">
        <v>5</v>
      </c>
      <c r="K9">
        <f t="shared" ca="1" si="3"/>
        <v>1500</v>
      </c>
      <c r="L9">
        <f t="shared" si="4"/>
        <v>100000</v>
      </c>
    </row>
    <row r="10" spans="1:12" x14ac:dyDescent="0.3">
      <c r="I10">
        <f t="shared" si="2"/>
        <v>2</v>
      </c>
      <c r="J10">
        <v>6</v>
      </c>
      <c r="K10">
        <f t="shared" ca="1" si="3"/>
        <v>1540</v>
      </c>
      <c r="L10">
        <f t="shared" si="4"/>
        <v>100000</v>
      </c>
    </row>
    <row r="11" spans="1:12" x14ac:dyDescent="0.3">
      <c r="A11" t="s">
        <v>102</v>
      </c>
      <c r="B11">
        <v>3</v>
      </c>
      <c r="I11">
        <f t="shared" si="2"/>
        <v>3</v>
      </c>
      <c r="J11" cm="1">
        <f t="array" ref="J11:J13">_xlfn.SEQUENCE(B12)+B12</f>
        <v>4</v>
      </c>
      <c r="K11">
        <f t="shared" ca="1" si="3"/>
        <v>100000</v>
      </c>
      <c r="L11">
        <f t="shared" si="4"/>
        <v>100000</v>
      </c>
    </row>
    <row r="12" spans="1:12" x14ac:dyDescent="0.3">
      <c r="A12" t="s">
        <v>103</v>
      </c>
      <c r="B12">
        <v>3</v>
      </c>
      <c r="I12">
        <f t="shared" si="2"/>
        <v>3</v>
      </c>
      <c r="J12">
        <v>5</v>
      </c>
      <c r="K12">
        <f t="shared" ca="1" si="3"/>
        <v>100000</v>
      </c>
      <c r="L12">
        <f t="shared" si="4"/>
        <v>100000</v>
      </c>
    </row>
    <row r="13" spans="1:12" x14ac:dyDescent="0.3">
      <c r="I13">
        <f t="shared" si="2"/>
        <v>3</v>
      </c>
      <c r="J13">
        <v>6</v>
      </c>
      <c r="K13">
        <f t="shared" ca="1" si="3"/>
        <v>1400</v>
      </c>
      <c r="L13">
        <f t="shared" si="4"/>
        <v>100000</v>
      </c>
    </row>
    <row r="14" spans="1:12" x14ac:dyDescent="0.3">
      <c r="A14" t="s">
        <v>104</v>
      </c>
      <c r="B14">
        <v>100000</v>
      </c>
      <c r="I14" cm="1">
        <f t="array" ref="I14:I16">_xlfn.SEQUENCE(B12)+B11</f>
        <v>4</v>
      </c>
      <c r="J14">
        <v>7</v>
      </c>
      <c r="K14">
        <v>0</v>
      </c>
      <c r="L14" cm="1">
        <f t="array" ref="L14:L16">TRANSPOSE(B6:D6)</f>
        <v>350</v>
      </c>
    </row>
    <row r="15" spans="1:12" x14ac:dyDescent="0.3">
      <c r="A15" t="s">
        <v>116</v>
      </c>
      <c r="B15">
        <v>40</v>
      </c>
      <c r="I15">
        <v>5</v>
      </c>
      <c r="J15">
        <v>7</v>
      </c>
      <c r="K15">
        <v>0</v>
      </c>
      <c r="L15">
        <v>400</v>
      </c>
    </row>
    <row r="16" spans="1:12" x14ac:dyDescent="0.3">
      <c r="I16">
        <v>6</v>
      </c>
      <c r="J16">
        <v>7</v>
      </c>
      <c r="K16">
        <v>0</v>
      </c>
      <c r="L16">
        <v>450</v>
      </c>
    </row>
    <row r="18" spans="1:16" x14ac:dyDescent="0.3">
      <c r="A18" t="s">
        <v>98</v>
      </c>
      <c r="B18">
        <v>1</v>
      </c>
      <c r="C18">
        <v>2</v>
      </c>
      <c r="D18">
        <v>3</v>
      </c>
      <c r="E18">
        <v>4</v>
      </c>
      <c r="F18">
        <v>5</v>
      </c>
      <c r="G18" t="s">
        <v>118</v>
      </c>
      <c r="I18" t="s">
        <v>99</v>
      </c>
      <c r="L18">
        <v>1</v>
      </c>
      <c r="M18">
        <v>2</v>
      </c>
      <c r="N18">
        <v>3</v>
      </c>
      <c r="O18">
        <v>4</v>
      </c>
      <c r="P18">
        <v>5</v>
      </c>
    </row>
    <row r="19" spans="1:16" x14ac:dyDescent="0.3">
      <c r="A19">
        <v>1</v>
      </c>
      <c r="B19">
        <v>350</v>
      </c>
      <c r="C19">
        <v>149.99999999999997</v>
      </c>
      <c r="D19">
        <v>0</v>
      </c>
      <c r="E19">
        <v>0</v>
      </c>
      <c r="F19">
        <v>0</v>
      </c>
      <c r="G19">
        <f>SUM(B19:F19)</f>
        <v>500</v>
      </c>
      <c r="H19" s="1" t="s">
        <v>119</v>
      </c>
      <c r="I19">
        <v>500</v>
      </c>
      <c r="K19">
        <v>1</v>
      </c>
      <c r="L19">
        <v>350</v>
      </c>
      <c r="M19">
        <v>150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0</v>
      </c>
      <c r="C20">
        <v>250.00000000000003</v>
      </c>
      <c r="D20">
        <v>100.00000000000996</v>
      </c>
      <c r="E20">
        <v>0</v>
      </c>
      <c r="F20">
        <v>149.9999999999863</v>
      </c>
      <c r="G20">
        <f t="shared" ref="G20:G22" si="5">SUM(B20:F20)</f>
        <v>499.99999999999631</v>
      </c>
      <c r="H20" s="1" t="s">
        <v>119</v>
      </c>
      <c r="I20">
        <v>500</v>
      </c>
      <c r="K20">
        <v>2</v>
      </c>
      <c r="L20">
        <v>0</v>
      </c>
      <c r="M20">
        <v>250.00000000000006</v>
      </c>
      <c r="N20">
        <v>100.00000000000011</v>
      </c>
      <c r="O20">
        <v>0</v>
      </c>
      <c r="P20">
        <v>149.99999999999994</v>
      </c>
    </row>
    <row r="21" spans="1:16" x14ac:dyDescent="0.3">
      <c r="A21">
        <v>3</v>
      </c>
      <c r="B21">
        <v>0</v>
      </c>
      <c r="C21">
        <v>0</v>
      </c>
      <c r="D21">
        <v>350</v>
      </c>
      <c r="E21">
        <v>0</v>
      </c>
      <c r="F21">
        <v>0</v>
      </c>
      <c r="G21">
        <f t="shared" si="5"/>
        <v>350</v>
      </c>
      <c r="H21" s="1" t="s">
        <v>119</v>
      </c>
      <c r="I21">
        <v>350</v>
      </c>
      <c r="K21">
        <v>3</v>
      </c>
      <c r="L21">
        <v>0</v>
      </c>
      <c r="M21">
        <v>1.7763568394002505E-15</v>
      </c>
      <c r="N21">
        <v>349.99999999999994</v>
      </c>
      <c r="O21">
        <v>0</v>
      </c>
      <c r="P21">
        <v>0</v>
      </c>
    </row>
    <row r="22" spans="1:16" x14ac:dyDescent="0.3">
      <c r="A22">
        <v>4</v>
      </c>
      <c r="B22">
        <v>0</v>
      </c>
      <c r="C22">
        <v>0</v>
      </c>
      <c r="D22">
        <v>0</v>
      </c>
      <c r="E22">
        <v>200</v>
      </c>
      <c r="F22">
        <v>8.4403287537002889</v>
      </c>
      <c r="G22">
        <f t="shared" si="5"/>
        <v>208.4403287537003</v>
      </c>
      <c r="H22" s="1" t="s">
        <v>119</v>
      </c>
      <c r="I22">
        <v>400</v>
      </c>
      <c r="K22">
        <v>4</v>
      </c>
      <c r="L22">
        <v>0</v>
      </c>
      <c r="M22">
        <v>0</v>
      </c>
      <c r="N22">
        <v>0</v>
      </c>
      <c r="O22">
        <v>200</v>
      </c>
      <c r="P22">
        <v>200</v>
      </c>
    </row>
    <row r="23" spans="1:16" x14ac:dyDescent="0.3">
      <c r="A23" t="s">
        <v>117</v>
      </c>
      <c r="B23">
        <f>SUM(B19:B22)</f>
        <v>350</v>
      </c>
      <c r="C23">
        <f t="shared" ref="C23:F23" si="6">SUM(C19:C22)</f>
        <v>400</v>
      </c>
      <c r="D23">
        <f t="shared" si="6"/>
        <v>450.00000000000995</v>
      </c>
      <c r="E23">
        <f t="shared" si="6"/>
        <v>200</v>
      </c>
      <c r="F23">
        <f t="shared" si="6"/>
        <v>158.4403287536866</v>
      </c>
    </row>
    <row r="24" spans="1:16" x14ac:dyDescent="0.3">
      <c r="B24" s="1" t="s">
        <v>119</v>
      </c>
      <c r="C24" s="1" t="s">
        <v>119</v>
      </c>
      <c r="D24" s="1" t="s">
        <v>119</v>
      </c>
      <c r="E24" s="1" t="s">
        <v>119</v>
      </c>
      <c r="F24" s="1" t="s">
        <v>119</v>
      </c>
    </row>
    <row r="25" spans="1:16" x14ac:dyDescent="0.3">
      <c r="A25" t="s">
        <v>100</v>
      </c>
      <c r="B25">
        <v>350</v>
      </c>
      <c r="C25">
        <v>400</v>
      </c>
      <c r="D25">
        <v>450</v>
      </c>
      <c r="E25">
        <v>200</v>
      </c>
      <c r="F25">
        <v>350</v>
      </c>
      <c r="H25" t="s">
        <v>120</v>
      </c>
      <c r="I25">
        <f>SUMPRODUCT(B2:F5, B19:F22)</f>
        <v>1825000.0000000154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A914-F1B3-4FDF-B188-2EC4E86FA79B}">
  <dimension ref="A1:AD39"/>
  <sheetViews>
    <sheetView topLeftCell="M19" workbookViewId="0">
      <selection activeCell="Q23" sqref="Q23"/>
    </sheetView>
  </sheetViews>
  <sheetFormatPr defaultRowHeight="14.4" x14ac:dyDescent="0.3"/>
  <sheetData>
    <row r="1" spans="1:30" x14ac:dyDescent="0.3">
      <c r="A1">
        <v>8</v>
      </c>
      <c r="B1">
        <v>14</v>
      </c>
      <c r="H1">
        <v>17</v>
      </c>
      <c r="I1">
        <f>COUNT(H2:H39)</f>
        <v>38</v>
      </c>
      <c r="N1">
        <v>17</v>
      </c>
      <c r="O1">
        <f>COUNT(N2:N39)</f>
        <v>38</v>
      </c>
      <c r="V1">
        <v>17</v>
      </c>
      <c r="W1">
        <f>COUNT(V2:V39)</f>
        <v>38</v>
      </c>
      <c r="AA1">
        <v>12</v>
      </c>
      <c r="AB1">
        <f>COUNT(AA2:AA25)</f>
        <v>24</v>
      </c>
    </row>
    <row r="2" spans="1:30" x14ac:dyDescent="0.3">
      <c r="A2">
        <v>0</v>
      </c>
      <c r="B2">
        <v>1</v>
      </c>
      <c r="C2">
        <v>5</v>
      </c>
      <c r="D2">
        <v>1</v>
      </c>
      <c r="H2">
        <v>0</v>
      </c>
      <c r="I2">
        <v>1</v>
      </c>
      <c r="J2">
        <v>0</v>
      </c>
      <c r="K2">
        <v>80</v>
      </c>
      <c r="N2">
        <v>0</v>
      </c>
      <c r="O2">
        <v>1</v>
      </c>
      <c r="P2">
        <v>0</v>
      </c>
      <c r="Q2">
        <v>150</v>
      </c>
      <c r="V2">
        <v>0</v>
      </c>
      <c r="W2">
        <v>1</v>
      </c>
      <c r="X2">
        <v>0</v>
      </c>
      <c r="Y2">
        <v>150</v>
      </c>
      <c r="AA2">
        <v>0</v>
      </c>
      <c r="AB2">
        <v>1</v>
      </c>
      <c r="AC2">
        <v>0</v>
      </c>
      <c r="AD2">
        <v>150</v>
      </c>
    </row>
    <row r="3" spans="1:30" x14ac:dyDescent="0.3">
      <c r="A3">
        <v>0</v>
      </c>
      <c r="B3">
        <v>2</v>
      </c>
      <c r="C3">
        <v>8</v>
      </c>
      <c r="D3">
        <v>1</v>
      </c>
      <c r="H3">
        <v>0</v>
      </c>
      <c r="I3">
        <f>I2+1</f>
        <v>2</v>
      </c>
      <c r="J3">
        <v>0</v>
      </c>
      <c r="K3">
        <v>100</v>
      </c>
      <c r="N3">
        <v>0</v>
      </c>
      <c r="O3">
        <f>O2+1</f>
        <v>2</v>
      </c>
      <c r="P3">
        <v>0</v>
      </c>
      <c r="Q3">
        <v>120</v>
      </c>
      <c r="V3">
        <v>0</v>
      </c>
      <c r="W3">
        <f>W2+1</f>
        <v>2</v>
      </c>
      <c r="X3">
        <v>0</v>
      </c>
      <c r="Y3">
        <v>0</v>
      </c>
      <c r="AA3">
        <v>0</v>
      </c>
      <c r="AB3">
        <v>2</v>
      </c>
      <c r="AC3">
        <v>0</v>
      </c>
      <c r="AD3">
        <v>140</v>
      </c>
    </row>
    <row r="4" spans="1:30" x14ac:dyDescent="0.3">
      <c r="A4">
        <v>0</v>
      </c>
      <c r="B4">
        <v>2</v>
      </c>
      <c r="C4">
        <v>4</v>
      </c>
      <c r="D4">
        <v>1</v>
      </c>
      <c r="H4">
        <v>0</v>
      </c>
      <c r="I4">
        <f>I3+1</f>
        <v>3</v>
      </c>
      <c r="J4">
        <v>0</v>
      </c>
      <c r="K4">
        <v>80</v>
      </c>
      <c r="N4">
        <v>0</v>
      </c>
      <c r="O4">
        <f>O3+1</f>
        <v>3</v>
      </c>
      <c r="P4">
        <v>0</v>
      </c>
      <c r="Q4">
        <v>140</v>
      </c>
      <c r="V4">
        <v>0</v>
      </c>
      <c r="W4">
        <f>W3+1</f>
        <v>3</v>
      </c>
      <c r="X4">
        <v>0</v>
      </c>
      <c r="Y4">
        <v>140</v>
      </c>
      <c r="AA4">
        <v>0</v>
      </c>
      <c r="AB4">
        <v>3</v>
      </c>
      <c r="AC4">
        <v>0</v>
      </c>
      <c r="AD4">
        <v>75</v>
      </c>
    </row>
    <row r="5" spans="1:30" x14ac:dyDescent="0.3">
      <c r="A5">
        <v>1</v>
      </c>
      <c r="B5">
        <v>4</v>
      </c>
      <c r="C5">
        <v>2</v>
      </c>
      <c r="D5">
        <v>1</v>
      </c>
      <c r="H5">
        <v>0</v>
      </c>
      <c r="I5">
        <f t="shared" ref="I5:I11" si="0">I4+1</f>
        <v>4</v>
      </c>
      <c r="J5">
        <v>0</v>
      </c>
      <c r="K5">
        <v>90</v>
      </c>
      <c r="N5">
        <v>0</v>
      </c>
      <c r="O5">
        <f t="shared" ref="O5:O11" si="1">O4+1</f>
        <v>4</v>
      </c>
      <c r="P5">
        <v>0</v>
      </c>
      <c r="Q5">
        <v>75</v>
      </c>
      <c r="V5">
        <v>0</v>
      </c>
      <c r="W5">
        <f t="shared" ref="W5:W11" si="2">W4+1</f>
        <v>4</v>
      </c>
      <c r="X5">
        <v>0</v>
      </c>
      <c r="Y5">
        <v>75</v>
      </c>
      <c r="AA5">
        <v>0</v>
      </c>
      <c r="AB5">
        <v>4</v>
      </c>
      <c r="AC5">
        <v>0</v>
      </c>
      <c r="AD5">
        <v>150</v>
      </c>
    </row>
    <row r="6" spans="1:30" x14ac:dyDescent="0.3">
      <c r="A6">
        <v>1</v>
      </c>
      <c r="B6">
        <v>5</v>
      </c>
      <c r="C6">
        <v>4</v>
      </c>
      <c r="D6">
        <v>1</v>
      </c>
      <c r="H6">
        <v>0</v>
      </c>
      <c r="I6">
        <f t="shared" si="0"/>
        <v>5</v>
      </c>
      <c r="J6">
        <v>0</v>
      </c>
      <c r="K6">
        <v>140</v>
      </c>
      <c r="N6">
        <v>0</v>
      </c>
      <c r="O6">
        <f t="shared" si="1"/>
        <v>5</v>
      </c>
      <c r="P6">
        <v>0</v>
      </c>
      <c r="Q6">
        <v>25</v>
      </c>
      <c r="V6">
        <v>0</v>
      </c>
      <c r="W6">
        <f t="shared" si="2"/>
        <v>5</v>
      </c>
      <c r="X6">
        <v>0</v>
      </c>
      <c r="Y6">
        <v>0</v>
      </c>
      <c r="AA6">
        <v>0</v>
      </c>
      <c r="AB6">
        <v>5</v>
      </c>
      <c r="AC6">
        <v>0</v>
      </c>
      <c r="AD6">
        <v>20</v>
      </c>
    </row>
    <row r="7" spans="1:30" x14ac:dyDescent="0.3">
      <c r="A7">
        <v>2</v>
      </c>
      <c r="B7">
        <v>4</v>
      </c>
      <c r="C7">
        <v>5</v>
      </c>
      <c r="D7">
        <v>1</v>
      </c>
      <c r="H7">
        <v>0</v>
      </c>
      <c r="I7">
        <f t="shared" si="0"/>
        <v>6</v>
      </c>
      <c r="J7">
        <v>0</v>
      </c>
      <c r="K7">
        <v>120</v>
      </c>
      <c r="N7">
        <v>0</v>
      </c>
      <c r="O7">
        <f t="shared" si="1"/>
        <v>6</v>
      </c>
      <c r="P7">
        <v>0</v>
      </c>
      <c r="Q7">
        <v>150</v>
      </c>
      <c r="V7">
        <v>0</v>
      </c>
      <c r="W7">
        <f t="shared" si="2"/>
        <v>6</v>
      </c>
      <c r="X7">
        <v>0</v>
      </c>
      <c r="Y7">
        <v>150</v>
      </c>
      <c r="AA7">
        <v>0</v>
      </c>
      <c r="AB7">
        <v>6</v>
      </c>
      <c r="AC7">
        <v>0</v>
      </c>
      <c r="AD7">
        <v>20</v>
      </c>
    </row>
    <row r="8" spans="1:30" x14ac:dyDescent="0.3">
      <c r="A8">
        <v>2</v>
      </c>
      <c r="B8">
        <v>5</v>
      </c>
      <c r="C8">
        <v>2</v>
      </c>
      <c r="D8">
        <v>1</v>
      </c>
      <c r="H8">
        <v>0</v>
      </c>
      <c r="I8">
        <f t="shared" si="0"/>
        <v>7</v>
      </c>
      <c r="J8">
        <v>0</v>
      </c>
      <c r="K8">
        <v>110</v>
      </c>
      <c r="N8">
        <v>0</v>
      </c>
      <c r="O8">
        <f t="shared" si="1"/>
        <v>7</v>
      </c>
      <c r="P8">
        <v>0</v>
      </c>
      <c r="Q8">
        <v>20</v>
      </c>
      <c r="V8">
        <v>0</v>
      </c>
      <c r="W8">
        <f t="shared" si="2"/>
        <v>7</v>
      </c>
      <c r="X8">
        <v>0</v>
      </c>
      <c r="Y8">
        <v>20</v>
      </c>
      <c r="AA8">
        <v>1</v>
      </c>
      <c r="AB8">
        <v>7</v>
      </c>
      <c r="AC8">
        <v>-4100</v>
      </c>
      <c r="AD8">
        <v>10000</v>
      </c>
    </row>
    <row r="9" spans="1:30" x14ac:dyDescent="0.3">
      <c r="A9">
        <v>3</v>
      </c>
      <c r="B9">
        <v>2</v>
      </c>
      <c r="C9">
        <v>3</v>
      </c>
      <c r="D9">
        <v>1</v>
      </c>
      <c r="H9">
        <v>0</v>
      </c>
      <c r="I9">
        <f t="shared" si="0"/>
        <v>8</v>
      </c>
      <c r="J9">
        <v>0</v>
      </c>
      <c r="K9">
        <v>90</v>
      </c>
      <c r="N9">
        <v>0</v>
      </c>
      <c r="O9">
        <f t="shared" si="1"/>
        <v>8</v>
      </c>
      <c r="P9">
        <v>0</v>
      </c>
      <c r="Q9">
        <v>50</v>
      </c>
      <c r="V9">
        <v>0</v>
      </c>
      <c r="W9">
        <f t="shared" si="2"/>
        <v>8</v>
      </c>
      <c r="X9">
        <v>0</v>
      </c>
      <c r="Y9">
        <v>0</v>
      </c>
      <c r="AA9">
        <v>1</v>
      </c>
      <c r="AB9">
        <v>8</v>
      </c>
      <c r="AC9">
        <v>0</v>
      </c>
      <c r="AD9">
        <v>10000</v>
      </c>
    </row>
    <row r="10" spans="1:30" x14ac:dyDescent="0.3">
      <c r="A10">
        <v>3</v>
      </c>
      <c r="B10">
        <v>5</v>
      </c>
      <c r="C10">
        <v>6</v>
      </c>
      <c r="D10">
        <v>1</v>
      </c>
      <c r="H10">
        <v>0</v>
      </c>
      <c r="I10">
        <f t="shared" si="0"/>
        <v>9</v>
      </c>
      <c r="J10">
        <v>0</v>
      </c>
      <c r="K10">
        <v>50</v>
      </c>
      <c r="N10">
        <v>0</v>
      </c>
      <c r="O10">
        <f t="shared" si="1"/>
        <v>9</v>
      </c>
      <c r="P10">
        <v>0</v>
      </c>
      <c r="Q10">
        <v>45</v>
      </c>
      <c r="V10">
        <v>0</v>
      </c>
      <c r="W10">
        <f t="shared" si="2"/>
        <v>9</v>
      </c>
      <c r="X10">
        <v>0</v>
      </c>
      <c r="Y10">
        <v>0</v>
      </c>
      <c r="AA10">
        <f>AA8+1</f>
        <v>2</v>
      </c>
      <c r="AB10">
        <v>7</v>
      </c>
      <c r="AC10">
        <v>-5200</v>
      </c>
      <c r="AD10">
        <v>10000</v>
      </c>
    </row>
    <row r="11" spans="1:30" x14ac:dyDescent="0.3">
      <c r="A11">
        <v>3</v>
      </c>
      <c r="B11">
        <v>6</v>
      </c>
      <c r="C11">
        <v>5</v>
      </c>
      <c r="D11">
        <v>1</v>
      </c>
      <c r="H11">
        <v>0</v>
      </c>
      <c r="I11">
        <f t="shared" si="0"/>
        <v>10</v>
      </c>
      <c r="J11">
        <v>0</v>
      </c>
      <c r="K11">
        <v>110</v>
      </c>
      <c r="N11">
        <v>0</v>
      </c>
      <c r="O11">
        <f t="shared" si="1"/>
        <v>10</v>
      </c>
      <c r="P11">
        <v>0</v>
      </c>
      <c r="Q11">
        <v>20</v>
      </c>
      <c r="V11">
        <v>0</v>
      </c>
      <c r="W11">
        <f t="shared" si="2"/>
        <v>10</v>
      </c>
      <c r="X11">
        <v>0</v>
      </c>
      <c r="Y11">
        <v>20</v>
      </c>
      <c r="AA11">
        <f t="shared" ref="AA11:AA19" si="3">AA9+1</f>
        <v>2</v>
      </c>
      <c r="AB11">
        <v>9</v>
      </c>
      <c r="AC11">
        <v>0</v>
      </c>
      <c r="AD11">
        <v>10000</v>
      </c>
    </row>
    <row r="12" spans="1:30" x14ac:dyDescent="0.3">
      <c r="A12">
        <v>4</v>
      </c>
      <c r="B12">
        <v>5</v>
      </c>
      <c r="C12">
        <v>7</v>
      </c>
      <c r="D12">
        <v>1</v>
      </c>
      <c r="H12">
        <v>1</v>
      </c>
      <c r="I12">
        <v>11</v>
      </c>
      <c r="J12">
        <v>-2120</v>
      </c>
      <c r="K12">
        <v>10000</v>
      </c>
      <c r="N12">
        <v>1</v>
      </c>
      <c r="O12">
        <v>11</v>
      </c>
      <c r="P12">
        <v>-4100</v>
      </c>
      <c r="Q12">
        <v>10000</v>
      </c>
      <c r="S12">
        <v>60</v>
      </c>
      <c r="V12">
        <v>1</v>
      </c>
      <c r="W12">
        <v>11</v>
      </c>
      <c r="X12">
        <v>-4100</v>
      </c>
      <c r="Y12">
        <v>10000</v>
      </c>
      <c r="AA12">
        <f t="shared" si="3"/>
        <v>3</v>
      </c>
      <c r="AB12">
        <v>7</v>
      </c>
      <c r="AC12">
        <v>-5900</v>
      </c>
      <c r="AD12">
        <v>10000</v>
      </c>
    </row>
    <row r="13" spans="1:30" x14ac:dyDescent="0.3">
      <c r="A13">
        <v>4</v>
      </c>
      <c r="B13">
        <v>7</v>
      </c>
      <c r="C13">
        <v>5</v>
      </c>
      <c r="D13">
        <v>1</v>
      </c>
      <c r="H13">
        <v>1</v>
      </c>
      <c r="I13">
        <v>12</v>
      </c>
      <c r="J13">
        <v>0</v>
      </c>
      <c r="K13">
        <v>10000</v>
      </c>
      <c r="N13">
        <v>1</v>
      </c>
      <c r="O13">
        <v>12</v>
      </c>
      <c r="P13">
        <v>0</v>
      </c>
      <c r="Q13">
        <v>10000</v>
      </c>
      <c r="V13">
        <v>1</v>
      </c>
      <c r="W13">
        <v>12</v>
      </c>
      <c r="X13">
        <v>0</v>
      </c>
      <c r="Y13">
        <v>10000</v>
      </c>
      <c r="AA13">
        <f t="shared" si="3"/>
        <v>3</v>
      </c>
      <c r="AB13">
        <v>10</v>
      </c>
      <c r="AC13">
        <v>0</v>
      </c>
      <c r="AD13">
        <v>10000</v>
      </c>
    </row>
    <row r="14" spans="1:30" x14ac:dyDescent="0.3">
      <c r="A14">
        <v>5</v>
      </c>
      <c r="B14">
        <v>7</v>
      </c>
      <c r="C14">
        <v>1</v>
      </c>
      <c r="D14">
        <v>1</v>
      </c>
      <c r="H14">
        <v>2</v>
      </c>
      <c r="I14">
        <v>11</v>
      </c>
      <c r="J14">
        <v>-4340</v>
      </c>
      <c r="K14">
        <v>10000</v>
      </c>
      <c r="N14">
        <v>2</v>
      </c>
      <c r="O14">
        <v>11</v>
      </c>
      <c r="P14">
        <v>-8310</v>
      </c>
      <c r="Q14">
        <v>10000</v>
      </c>
      <c r="S14">
        <v>120</v>
      </c>
      <c r="V14">
        <v>2</v>
      </c>
      <c r="W14">
        <v>11</v>
      </c>
      <c r="X14">
        <v>-8310</v>
      </c>
      <c r="Y14">
        <v>10000</v>
      </c>
      <c r="AA14">
        <f t="shared" si="3"/>
        <v>4</v>
      </c>
      <c r="AB14">
        <v>8</v>
      </c>
      <c r="AC14">
        <v>-3500</v>
      </c>
      <c r="AD14">
        <v>10000</v>
      </c>
    </row>
    <row r="15" spans="1:30" x14ac:dyDescent="0.3">
      <c r="A15">
        <v>6</v>
      </c>
      <c r="B15">
        <v>7</v>
      </c>
      <c r="C15">
        <v>8</v>
      </c>
      <c r="D15">
        <v>1</v>
      </c>
      <c r="H15">
        <v>2</v>
      </c>
      <c r="I15">
        <v>13</v>
      </c>
      <c r="J15">
        <v>0</v>
      </c>
      <c r="K15">
        <v>10000</v>
      </c>
      <c r="N15">
        <v>2</v>
      </c>
      <c r="O15">
        <v>13</v>
      </c>
      <c r="P15">
        <v>0</v>
      </c>
      <c r="Q15">
        <v>10000</v>
      </c>
      <c r="V15">
        <v>2</v>
      </c>
      <c r="W15">
        <v>13</v>
      </c>
      <c r="X15">
        <v>0</v>
      </c>
      <c r="Y15">
        <v>10000</v>
      </c>
      <c r="AA15">
        <f t="shared" si="3"/>
        <v>4</v>
      </c>
      <c r="AB15">
        <v>9</v>
      </c>
      <c r="AC15">
        <v>0</v>
      </c>
      <c r="AD15">
        <v>10000</v>
      </c>
    </row>
    <row r="16" spans="1:30" x14ac:dyDescent="0.3">
      <c r="H16">
        <f>H14+1</f>
        <v>3</v>
      </c>
      <c r="I16">
        <v>11</v>
      </c>
      <c r="J16">
        <v>-3200</v>
      </c>
      <c r="K16">
        <v>10000</v>
      </c>
      <c r="N16">
        <f>N14+1</f>
        <v>3</v>
      </c>
      <c r="O16">
        <v>11</v>
      </c>
      <c r="P16">
        <v>-5200</v>
      </c>
      <c r="Q16">
        <v>10000</v>
      </c>
      <c r="S16">
        <v>0</v>
      </c>
      <c r="V16">
        <f>V14+1</f>
        <v>3</v>
      </c>
      <c r="W16">
        <v>11</v>
      </c>
      <c r="X16">
        <v>-5200</v>
      </c>
      <c r="Y16">
        <v>10000</v>
      </c>
      <c r="AA16">
        <f t="shared" si="3"/>
        <v>5</v>
      </c>
      <c r="AB16">
        <v>8</v>
      </c>
      <c r="AC16">
        <v>-7100</v>
      </c>
      <c r="AD16">
        <v>10000</v>
      </c>
    </row>
    <row r="17" spans="8:30" x14ac:dyDescent="0.3">
      <c r="H17">
        <f t="shared" ref="H17:H31" si="4">H15+1</f>
        <v>3</v>
      </c>
      <c r="I17">
        <v>14</v>
      </c>
      <c r="J17">
        <v>0</v>
      </c>
      <c r="K17">
        <v>10000</v>
      </c>
      <c r="N17">
        <f t="shared" ref="N17:N31" si="5">N15+1</f>
        <v>3</v>
      </c>
      <c r="O17">
        <v>14</v>
      </c>
      <c r="P17">
        <v>0</v>
      </c>
      <c r="Q17">
        <v>10000</v>
      </c>
      <c r="V17">
        <f t="shared" ref="V17:V31" si="6">V15+1</f>
        <v>3</v>
      </c>
      <c r="W17">
        <v>14</v>
      </c>
      <c r="X17">
        <v>0</v>
      </c>
      <c r="Y17">
        <v>10000</v>
      </c>
      <c r="AA17">
        <f t="shared" si="3"/>
        <v>5</v>
      </c>
      <c r="AB17">
        <v>10</v>
      </c>
      <c r="AC17">
        <v>0</v>
      </c>
      <c r="AD17">
        <v>10000</v>
      </c>
    </row>
    <row r="18" spans="8:30" x14ac:dyDescent="0.3">
      <c r="H18">
        <f t="shared" si="4"/>
        <v>4</v>
      </c>
      <c r="I18">
        <v>11</v>
      </c>
      <c r="J18">
        <v>-4950</v>
      </c>
      <c r="K18">
        <v>10000</v>
      </c>
      <c r="N18">
        <f t="shared" si="5"/>
        <v>4</v>
      </c>
      <c r="O18">
        <v>11</v>
      </c>
      <c r="P18">
        <v>-5900</v>
      </c>
      <c r="Q18">
        <v>10000</v>
      </c>
      <c r="S18">
        <v>0</v>
      </c>
      <c r="V18">
        <f t="shared" si="6"/>
        <v>4</v>
      </c>
      <c r="W18">
        <v>11</v>
      </c>
      <c r="X18">
        <v>-5900</v>
      </c>
      <c r="Y18">
        <v>10000</v>
      </c>
      <c r="AA18">
        <f t="shared" si="3"/>
        <v>6</v>
      </c>
      <c r="AB18">
        <v>9</v>
      </c>
      <c r="AC18">
        <v>-2000</v>
      </c>
      <c r="AD18">
        <v>10000</v>
      </c>
    </row>
    <row r="19" spans="8:30" x14ac:dyDescent="0.3">
      <c r="H19">
        <f t="shared" si="4"/>
        <v>4</v>
      </c>
      <c r="I19">
        <v>15</v>
      </c>
      <c r="J19">
        <v>0</v>
      </c>
      <c r="K19">
        <v>10000</v>
      </c>
      <c r="N19">
        <f t="shared" si="5"/>
        <v>4</v>
      </c>
      <c r="O19">
        <v>15</v>
      </c>
      <c r="P19">
        <v>0</v>
      </c>
      <c r="Q19">
        <v>10000</v>
      </c>
      <c r="V19">
        <f t="shared" si="6"/>
        <v>4</v>
      </c>
      <c r="W19">
        <v>15</v>
      </c>
      <c r="X19">
        <v>0</v>
      </c>
      <c r="Y19">
        <v>10000</v>
      </c>
      <c r="AA19">
        <f t="shared" si="3"/>
        <v>6</v>
      </c>
      <c r="AB19">
        <v>10</v>
      </c>
      <c r="AC19">
        <v>0</v>
      </c>
      <c r="AD19">
        <v>10000</v>
      </c>
    </row>
    <row r="20" spans="8:30" x14ac:dyDescent="0.3">
      <c r="H20">
        <f t="shared" si="4"/>
        <v>5</v>
      </c>
      <c r="I20">
        <v>12</v>
      </c>
      <c r="J20">
        <v>-1795</v>
      </c>
      <c r="K20">
        <v>10000</v>
      </c>
      <c r="N20">
        <f t="shared" si="5"/>
        <v>5</v>
      </c>
      <c r="O20">
        <v>12</v>
      </c>
      <c r="P20">
        <v>-5900</v>
      </c>
      <c r="Q20">
        <v>10000</v>
      </c>
      <c r="S20">
        <v>25</v>
      </c>
      <c r="V20">
        <f t="shared" si="6"/>
        <v>5</v>
      </c>
      <c r="W20">
        <v>12</v>
      </c>
      <c r="X20">
        <v>-5900</v>
      </c>
      <c r="Y20">
        <v>10000</v>
      </c>
      <c r="AA20">
        <v>8</v>
      </c>
      <c r="AB20">
        <v>11</v>
      </c>
      <c r="AC20">
        <v>0</v>
      </c>
      <c r="AD20">
        <v>150</v>
      </c>
    </row>
    <row r="21" spans="8:30" x14ac:dyDescent="0.3">
      <c r="H21">
        <f t="shared" si="4"/>
        <v>5</v>
      </c>
      <c r="I21">
        <v>13</v>
      </c>
      <c r="J21">
        <v>0</v>
      </c>
      <c r="K21">
        <v>10000</v>
      </c>
      <c r="N21">
        <f t="shared" si="5"/>
        <v>5</v>
      </c>
      <c r="O21">
        <v>13</v>
      </c>
      <c r="P21">
        <v>0</v>
      </c>
      <c r="Q21">
        <v>10000</v>
      </c>
      <c r="V21">
        <f t="shared" si="6"/>
        <v>5</v>
      </c>
      <c r="W21">
        <v>13</v>
      </c>
      <c r="X21">
        <v>0</v>
      </c>
      <c r="Y21">
        <v>10000</v>
      </c>
      <c r="AA21">
        <v>9</v>
      </c>
      <c r="AB21">
        <v>11</v>
      </c>
      <c r="AC21">
        <v>0</v>
      </c>
      <c r="AD21">
        <v>290</v>
      </c>
    </row>
    <row r="22" spans="8:30" x14ac:dyDescent="0.3">
      <c r="H22">
        <f t="shared" si="4"/>
        <v>6</v>
      </c>
      <c r="I22">
        <v>12</v>
      </c>
      <c r="J22">
        <v>-2300</v>
      </c>
      <c r="K22">
        <v>10000</v>
      </c>
      <c r="N22">
        <f t="shared" si="5"/>
        <v>6</v>
      </c>
      <c r="O22">
        <v>12</v>
      </c>
      <c r="P22">
        <v>-3500</v>
      </c>
      <c r="Q22">
        <v>10000</v>
      </c>
      <c r="S22">
        <v>15</v>
      </c>
      <c r="V22">
        <f t="shared" si="6"/>
        <v>6</v>
      </c>
      <c r="W22">
        <v>12</v>
      </c>
      <c r="X22">
        <v>-3500</v>
      </c>
      <c r="Y22">
        <v>10000</v>
      </c>
      <c r="AA22">
        <v>10</v>
      </c>
      <c r="AB22">
        <v>11</v>
      </c>
      <c r="AC22">
        <v>0</v>
      </c>
      <c r="AD22">
        <v>115</v>
      </c>
    </row>
    <row r="23" spans="8:30" x14ac:dyDescent="0.3">
      <c r="H23">
        <f t="shared" si="4"/>
        <v>6</v>
      </c>
      <c r="I23">
        <v>14</v>
      </c>
      <c r="J23">
        <v>0</v>
      </c>
      <c r="K23">
        <v>10000</v>
      </c>
      <c r="N23">
        <f t="shared" si="5"/>
        <v>6</v>
      </c>
      <c r="O23">
        <v>14</v>
      </c>
      <c r="P23">
        <v>0</v>
      </c>
      <c r="Q23">
        <v>10000</v>
      </c>
      <c r="V23">
        <f t="shared" si="6"/>
        <v>6</v>
      </c>
      <c r="W23">
        <v>14</v>
      </c>
      <c r="X23">
        <v>0</v>
      </c>
      <c r="Y23">
        <v>10000</v>
      </c>
      <c r="AA23">
        <v>7</v>
      </c>
      <c r="AB23">
        <f>AA23+1</f>
        <v>8</v>
      </c>
      <c r="AC23">
        <v>0</v>
      </c>
      <c r="AD23">
        <v>180</v>
      </c>
    </row>
    <row r="24" spans="8:30" x14ac:dyDescent="0.3">
      <c r="H24">
        <f t="shared" si="4"/>
        <v>7</v>
      </c>
      <c r="I24">
        <v>12</v>
      </c>
      <c r="J24">
        <v>-3005</v>
      </c>
      <c r="K24">
        <v>10000</v>
      </c>
      <c r="N24">
        <f t="shared" si="5"/>
        <v>7</v>
      </c>
      <c r="O24">
        <v>12</v>
      </c>
      <c r="P24">
        <v>-7100</v>
      </c>
      <c r="Q24">
        <v>10000</v>
      </c>
      <c r="S24">
        <v>20</v>
      </c>
      <c r="V24">
        <f t="shared" si="6"/>
        <v>7</v>
      </c>
      <c r="W24">
        <v>12</v>
      </c>
      <c r="X24">
        <v>-7100</v>
      </c>
      <c r="Y24">
        <v>10000</v>
      </c>
      <c r="AA24">
        <f>AB23</f>
        <v>8</v>
      </c>
      <c r="AB24">
        <f>AA24+1</f>
        <v>9</v>
      </c>
      <c r="AC24">
        <v>0</v>
      </c>
      <c r="AD24">
        <v>180</v>
      </c>
    </row>
    <row r="25" spans="8:30" x14ac:dyDescent="0.3">
      <c r="H25">
        <f t="shared" si="4"/>
        <v>7</v>
      </c>
      <c r="I25">
        <v>15</v>
      </c>
      <c r="J25">
        <v>0</v>
      </c>
      <c r="K25">
        <v>10000</v>
      </c>
      <c r="N25">
        <f t="shared" si="5"/>
        <v>7</v>
      </c>
      <c r="O25">
        <v>15</v>
      </c>
      <c r="P25">
        <v>0</v>
      </c>
      <c r="Q25">
        <v>10000</v>
      </c>
      <c r="V25">
        <f t="shared" si="6"/>
        <v>7</v>
      </c>
      <c r="W25">
        <v>15</v>
      </c>
      <c r="X25">
        <v>0</v>
      </c>
      <c r="Y25">
        <v>10000</v>
      </c>
      <c r="AA25">
        <v>9</v>
      </c>
      <c r="AB25">
        <v>10</v>
      </c>
      <c r="AC25">
        <v>0</v>
      </c>
      <c r="AD25">
        <v>180</v>
      </c>
    </row>
    <row r="26" spans="8:30" x14ac:dyDescent="0.3">
      <c r="H26">
        <f t="shared" si="4"/>
        <v>8</v>
      </c>
      <c r="I26">
        <v>13</v>
      </c>
      <c r="J26">
        <v>-1530</v>
      </c>
      <c r="K26">
        <v>10000</v>
      </c>
      <c r="N26">
        <f t="shared" si="5"/>
        <v>8</v>
      </c>
      <c r="O26">
        <v>13</v>
      </c>
      <c r="P26">
        <v>-4500</v>
      </c>
      <c r="Q26">
        <v>10000</v>
      </c>
      <c r="S26">
        <v>50</v>
      </c>
      <c r="V26">
        <f t="shared" si="6"/>
        <v>8</v>
      </c>
      <c r="W26">
        <v>13</v>
      </c>
      <c r="X26">
        <v>-4500</v>
      </c>
      <c r="Y26">
        <v>10000</v>
      </c>
    </row>
    <row r="27" spans="8:30" x14ac:dyDescent="0.3">
      <c r="H27">
        <f t="shared" si="4"/>
        <v>8</v>
      </c>
      <c r="I27">
        <v>14</v>
      </c>
      <c r="J27">
        <v>0</v>
      </c>
      <c r="K27">
        <v>10000</v>
      </c>
      <c r="N27">
        <f t="shared" si="5"/>
        <v>8</v>
      </c>
      <c r="O27">
        <v>14</v>
      </c>
      <c r="P27">
        <v>0</v>
      </c>
      <c r="Q27">
        <v>10000</v>
      </c>
      <c r="V27">
        <f t="shared" si="6"/>
        <v>8</v>
      </c>
      <c r="W27">
        <v>14</v>
      </c>
      <c r="X27">
        <v>0</v>
      </c>
      <c r="Y27">
        <v>10000</v>
      </c>
    </row>
    <row r="28" spans="8:30" x14ac:dyDescent="0.3">
      <c r="H28">
        <f t="shared" si="4"/>
        <v>9</v>
      </c>
      <c r="I28">
        <v>13</v>
      </c>
      <c r="J28">
        <v>-2130</v>
      </c>
      <c r="K28">
        <v>10000</v>
      </c>
      <c r="N28">
        <f t="shared" si="5"/>
        <v>9</v>
      </c>
      <c r="O28">
        <v>13</v>
      </c>
      <c r="P28">
        <v>-5400</v>
      </c>
      <c r="Q28">
        <v>10000</v>
      </c>
      <c r="S28">
        <v>45</v>
      </c>
      <c r="V28">
        <f t="shared" si="6"/>
        <v>9</v>
      </c>
      <c r="W28">
        <v>13</v>
      </c>
      <c r="X28">
        <v>-5400</v>
      </c>
      <c r="Y28">
        <v>10000</v>
      </c>
    </row>
    <row r="29" spans="8:30" x14ac:dyDescent="0.3">
      <c r="H29">
        <f t="shared" si="4"/>
        <v>9</v>
      </c>
      <c r="I29">
        <v>15</v>
      </c>
      <c r="J29">
        <v>0</v>
      </c>
      <c r="K29">
        <v>10000</v>
      </c>
      <c r="N29">
        <f t="shared" si="5"/>
        <v>9</v>
      </c>
      <c r="O29">
        <v>15</v>
      </c>
      <c r="P29">
        <v>0</v>
      </c>
      <c r="Q29">
        <v>10000</v>
      </c>
      <c r="V29">
        <f t="shared" si="6"/>
        <v>9</v>
      </c>
      <c r="W29">
        <v>15</v>
      </c>
      <c r="X29">
        <v>0</v>
      </c>
      <c r="Y29">
        <v>10000</v>
      </c>
    </row>
    <row r="30" spans="8:30" x14ac:dyDescent="0.3">
      <c r="H30">
        <f t="shared" si="4"/>
        <v>10</v>
      </c>
      <c r="I30">
        <v>14</v>
      </c>
      <c r="J30">
        <v>-2350</v>
      </c>
      <c r="K30">
        <v>10000</v>
      </c>
      <c r="N30">
        <f t="shared" si="5"/>
        <v>10</v>
      </c>
      <c r="O30">
        <v>14</v>
      </c>
      <c r="P30">
        <v>-2000</v>
      </c>
      <c r="Q30">
        <v>10000</v>
      </c>
      <c r="S30">
        <v>20</v>
      </c>
      <c r="V30">
        <f t="shared" si="6"/>
        <v>10</v>
      </c>
      <c r="W30">
        <v>14</v>
      </c>
      <c r="X30">
        <v>-2000</v>
      </c>
      <c r="Y30">
        <v>10000</v>
      </c>
    </row>
    <row r="31" spans="8:30" x14ac:dyDescent="0.3">
      <c r="H31">
        <f t="shared" si="4"/>
        <v>10</v>
      </c>
      <c r="I31">
        <v>15</v>
      </c>
      <c r="J31">
        <v>0</v>
      </c>
      <c r="K31">
        <v>10000</v>
      </c>
      <c r="N31">
        <f t="shared" si="5"/>
        <v>10</v>
      </c>
      <c r="O31">
        <v>15</v>
      </c>
      <c r="P31">
        <v>0</v>
      </c>
      <c r="Q31">
        <v>10000</v>
      </c>
      <c r="V31">
        <f t="shared" si="6"/>
        <v>10</v>
      </c>
      <c r="W31">
        <v>15</v>
      </c>
      <c r="X31">
        <v>0</v>
      </c>
      <c r="Y31">
        <v>10000</v>
      </c>
    </row>
    <row r="32" spans="8:30" x14ac:dyDescent="0.3">
      <c r="H32">
        <v>12</v>
      </c>
      <c r="I32">
        <v>16</v>
      </c>
      <c r="J32">
        <v>0</v>
      </c>
      <c r="K32">
        <v>80</v>
      </c>
      <c r="N32">
        <v>12</v>
      </c>
      <c r="O32">
        <v>16</v>
      </c>
      <c r="P32">
        <v>0</v>
      </c>
      <c r="Q32">
        <v>150</v>
      </c>
      <c r="T32">
        <f>SUM(S12:S30)</f>
        <v>355</v>
      </c>
      <c r="V32">
        <v>12</v>
      </c>
      <c r="W32">
        <v>16</v>
      </c>
      <c r="X32">
        <v>0</v>
      </c>
      <c r="Y32">
        <v>150</v>
      </c>
    </row>
    <row r="33" spans="8:25" x14ac:dyDescent="0.3">
      <c r="H33">
        <v>13</v>
      </c>
      <c r="I33">
        <v>16</v>
      </c>
      <c r="J33">
        <v>0</v>
      </c>
      <c r="K33">
        <v>240</v>
      </c>
      <c r="N33">
        <v>13</v>
      </c>
      <c r="O33">
        <v>16</v>
      </c>
      <c r="P33">
        <v>0</v>
      </c>
      <c r="Q33">
        <v>145</v>
      </c>
      <c r="V33">
        <v>13</v>
      </c>
      <c r="W33">
        <v>16</v>
      </c>
      <c r="X33">
        <v>0</v>
      </c>
      <c r="Y33">
        <v>0</v>
      </c>
    </row>
    <row r="34" spans="8:25" x14ac:dyDescent="0.3">
      <c r="H34">
        <v>14</v>
      </c>
      <c r="I34">
        <v>16</v>
      </c>
      <c r="J34">
        <v>0</v>
      </c>
      <c r="K34">
        <v>290</v>
      </c>
      <c r="N34">
        <v>14</v>
      </c>
      <c r="O34">
        <v>16</v>
      </c>
      <c r="P34">
        <v>0</v>
      </c>
      <c r="Q34">
        <v>340</v>
      </c>
      <c r="V34">
        <v>14</v>
      </c>
      <c r="W34">
        <v>16</v>
      </c>
      <c r="X34">
        <v>0</v>
      </c>
      <c r="Y34">
        <v>340</v>
      </c>
    </row>
    <row r="35" spans="8:25" x14ac:dyDescent="0.3">
      <c r="H35">
        <v>15</v>
      </c>
      <c r="I35">
        <v>16</v>
      </c>
      <c r="J35">
        <v>0</v>
      </c>
      <c r="K35">
        <v>360</v>
      </c>
      <c r="N35">
        <v>15</v>
      </c>
      <c r="O35">
        <v>16</v>
      </c>
      <c r="P35">
        <v>0</v>
      </c>
      <c r="Q35">
        <v>160</v>
      </c>
      <c r="V35">
        <v>15</v>
      </c>
      <c r="W35">
        <v>16</v>
      </c>
      <c r="X35">
        <v>0</v>
      </c>
      <c r="Y35">
        <v>160</v>
      </c>
    </row>
    <row r="36" spans="8:25" x14ac:dyDescent="0.3">
      <c r="H36">
        <v>11</v>
      </c>
      <c r="I36">
        <v>12</v>
      </c>
      <c r="J36">
        <v>0</v>
      </c>
      <c r="K36">
        <v>180</v>
      </c>
      <c r="N36">
        <v>11</v>
      </c>
      <c r="O36">
        <v>12</v>
      </c>
      <c r="P36">
        <v>0</v>
      </c>
      <c r="Q36">
        <v>180</v>
      </c>
      <c r="V36">
        <v>11</v>
      </c>
      <c r="W36">
        <v>12</v>
      </c>
      <c r="X36">
        <v>0</v>
      </c>
      <c r="Y36">
        <v>180</v>
      </c>
    </row>
    <row r="37" spans="8:25" x14ac:dyDescent="0.3">
      <c r="H37">
        <f>I36</f>
        <v>12</v>
      </c>
      <c r="I37">
        <f>H37+1</f>
        <v>13</v>
      </c>
      <c r="J37">
        <v>0</v>
      </c>
      <c r="K37">
        <v>180</v>
      </c>
      <c r="N37">
        <f>O36</f>
        <v>12</v>
      </c>
      <c r="O37">
        <f>N37+1</f>
        <v>13</v>
      </c>
      <c r="P37">
        <v>0</v>
      </c>
      <c r="Q37">
        <v>180</v>
      </c>
      <c r="V37">
        <f>W36</f>
        <v>12</v>
      </c>
      <c r="W37">
        <f>V37+1</f>
        <v>13</v>
      </c>
      <c r="X37">
        <v>0</v>
      </c>
      <c r="Y37">
        <v>180</v>
      </c>
    </row>
    <row r="38" spans="8:25" x14ac:dyDescent="0.3">
      <c r="H38">
        <f t="shared" ref="H38:H39" si="7">I37</f>
        <v>13</v>
      </c>
      <c r="I38">
        <f t="shared" ref="I38:I39" si="8">H38+1</f>
        <v>14</v>
      </c>
      <c r="J38">
        <v>0</v>
      </c>
      <c r="K38">
        <v>180</v>
      </c>
      <c r="N38">
        <f t="shared" ref="N38:N39" si="9">O37</f>
        <v>13</v>
      </c>
      <c r="O38">
        <f t="shared" ref="O38:O39" si="10">N38+1</f>
        <v>14</v>
      </c>
      <c r="P38">
        <v>0</v>
      </c>
      <c r="Q38">
        <v>180</v>
      </c>
      <c r="V38">
        <f t="shared" ref="V38:V39" si="11">W37</f>
        <v>13</v>
      </c>
      <c r="W38">
        <f t="shared" ref="W38:W39" si="12">V38+1</f>
        <v>14</v>
      </c>
      <c r="X38">
        <v>0</v>
      </c>
      <c r="Y38">
        <v>10000</v>
      </c>
    </row>
    <row r="39" spans="8:25" x14ac:dyDescent="0.3">
      <c r="H39">
        <f t="shared" si="7"/>
        <v>14</v>
      </c>
      <c r="I39">
        <f t="shared" si="8"/>
        <v>15</v>
      </c>
      <c r="J39">
        <v>0</v>
      </c>
      <c r="K39">
        <v>180</v>
      </c>
      <c r="N39">
        <f t="shared" si="9"/>
        <v>14</v>
      </c>
      <c r="O39">
        <f t="shared" si="10"/>
        <v>15</v>
      </c>
      <c r="P39">
        <v>0</v>
      </c>
      <c r="Q39">
        <v>180</v>
      </c>
      <c r="V39">
        <f t="shared" si="11"/>
        <v>14</v>
      </c>
      <c r="W39">
        <f t="shared" si="12"/>
        <v>15</v>
      </c>
      <c r="X39">
        <v>0</v>
      </c>
      <c r="Y39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0EDA-4FE4-4C5F-AAF6-FBD905FE7C50}">
  <dimension ref="A1:G31"/>
  <sheetViews>
    <sheetView topLeftCell="A4" workbookViewId="0">
      <selection activeCell="G20" sqref="G20"/>
    </sheetView>
  </sheetViews>
  <sheetFormatPr defaultRowHeight="14.4" x14ac:dyDescent="0.3"/>
  <sheetData>
    <row r="1" spans="1:6" x14ac:dyDescent="0.3">
      <c r="A1" t="s">
        <v>98</v>
      </c>
      <c r="B1" cm="1">
        <f t="array" ref="B1:D1">_xlfn.SEQUENCE(1, B12)</f>
        <v>1</v>
      </c>
      <c r="C1">
        <v>2</v>
      </c>
      <c r="D1">
        <v>3</v>
      </c>
      <c r="F1" t="s">
        <v>99</v>
      </c>
    </row>
    <row r="2" spans="1:6" x14ac:dyDescent="0.3">
      <c r="A2" cm="1">
        <f t="array" ref="A2:A4">_xlfn.SEQUENCE(B11,1)</f>
        <v>1</v>
      </c>
      <c r="B2">
        <v>15</v>
      </c>
      <c r="C2">
        <v>24</v>
      </c>
      <c r="D2">
        <v>12</v>
      </c>
      <c r="F2">
        <v>125</v>
      </c>
    </row>
    <row r="3" spans="1:6" x14ac:dyDescent="0.3">
      <c r="A3">
        <v>2</v>
      </c>
      <c r="B3">
        <v>12</v>
      </c>
      <c r="C3">
        <v>27</v>
      </c>
      <c r="D3">
        <v>18</v>
      </c>
      <c r="F3">
        <v>250</v>
      </c>
    </row>
    <row r="4" spans="1:6" x14ac:dyDescent="0.3">
      <c r="A4">
        <v>3</v>
      </c>
      <c r="B4">
        <v>9</v>
      </c>
      <c r="C4">
        <v>15</v>
      </c>
      <c r="D4">
        <v>27</v>
      </c>
      <c r="F4">
        <v>175</v>
      </c>
    </row>
    <row r="6" spans="1:6" x14ac:dyDescent="0.3">
      <c r="A6" t="s">
        <v>100</v>
      </c>
      <c r="B6">
        <v>100</v>
      </c>
      <c r="C6">
        <v>250</v>
      </c>
      <c r="D6">
        <v>200</v>
      </c>
    </row>
    <row r="9" spans="1:6" x14ac:dyDescent="0.3">
      <c r="C9" t="s">
        <v>101</v>
      </c>
    </row>
    <row r="11" spans="1:6" x14ac:dyDescent="0.3">
      <c r="A11" t="s">
        <v>102</v>
      </c>
      <c r="B11">
        <v>3</v>
      </c>
    </row>
    <row r="12" spans="1:6" x14ac:dyDescent="0.3">
      <c r="A12" t="s">
        <v>103</v>
      </c>
      <c r="B12">
        <v>3</v>
      </c>
    </row>
    <row r="14" spans="1:6" x14ac:dyDescent="0.3">
      <c r="A14" t="s">
        <v>105</v>
      </c>
    </row>
    <row r="15" spans="1:6" x14ac:dyDescent="0.3">
      <c r="B15">
        <v>0</v>
      </c>
      <c r="C15">
        <v>0</v>
      </c>
      <c r="D15">
        <v>125</v>
      </c>
    </row>
    <row r="16" spans="1:6" x14ac:dyDescent="0.3">
      <c r="B16">
        <v>0</v>
      </c>
      <c r="C16">
        <v>100</v>
      </c>
      <c r="D16">
        <v>75</v>
      </c>
    </row>
    <row r="17" spans="1:7" x14ac:dyDescent="0.3">
      <c r="B17">
        <v>100</v>
      </c>
      <c r="C17">
        <v>75</v>
      </c>
      <c r="D17">
        <v>0</v>
      </c>
    </row>
    <row r="19" spans="1:7" x14ac:dyDescent="0.3">
      <c r="A19" t="s">
        <v>79</v>
      </c>
      <c r="B19">
        <f>SUMPRODUCT(B2:D4,B15:D17)</f>
        <v>7575</v>
      </c>
      <c r="G19" t="s">
        <v>110</v>
      </c>
    </row>
    <row r="21" spans="1:7" x14ac:dyDescent="0.3">
      <c r="A21" t="s">
        <v>106</v>
      </c>
      <c r="B21" t="s">
        <v>107</v>
      </c>
    </row>
    <row r="22" spans="1:7" x14ac:dyDescent="0.3">
      <c r="B22">
        <f>SUM(B15:D15)</f>
        <v>125</v>
      </c>
      <c r="C22" s="1" t="s">
        <v>84</v>
      </c>
      <c r="D22">
        <f>F2</f>
        <v>125</v>
      </c>
    </row>
    <row r="23" spans="1:7" x14ac:dyDescent="0.3">
      <c r="B23">
        <f t="shared" ref="B23:B24" si="0">SUM(B16:D16)</f>
        <v>175</v>
      </c>
      <c r="C23" s="1" t="s">
        <v>84</v>
      </c>
      <c r="D23">
        <f t="shared" ref="D23:D24" si="1">F3</f>
        <v>250</v>
      </c>
    </row>
    <row r="24" spans="1:7" x14ac:dyDescent="0.3">
      <c r="B24">
        <f t="shared" si="0"/>
        <v>175</v>
      </c>
      <c r="C24" s="1" t="s">
        <v>84</v>
      </c>
      <c r="D24">
        <f t="shared" si="1"/>
        <v>175</v>
      </c>
    </row>
    <row r="26" spans="1:7" x14ac:dyDescent="0.3">
      <c r="B26" t="s">
        <v>108</v>
      </c>
    </row>
    <row r="27" spans="1:7" x14ac:dyDescent="0.3">
      <c r="B27">
        <f>SUM(B15:B17)</f>
        <v>100</v>
      </c>
      <c r="C27" s="1" t="s">
        <v>84</v>
      </c>
      <c r="D27">
        <f>B6</f>
        <v>100</v>
      </c>
    </row>
    <row r="28" spans="1:7" x14ac:dyDescent="0.3">
      <c r="B28">
        <f>SUM(C15:C17)</f>
        <v>175</v>
      </c>
      <c r="C28" s="1" t="s">
        <v>84</v>
      </c>
      <c r="D28">
        <f>C6</f>
        <v>250</v>
      </c>
    </row>
    <row r="29" spans="1:7" x14ac:dyDescent="0.3">
      <c r="B29">
        <f>SUM(D15:D17)</f>
        <v>200</v>
      </c>
      <c r="C29" s="1" t="s">
        <v>84</v>
      </c>
      <c r="D29">
        <f>D6</f>
        <v>200</v>
      </c>
    </row>
    <row r="31" spans="1:7" x14ac:dyDescent="0.3">
      <c r="B3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Node to edge costs</vt:lpstr>
      <vt:lpstr>Staff allocation</vt:lpstr>
      <vt:lpstr>Line inspection</vt:lpstr>
      <vt:lpstr>Max cardinality matching</vt:lpstr>
      <vt:lpstr>Creating committees</vt:lpstr>
      <vt:lpstr>Preemption scheduling</vt:lpstr>
      <vt:lpstr>Logistic operations</vt:lpstr>
      <vt:lpstr>Project transport</vt:lpstr>
      <vt:lpstr>Min s_t cut 1</vt:lpstr>
      <vt:lpstr>Min s_t cut 2</vt:lpstr>
      <vt:lpstr>Min cost flow</vt:lpstr>
      <vt:lpstr>Transport 1</vt:lpstr>
      <vt:lpstr>airplane</vt:lpstr>
      <vt:lpstr>optimality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Gaurav Anugole</dc:creator>
  <cp:lastModifiedBy>Sai Gaurav Anugole</cp:lastModifiedBy>
  <dcterms:created xsi:type="dcterms:W3CDTF">2022-07-26T18:20:25Z</dcterms:created>
  <dcterms:modified xsi:type="dcterms:W3CDTF">2022-09-13T06:28:58Z</dcterms:modified>
</cp:coreProperties>
</file>