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3.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34.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79eRlqR+rGH2BWq+h0+NiFabd/BTvOB6gQBl/Oj5inW0CV1WJKbGBJuvCIYh4AoPIpz0lDb26Dzj8M42rvOqqg==" workbookSaltValue="2bmLgcztx5QlRJeskj3QFw==" workbookSpinCount="100000" lockStructure="1"/>
  <bookViews>
    <workbookView xWindow="0" yWindow="28200" windowWidth="2775" windowHeight="4140" tabRatio="652" firstSheet="37" activeTab="41"/>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SIMON_Site2" sheetId="72" r:id="rId30"/>
    <sheet name="Toll-Free RESPORG" sheetId="23" r:id="rId31"/>
    <sheet name="Region-Mkt" sheetId="24" state="hidden" r:id="rId32"/>
    <sheet name="CRCP Worksheet" sheetId="47" r:id="rId33"/>
    <sheet name="Notes" sheetId="53" r:id="rId34"/>
    <sheet name="OrderSummaryDoc" sheetId="52" r:id="rId35"/>
    <sheet name="Pre_Qual_Questionnaire_1" sheetId="50" r:id="rId36"/>
    <sheet name="Data Entry Instructions" sheetId="26" r:id="rId37"/>
    <sheet name="Features Not Supported by BVE" sheetId="51" r:id="rId38"/>
    <sheet name="valDat" sheetId="28" r:id="rId39"/>
    <sheet name="Dev" sheetId="29" state="hidden" r:id="rId40"/>
    <sheet name="Change History" sheetId="27" r:id="rId41"/>
    <sheet name="SOA Configurator" sheetId="57" r:id="rId42"/>
    <sheet name="Codes" sheetId="30" state="hidden" r:id="rId43"/>
    <sheet name="Sheet1" sheetId="49" state="hidden" r:id="rId44"/>
  </sheets>
  <functionGroups builtInGroupCount="18"/>
  <externalReferences>
    <externalReference r:id="rId45"/>
    <externalReference r:id="rId46"/>
    <externalReference r:id="rId47"/>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7">'Features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5" i="72" l="1"/>
  <c r="H3" i="72"/>
  <c r="D5" i="72"/>
  <c r="D4" i="72"/>
  <c r="D3" i="72"/>
  <c r="D2" i="72"/>
  <c r="H2" i="72"/>
  <c r="F16" i="72" l="1"/>
  <c r="G16" i="72" s="1"/>
  <c r="F12" i="72"/>
  <c r="G12" i="72" s="1"/>
  <c r="F15" i="72"/>
  <c r="G15" i="72" s="1"/>
  <c r="F10" i="72"/>
  <c r="G10" i="72" s="1"/>
  <c r="F13" i="72"/>
  <c r="G13" i="72" s="1"/>
  <c r="F9" i="72"/>
  <c r="G9" i="72" s="1"/>
  <c r="F11" i="72"/>
  <c r="G11" i="72" s="1"/>
  <c r="F14" i="72"/>
  <c r="G14" i="72" s="1"/>
  <c r="O23" i="57"/>
  <c r="O22" i="57"/>
  <c r="M28" i="14" l="1"/>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J23" i="57"/>
  <c r="J22" i="57"/>
  <c r="M21" i="25"/>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15"/>
  <c r="M56" i="41"/>
  <c r="M56" i="43"/>
  <c r="M56" i="45"/>
  <c r="N136" i="25"/>
  <c r="N136" i="32"/>
  <c r="N136" i="37"/>
  <c r="N136" i="31"/>
  <c r="N136" i="45"/>
  <c r="N136" i="19"/>
  <c r="N136" i="20"/>
  <c r="N136" i="38"/>
  <c r="N136" i="36"/>
  <c r="N136" i="34"/>
  <c r="N136" i="16"/>
  <c r="N136" i="18"/>
  <c r="N136" i="43"/>
  <c r="N136" i="41"/>
  <c r="N136" i="15"/>
  <c r="N136" i="40"/>
  <c r="N136" i="17"/>
  <c r="M28" i="25" l="1"/>
  <c r="M32" i="25" s="1"/>
  <c r="M28" i="7"/>
  <c r="M32" i="7" s="1"/>
  <c r="F16" i="46"/>
  <c r="G16" i="46" s="1"/>
  <c r="F15" i="46"/>
  <c r="G15" i="46" s="1"/>
  <c r="M56" i="25"/>
  <c r="F14" i="46"/>
  <c r="G14" i="46" s="1"/>
  <c r="F10" i="46"/>
  <c r="G10" i="46" s="1"/>
  <c r="F11" i="46"/>
  <c r="G11" i="46" s="1"/>
  <c r="F13" i="46"/>
  <c r="G13"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F34" i="6"/>
  <c r="M34" i="28"/>
  <c r="Q30" i="6"/>
  <c r="U9" i="28"/>
  <c r="AK22" i="6"/>
  <c r="L18" i="28"/>
  <c r="F4" i="28"/>
  <c r="K44" i="28"/>
  <c r="H31" i="28"/>
  <c r="Y35" i="28"/>
  <c r="W38" i="28"/>
  <c r="P12" i="6"/>
  <c r="K29" i="28"/>
  <c r="L23" i="28"/>
  <c r="Z5" i="28"/>
  <c r="U3" i="28"/>
  <c r="H41" i="28"/>
  <c r="Z21" i="28"/>
  <c r="Q37" i="28"/>
  <c r="U2" i="28"/>
  <c r="S30" i="28"/>
  <c r="M19" i="28"/>
  <c r="J32" i="28"/>
  <c r="AJ17" i="6"/>
  <c r="T23" i="6"/>
  <c r="R23" i="6"/>
  <c r="Z23" i="6"/>
  <c r="J26" i="6"/>
  <c r="W37" i="28"/>
  <c r="T31" i="28"/>
  <c r="Z22" i="28"/>
  <c r="F24" i="28"/>
  <c r="AM20" i="6"/>
  <c r="H179" i="52"/>
  <c r="M18" i="28"/>
  <c r="AS15" i="6"/>
  <c r="U16" i="28"/>
  <c r="AL14" i="6"/>
  <c r="AD25" i="6"/>
  <c r="X42" i="28"/>
  <c r="AN13" i="6"/>
  <c r="O28" i="28"/>
  <c r="Z23" i="28"/>
  <c r="R18" i="28"/>
  <c r="Y4" i="28"/>
  <c r="M28" i="6"/>
  <c r="F28" i="28"/>
  <c r="M22" i="6"/>
  <c r="C105" i="52"/>
  <c r="AL25" i="6"/>
  <c r="J6" i="28"/>
  <c r="L41" i="28"/>
  <c r="J14" i="6"/>
  <c r="K12" i="6"/>
  <c r="V26" i="6"/>
  <c r="N19" i="28"/>
  <c r="J21" i="28"/>
  <c r="F34" i="28"/>
  <c r="L26" i="6"/>
  <c r="AC29" i="6"/>
  <c r="K36" i="28"/>
  <c r="C21" i="6"/>
  <c r="H12" i="28"/>
  <c r="AG18" i="6"/>
  <c r="AJ30" i="6"/>
  <c r="U32" i="28"/>
  <c r="AC24" i="6"/>
  <c r="U22" i="28"/>
  <c r="W26" i="28"/>
  <c r="AS33" i="6"/>
  <c r="I17" i="6"/>
  <c r="T12" i="28"/>
  <c r="Q13" i="6"/>
  <c r="L8" i="28"/>
  <c r="P19" i="6"/>
  <c r="R26" i="28"/>
  <c r="C23" i="6"/>
  <c r="AC26" i="6"/>
  <c r="N39" i="28"/>
  <c r="A181" i="52"/>
  <c r="T28" i="6"/>
  <c r="O20" i="6"/>
  <c r="E39" i="28"/>
  <c r="AM12" i="6"/>
  <c r="AU28" i="6"/>
  <c r="AT28" i="6"/>
  <c r="AX26" i="6"/>
  <c r="G4" i="28"/>
  <c r="T35" i="6"/>
  <c r="J8" i="28"/>
  <c r="H277" i="52"/>
  <c r="R12" i="28"/>
  <c r="K40" i="28"/>
  <c r="D3" i="28"/>
  <c r="P34" i="28"/>
  <c r="AN31" i="6"/>
  <c r="U17" i="6"/>
  <c r="F37" i="28"/>
  <c r="H27" i="6"/>
  <c r="H177" i="52"/>
  <c r="K27" i="6"/>
  <c r="T7" i="28"/>
  <c r="AD18" i="6"/>
  <c r="AK28" i="6"/>
  <c r="O41" i="28"/>
  <c r="H28" i="6"/>
  <c r="AX35" i="6"/>
  <c r="Y7" i="28"/>
  <c r="AK15" i="6"/>
  <c r="AC35" i="6"/>
  <c r="O27" i="6"/>
  <c r="O34" i="28"/>
  <c r="AK24" i="6"/>
  <c r="I8" i="28"/>
  <c r="F20" i="28"/>
  <c r="AT15" i="6"/>
  <c r="G33" i="28"/>
  <c r="C13" i="6"/>
  <c r="AP21" i="6"/>
  <c r="S28" i="6"/>
  <c r="H5" i="28"/>
  <c r="F22" i="6"/>
  <c r="D28" i="28"/>
  <c r="AK13" i="6"/>
  <c r="S19" i="6"/>
  <c r="Q30" i="28"/>
  <c r="U4" i="28"/>
  <c r="Z14" i="6"/>
  <c r="L23" i="6"/>
  <c r="C38" i="28"/>
  <c r="AL20" i="6"/>
  <c r="AJ21" i="6"/>
  <c r="AV26" i="6"/>
  <c r="O31" i="28"/>
  <c r="G23" i="6"/>
  <c r="C28" i="28"/>
  <c r="AL23" i="6"/>
  <c r="AK21" i="6"/>
  <c r="AM14" i="6"/>
  <c r="AE26" i="6"/>
  <c r="U19" i="6"/>
  <c r="N22" i="28"/>
  <c r="X20" i="28"/>
  <c r="I24" i="28"/>
  <c r="U24" i="6"/>
  <c r="AP18" i="6"/>
  <c r="M11" i="28"/>
  <c r="N6" i="28"/>
  <c r="Q11" i="6"/>
  <c r="Y34" i="28"/>
  <c r="M20" i="28"/>
  <c r="U20" i="28"/>
  <c r="AS24" i="6"/>
  <c r="O29" i="28"/>
  <c r="F38" i="28"/>
  <c r="L15" i="6"/>
  <c r="AP26" i="6"/>
  <c r="X35" i="28"/>
  <c r="P31" i="28"/>
  <c r="T23" i="28"/>
  <c r="K14" i="6"/>
  <c r="AA26" i="6"/>
  <c r="D15" i="28"/>
  <c r="AA32" i="28"/>
  <c r="P22" i="28"/>
  <c r="Q5" i="28"/>
  <c r="AG27" i="6"/>
  <c r="I18" i="6"/>
  <c r="J18" i="28"/>
  <c r="H267" i="52"/>
  <c r="Q27" i="28"/>
  <c r="R3" i="28"/>
  <c r="F26" i="28"/>
  <c r="AK18" i="6"/>
  <c r="G43" i="28"/>
  <c r="T5" i="28"/>
  <c r="P28" i="28"/>
  <c r="H44" i="28"/>
  <c r="AV28" i="6"/>
  <c r="AA11" i="6"/>
  <c r="G20" i="6"/>
  <c r="C18" i="28"/>
  <c r="D22" i="28"/>
  <c r="L13" i="28"/>
  <c r="P36" i="28"/>
  <c r="AT14" i="6"/>
  <c r="F12" i="28"/>
  <c r="Z19" i="28"/>
  <c r="S15" i="28"/>
  <c r="K26" i="6"/>
  <c r="Q27" i="6"/>
  <c r="X10" i="28"/>
  <c r="H108" i="52"/>
  <c r="E25" i="28"/>
  <c r="N26" i="28"/>
  <c r="Z43" i="28"/>
  <c r="V28" i="28"/>
  <c r="Y37" i="28"/>
  <c r="J29" i="6"/>
  <c r="H18" i="6"/>
  <c r="E18" i="6"/>
  <c r="K31" i="28"/>
  <c r="C35" i="6"/>
  <c r="I16" i="6"/>
  <c r="G16" i="6"/>
  <c r="F41" i="28"/>
  <c r="AH14" i="6"/>
  <c r="AH12" i="6"/>
  <c r="AI30" i="6"/>
  <c r="H24" i="28"/>
  <c r="H198" i="52"/>
  <c r="AR16" i="6"/>
  <c r="I31" i="6"/>
  <c r="K18" i="6"/>
  <c r="AD31" i="6"/>
  <c r="R34" i="28"/>
  <c r="L11" i="6"/>
  <c r="R28" i="28"/>
  <c r="E35" i="6"/>
  <c r="J41" i="28"/>
  <c r="AA36" i="28"/>
  <c r="H190" i="52"/>
  <c r="AM35" i="6"/>
  <c r="N16" i="28"/>
  <c r="AD35" i="6"/>
  <c r="L37" i="28"/>
  <c r="T26" i="28"/>
  <c r="AF18" i="6"/>
  <c r="P2" i="28"/>
  <c r="C111" i="52"/>
  <c r="C29" i="28"/>
  <c r="S18" i="28"/>
  <c r="C43" i="28"/>
  <c r="AO27" i="6"/>
  <c r="G25" i="28"/>
  <c r="N44" i="28"/>
  <c r="Y15" i="6"/>
  <c r="N25" i="6"/>
  <c r="T43" i="28"/>
  <c r="L22" i="6"/>
  <c r="J39" i="28"/>
  <c r="AP28" i="6"/>
  <c r="V22" i="28"/>
  <c r="Z17" i="6"/>
  <c r="V24" i="28"/>
  <c r="N24" i="6"/>
  <c r="O18" i="6"/>
  <c r="P26" i="28"/>
  <c r="I26" i="28"/>
  <c r="V25" i="28"/>
  <c r="M44" i="28"/>
  <c r="L30" i="28"/>
  <c r="Q34" i="28"/>
  <c r="AS23" i="6"/>
  <c r="AH29" i="6"/>
  <c r="H33" i="28"/>
  <c r="W27" i="6"/>
  <c r="K28" i="6"/>
  <c r="H31" i="6"/>
  <c r="K11" i="6"/>
  <c r="D5" i="28"/>
  <c r="V44" i="28"/>
  <c r="T38" i="28"/>
  <c r="X12" i="6"/>
  <c r="AA12" i="28"/>
  <c r="W39" i="28"/>
  <c r="V22" i="6"/>
  <c r="AI17" i="6"/>
  <c r="X44" i="28"/>
  <c r="I5" i="28"/>
  <c r="S16" i="6"/>
  <c r="E16" i="28"/>
  <c r="G15" i="6"/>
  <c r="AR21" i="6"/>
  <c r="P29" i="6"/>
  <c r="G11" i="6"/>
  <c r="E11" i="6"/>
  <c r="Y33" i="6"/>
  <c r="P18" i="6"/>
  <c r="G19" i="28"/>
  <c r="M30" i="6"/>
  <c r="AP32" i="6"/>
  <c r="AK34" i="6"/>
  <c r="AA23" i="28"/>
  <c r="P33" i="6"/>
  <c r="AK11" i="6"/>
  <c r="S32" i="28"/>
  <c r="J14" i="28"/>
  <c r="S3" i="28"/>
  <c r="W20" i="28"/>
  <c r="O28" i="6"/>
  <c r="Q12" i="6"/>
  <c r="P35" i="28"/>
  <c r="D21" i="28"/>
  <c r="AF33" i="6"/>
  <c r="AI21" i="6"/>
  <c r="O12" i="28"/>
  <c r="AA17" i="6"/>
  <c r="L34" i="6"/>
  <c r="G30" i="28"/>
  <c r="M14" i="6"/>
  <c r="H36" i="28"/>
  <c r="AA34" i="28"/>
  <c r="K30" i="28"/>
  <c r="V39" i="28"/>
  <c r="R14" i="28"/>
  <c r="W28" i="6"/>
  <c r="P25" i="6"/>
  <c r="P39" i="28"/>
  <c r="Z28" i="28"/>
  <c r="AD14" i="6"/>
  <c r="H279" i="52"/>
  <c r="AO20" i="6"/>
  <c r="I13" i="28"/>
  <c r="AL21" i="6"/>
  <c r="G18" i="6"/>
  <c r="U27" i="6"/>
  <c r="V29" i="28"/>
  <c r="K5" i="28"/>
  <c r="P30" i="28"/>
  <c r="C204" i="52"/>
  <c r="T18" i="28"/>
  <c r="Z24" i="6"/>
  <c r="G41" i="28"/>
  <c r="S37" i="28"/>
  <c r="R25" i="6"/>
  <c r="Q41" i="28"/>
  <c r="AP24" i="6"/>
  <c r="G9" i="28"/>
  <c r="U36" i="28"/>
  <c r="G20" i="28"/>
  <c r="S24" i="6"/>
  <c r="J34" i="6"/>
  <c r="Q36" i="28"/>
  <c r="N43" i="28"/>
  <c r="AM15" i="6"/>
  <c r="Z35" i="28"/>
  <c r="H21" i="28"/>
  <c r="U17" i="28"/>
  <c r="L24" i="6"/>
  <c r="T15" i="6"/>
  <c r="AF29" i="6"/>
  <c r="AM16" i="6"/>
  <c r="AR14" i="6"/>
  <c r="H278" i="52"/>
  <c r="T35" i="28"/>
  <c r="K4" i="28"/>
  <c r="T25" i="28"/>
  <c r="AQ28" i="6"/>
  <c r="R15" i="28"/>
  <c r="AT20" i="6"/>
  <c r="AE18" i="6"/>
  <c r="Y12" i="6"/>
  <c r="U5" i="28"/>
  <c r="AX22" i="6"/>
  <c r="AN17" i="6"/>
  <c r="G18" i="28"/>
  <c r="N29" i="6"/>
  <c r="R23" i="28"/>
  <c r="E29" i="6"/>
  <c r="S28" i="28"/>
  <c r="C33" i="6"/>
  <c r="H33" i="6"/>
  <c r="Z34" i="28"/>
  <c r="W43" i="28"/>
  <c r="Y19" i="28"/>
  <c r="Y43" i="28"/>
  <c r="C25" i="6"/>
  <c r="I27" i="28"/>
  <c r="J44" i="28"/>
  <c r="U35" i="6"/>
  <c r="D35" i="28"/>
  <c r="L36" i="28"/>
  <c r="AR17" i="6"/>
  <c r="I19" i="28"/>
  <c r="G21" i="6"/>
  <c r="O29" i="6"/>
  <c r="R6" i="28"/>
  <c r="G24" i="28"/>
  <c r="AU31" i="6"/>
  <c r="AX29" i="6"/>
  <c r="K33" i="6"/>
  <c r="T2" i="28"/>
  <c r="Y18" i="6"/>
  <c r="F19" i="6"/>
  <c r="W6" i="28"/>
  <c r="AT31" i="6"/>
  <c r="AE11" i="6"/>
  <c r="J19" i="28"/>
  <c r="X28" i="6"/>
  <c r="AE22" i="6"/>
  <c r="O34" i="6"/>
  <c r="S29" i="6"/>
  <c r="C31" i="6"/>
  <c r="AU16" i="6"/>
  <c r="J9" i="28"/>
  <c r="AA19" i="6"/>
  <c r="F35" i="6"/>
  <c r="AD20" i="6"/>
  <c r="K22" i="6"/>
  <c r="AS17" i="6"/>
  <c r="AA39" i="28"/>
  <c r="H24" i="6"/>
  <c r="AF13" i="6"/>
  <c r="AE20" i="6"/>
  <c r="N30" i="6"/>
  <c r="L20" i="6"/>
  <c r="AO30" i="6"/>
  <c r="E32" i="6"/>
  <c r="C42" i="28"/>
  <c r="X23" i="6"/>
  <c r="AV27" i="6"/>
  <c r="AT16" i="6"/>
  <c r="F44" i="28"/>
  <c r="C4" i="28"/>
  <c r="E33" i="28"/>
  <c r="V18" i="6"/>
  <c r="AR27" i="6"/>
  <c r="Y32" i="6"/>
  <c r="Y28" i="28"/>
  <c r="X34" i="6"/>
  <c r="G36" i="28"/>
  <c r="F28" i="6"/>
  <c r="C41" i="28"/>
  <c r="AH13" i="6"/>
  <c r="D42" i="28"/>
  <c r="Q2" i="28"/>
  <c r="AX31" i="6"/>
  <c r="N34" i="28"/>
  <c r="U6" i="28"/>
  <c r="G29" i="6"/>
  <c r="AM24" i="6"/>
  <c r="U30" i="6"/>
  <c r="G35" i="28"/>
  <c r="P30" i="6"/>
  <c r="K42" i="28"/>
  <c r="O11" i="28"/>
  <c r="AT12" i="6"/>
  <c r="L19" i="6"/>
  <c r="O33" i="6"/>
  <c r="S12" i="6"/>
  <c r="J15" i="28"/>
  <c r="S42" i="28"/>
  <c r="AV29" i="6"/>
  <c r="AI31" i="6"/>
  <c r="H15" i="6"/>
  <c r="G28" i="28"/>
  <c r="F26" i="6"/>
  <c r="H26" i="28"/>
  <c r="O10" i="28"/>
  <c r="AM13" i="6"/>
  <c r="AE12" i="6"/>
  <c r="U18" i="28"/>
  <c r="AI34" i="6"/>
  <c r="V11" i="6"/>
  <c r="AR32" i="6"/>
  <c r="AG13" i="6"/>
  <c r="AN16" i="6"/>
  <c r="W32" i="6"/>
  <c r="H23" i="6"/>
  <c r="O20" i="28"/>
  <c r="C8" i="28"/>
  <c r="W18" i="6"/>
  <c r="S36" i="28"/>
  <c r="Q3" i="28"/>
  <c r="X39" i="28"/>
  <c r="S21" i="6"/>
  <c r="R16" i="6"/>
  <c r="Q34" i="6"/>
  <c r="S10" i="28"/>
  <c r="AQ24" i="6"/>
  <c r="Z41" i="28"/>
  <c r="J13" i="6"/>
  <c r="N28" i="28"/>
  <c r="C14" i="28"/>
  <c r="AO12" i="6"/>
  <c r="V40" i="28"/>
  <c r="R18" i="6"/>
  <c r="Q35" i="28"/>
  <c r="M37" i="28"/>
  <c r="U11" i="6"/>
  <c r="AF25" i="6"/>
  <c r="N2" i="28"/>
  <c r="S14" i="6"/>
  <c r="X22" i="6"/>
  <c r="Q35" i="6"/>
  <c r="O3" i="28"/>
  <c r="M11" i="6"/>
  <c r="X27" i="28"/>
  <c r="U14" i="28"/>
  <c r="U23" i="6"/>
  <c r="AK29" i="6"/>
  <c r="AK16" i="6"/>
  <c r="I26" i="6"/>
  <c r="J27" i="28"/>
  <c r="AJ29" i="6"/>
  <c r="G19" i="6"/>
  <c r="M15" i="6"/>
  <c r="AX18" i="6"/>
  <c r="P44" i="28"/>
  <c r="N15" i="28"/>
  <c r="Y44" i="28"/>
  <c r="R19" i="28"/>
  <c r="AA33" i="6"/>
  <c r="AE16" i="6"/>
  <c r="P12" i="28"/>
  <c r="X37" i="28"/>
  <c r="L32" i="28"/>
  <c r="J33" i="28"/>
  <c r="M3" i="28"/>
  <c r="Q9" i="28"/>
  <c r="X13" i="28"/>
  <c r="AA27" i="28"/>
  <c r="M21" i="28"/>
  <c r="C210" i="52"/>
  <c r="E15" i="6"/>
  <c r="G2" i="28"/>
  <c r="AU21" i="6"/>
  <c r="I18" i="28"/>
  <c r="AH22" i="6"/>
  <c r="S15" i="6"/>
  <c r="AR24" i="6"/>
  <c r="V2" i="28"/>
  <c r="AK17" i="6"/>
  <c r="V42" i="28"/>
  <c r="I2" i="28"/>
  <c r="P27" i="28"/>
  <c r="AK31" i="6"/>
  <c r="Z20" i="28"/>
  <c r="C35" i="28"/>
  <c r="AA35" i="6"/>
  <c r="E3" i="28"/>
  <c r="N20" i="28"/>
  <c r="AV18" i="6"/>
  <c r="X38" i="28"/>
  <c r="E31" i="6"/>
  <c r="Y15" i="28"/>
  <c r="W21" i="28"/>
  <c r="AS31" i="6"/>
  <c r="N5" i="28"/>
  <c r="AV20" i="6"/>
  <c r="W33" i="6"/>
  <c r="T42" i="28"/>
  <c r="M39" i="28"/>
  <c r="N28" i="6"/>
  <c r="R22" i="6"/>
  <c r="G32" i="6"/>
  <c r="AV19" i="6"/>
  <c r="J11" i="28"/>
  <c r="I17" i="28"/>
  <c r="G17" i="28"/>
  <c r="AX13" i="6"/>
  <c r="Z31" i="28"/>
  <c r="F40" i="28"/>
  <c r="O35" i="28"/>
  <c r="E31" i="28"/>
  <c r="P23" i="28"/>
  <c r="N18" i="28"/>
  <c r="N24" i="28"/>
  <c r="G39" i="28"/>
  <c r="W23" i="6"/>
  <c r="AC33" i="6"/>
  <c r="U31" i="28"/>
  <c r="AU11" i="6"/>
  <c r="H40" i="28"/>
  <c r="AA33" i="28"/>
  <c r="V15" i="28"/>
  <c r="AQ32" i="6"/>
  <c r="Y6" i="28"/>
  <c r="V10" i="28"/>
  <c r="O17" i="6"/>
  <c r="D27" i="28"/>
  <c r="I28" i="28"/>
  <c r="M23" i="28"/>
  <c r="AT30" i="6"/>
  <c r="T11" i="6"/>
  <c r="AX21" i="6"/>
  <c r="T26" i="6"/>
  <c r="T8" i="28"/>
  <c r="N31" i="6"/>
  <c r="AN34" i="6"/>
  <c r="C117" i="52"/>
  <c r="X16" i="6"/>
  <c r="X7" i="28"/>
  <c r="AQ20" i="6"/>
  <c r="X27" i="6"/>
  <c r="AU20" i="6"/>
  <c r="Z14" i="28"/>
  <c r="C17" i="28"/>
  <c r="AI26" i="6"/>
  <c r="F43" i="28"/>
  <c r="H20" i="6"/>
  <c r="H11" i="6"/>
  <c r="Z32" i="28"/>
  <c r="G22" i="6"/>
  <c r="AU18" i="6"/>
  <c r="M16" i="28"/>
  <c r="J32" i="6"/>
  <c r="R27" i="6"/>
  <c r="C108" i="52"/>
  <c r="M9" i="28"/>
  <c r="Y12" i="28"/>
  <c r="Q38" i="28"/>
  <c r="S12" i="28"/>
  <c r="AA22" i="6"/>
  <c r="Z25" i="6"/>
  <c r="M31" i="28"/>
  <c r="AA18" i="6"/>
  <c r="AJ16" i="6"/>
  <c r="R43" i="28"/>
  <c r="L16" i="28"/>
  <c r="Y2" i="28"/>
  <c r="AI33" i="6"/>
  <c r="H209" i="52"/>
  <c r="D24" i="28"/>
  <c r="AQ26" i="6"/>
  <c r="F20" i="6"/>
  <c r="G30" i="6"/>
  <c r="R2" i="28"/>
  <c r="G28" i="6"/>
  <c r="AV35" i="6"/>
  <c r="Z20" i="6"/>
  <c r="AO31" i="6"/>
  <c r="AC31" i="6"/>
  <c r="AE33" i="6"/>
  <c r="R29" i="6"/>
  <c r="G13" i="6"/>
  <c r="AA42" i="28"/>
  <c r="AJ24" i="6"/>
  <c r="AM33" i="6"/>
  <c r="X5" i="28"/>
  <c r="Q42" i="28"/>
  <c r="AC18" i="6"/>
  <c r="I15" i="28"/>
  <c r="Q40" i="28"/>
  <c r="H30" i="6"/>
  <c r="AD23" i="6"/>
  <c r="W11" i="28"/>
  <c r="Y38" i="28"/>
  <c r="AG11" i="6"/>
  <c r="AQ29" i="6"/>
  <c r="E11" i="28"/>
  <c r="AG35" i="6"/>
  <c r="K35" i="28"/>
  <c r="Q8" i="28"/>
  <c r="AS12" i="6"/>
  <c r="W12" i="28"/>
  <c r="F6" i="28"/>
  <c r="L18" i="6"/>
  <c r="Y29" i="28"/>
  <c r="T29" i="6"/>
  <c r="Y36" i="28"/>
  <c r="G21" i="28"/>
  <c r="S16" i="28"/>
  <c r="H17" i="28"/>
  <c r="Z27" i="6"/>
  <c r="X29" i="28"/>
  <c r="I36" i="28"/>
  <c r="S13" i="6"/>
  <c r="P32" i="28"/>
  <c r="AH16" i="6"/>
  <c r="S25" i="28"/>
  <c r="X16" i="28"/>
  <c r="J17" i="28"/>
  <c r="H188" i="52"/>
  <c r="Z32" i="6"/>
  <c r="Z29" i="28"/>
  <c r="X36" i="28"/>
  <c r="E17" i="6"/>
  <c r="Y14" i="6"/>
  <c r="Y24" i="6"/>
  <c r="S29" i="28"/>
  <c r="Y33" i="28"/>
  <c r="U15" i="28"/>
  <c r="AG15" i="6"/>
  <c r="G35" i="6"/>
  <c r="H14" i="28"/>
  <c r="B28" i="28"/>
  <c r="V32" i="28"/>
  <c r="T36" i="28"/>
  <c r="I10" i="28"/>
  <c r="I23" i="6"/>
  <c r="AT18" i="6"/>
  <c r="C195" i="52"/>
  <c r="AX32" i="6"/>
  <c r="F23" i="28"/>
  <c r="K30" i="6"/>
  <c r="X15" i="6"/>
  <c r="AV34" i="6"/>
  <c r="O26" i="28"/>
  <c r="W15" i="6"/>
  <c r="G33" i="6"/>
  <c r="C22" i="28"/>
  <c r="AE23" i="6"/>
  <c r="F17" i="28"/>
  <c r="W31" i="6"/>
  <c r="N7" i="28"/>
  <c r="C34" i="6"/>
  <c r="Q10" i="28"/>
  <c r="W44" i="28"/>
  <c r="AT34" i="6"/>
  <c r="Z18" i="6"/>
  <c r="AF14" i="6"/>
  <c r="R32" i="28"/>
  <c r="E37" i="28"/>
  <c r="Y40" i="28"/>
  <c r="R44" i="28"/>
  <c r="AA19" i="28"/>
  <c r="Q17" i="28"/>
  <c r="AR31" i="6"/>
  <c r="F21" i="28"/>
  <c r="O30" i="28"/>
  <c r="P40" i="28"/>
  <c r="AO18" i="6"/>
  <c r="AS13" i="6"/>
  <c r="C24" i="28"/>
  <c r="AA24" i="28"/>
  <c r="F15" i="6"/>
  <c r="D16" i="28"/>
  <c r="AD26" i="6"/>
  <c r="E22" i="6"/>
  <c r="AF20" i="6"/>
  <c r="V43" i="28"/>
  <c r="AN27" i="6"/>
  <c r="T11" i="28"/>
  <c r="AX27" i="6"/>
  <c r="K15" i="28"/>
  <c r="AD24" i="6"/>
  <c r="U22" i="6"/>
  <c r="C25" i="28"/>
  <c r="X26" i="6"/>
  <c r="J33" i="6"/>
  <c r="U13" i="28"/>
  <c r="O23" i="28"/>
  <c r="AI27" i="6"/>
  <c r="AV11" i="6"/>
  <c r="AT33" i="6"/>
  <c r="AK26" i="6"/>
  <c r="C208" i="52"/>
  <c r="C206" i="52"/>
  <c r="F25" i="6"/>
  <c r="AO21" i="6"/>
  <c r="Z38" i="28"/>
  <c r="C121" i="52"/>
  <c r="C10" i="28"/>
  <c r="Q18" i="6"/>
  <c r="L3" i="28"/>
  <c r="C12" i="28"/>
  <c r="R41" i="28"/>
  <c r="P6" i="28"/>
  <c r="AV17" i="6"/>
  <c r="M25" i="28"/>
  <c r="AC30" i="6"/>
  <c r="V35" i="6"/>
  <c r="C16" i="6"/>
  <c r="W17" i="6"/>
  <c r="U18" i="6"/>
  <c r="L21" i="28"/>
  <c r="AA43" i="28"/>
  <c r="AA26" i="28"/>
  <c r="P15" i="28"/>
  <c r="K3" i="28"/>
  <c r="K15" i="6"/>
  <c r="AA2" i="28"/>
  <c r="AT22" i="6"/>
  <c r="K32" i="28"/>
  <c r="X30" i="6"/>
  <c r="Z42" i="28"/>
  <c r="AA25" i="28"/>
  <c r="AC12" i="6"/>
  <c r="AN12" i="6"/>
  <c r="S26" i="28"/>
  <c r="J24" i="6"/>
  <c r="AG16" i="6"/>
  <c r="AC15" i="6"/>
  <c r="Y25" i="28"/>
  <c r="O25" i="28"/>
  <c r="L28" i="28"/>
  <c r="V17" i="28"/>
  <c r="T20" i="28"/>
  <c r="AD16" i="6"/>
  <c r="G14" i="6"/>
  <c r="T28" i="28"/>
  <c r="O32" i="28"/>
  <c r="F27" i="6"/>
  <c r="N19" i="6"/>
  <c r="J4" i="28"/>
  <c r="G25" i="6"/>
  <c r="AJ20" i="6"/>
  <c r="K34" i="6"/>
  <c r="AA31" i="6"/>
  <c r="G7" i="28"/>
  <c r="AD13" i="6"/>
  <c r="C27" i="28"/>
  <c r="P33" i="28"/>
  <c r="Y35" i="6"/>
  <c r="AX25" i="6"/>
  <c r="AO23" i="6"/>
  <c r="D8" i="28"/>
  <c r="AX28" i="6"/>
  <c r="Z17" i="28"/>
  <c r="P35" i="6"/>
  <c r="N27" i="6"/>
  <c r="W31" i="28"/>
  <c r="T33" i="28"/>
  <c r="AU35" i="6"/>
  <c r="L17" i="28"/>
  <c r="P32" i="6"/>
  <c r="F24" i="6"/>
  <c r="L27" i="6"/>
  <c r="L29" i="28"/>
  <c r="X20" i="6"/>
  <c r="P16" i="28"/>
  <c r="AU33" i="6"/>
  <c r="T18" i="6"/>
  <c r="I22" i="28"/>
  <c r="AG19" i="6"/>
  <c r="AA5" i="28"/>
  <c r="M24" i="6"/>
  <c r="M19" i="6"/>
  <c r="V25" i="6"/>
  <c r="R37" i="28"/>
  <c r="K41" i="28"/>
  <c r="T33" i="6"/>
  <c r="AD19" i="6"/>
  <c r="AJ11" i="6"/>
  <c r="E41" i="28"/>
  <c r="AG22" i="6"/>
  <c r="N34" i="6"/>
  <c r="N13" i="6"/>
  <c r="AH11" i="6"/>
  <c r="F27" i="28"/>
  <c r="D14" i="28"/>
  <c r="O40" i="28"/>
  <c r="M35" i="6"/>
  <c r="AE35" i="6"/>
  <c r="AC14" i="6"/>
  <c r="P38" i="28"/>
  <c r="K9" i="28"/>
  <c r="P10" i="28"/>
  <c r="H191" i="52"/>
  <c r="AT32" i="6"/>
  <c r="U30" i="28"/>
  <c r="W15" i="28"/>
  <c r="AR15" i="6"/>
  <c r="AV25" i="6"/>
  <c r="D7" i="28"/>
  <c r="C26" i="28"/>
  <c r="C209" i="52"/>
  <c r="AT35" i="6"/>
  <c r="N17" i="6"/>
  <c r="X12" i="28"/>
  <c r="M8" i="28"/>
  <c r="C109" i="52"/>
  <c r="H2" i="28"/>
  <c r="AD22" i="6"/>
  <c r="H11" i="28"/>
  <c r="R33" i="28"/>
  <c r="L12" i="28"/>
  <c r="H28" i="28"/>
  <c r="AM22" i="6"/>
  <c r="AI24" i="6"/>
  <c r="R4" i="28"/>
  <c r="L31" i="6"/>
  <c r="I35" i="28"/>
  <c r="Y29" i="6"/>
  <c r="E32" i="28"/>
  <c r="AC22" i="6"/>
  <c r="E23" i="28"/>
  <c r="Q13" i="28"/>
  <c r="R10" i="28"/>
  <c r="N14" i="28"/>
  <c r="Y14" i="28"/>
  <c r="H19" i="28"/>
  <c r="AE24" i="6"/>
  <c r="E28" i="6"/>
  <c r="X18" i="6"/>
  <c r="Y27" i="6"/>
  <c r="X11" i="28"/>
  <c r="Q17" i="6"/>
  <c r="AL24" i="6"/>
  <c r="AA16" i="28"/>
  <c r="Y23" i="28"/>
  <c r="AL19" i="6"/>
  <c r="AI23" i="6"/>
  <c r="H197" i="52"/>
  <c r="J29" i="28"/>
  <c r="V33" i="28"/>
  <c r="AE32" i="6"/>
  <c r="Q33" i="28"/>
  <c r="V6" i="28"/>
  <c r="P31" i="6"/>
  <c r="M14" i="28"/>
  <c r="F33" i="28"/>
  <c r="U12" i="6"/>
  <c r="L4" i="28"/>
  <c r="O23" i="6"/>
  <c r="F14" i="28"/>
  <c r="I11" i="28"/>
  <c r="P24" i="6"/>
  <c r="I9" i="28"/>
  <c r="AJ14" i="6"/>
  <c r="P23" i="6"/>
  <c r="P3" i="28"/>
  <c r="V12" i="6"/>
  <c r="AJ13" i="6"/>
  <c r="AJ15" i="6"/>
  <c r="AN29" i="6"/>
  <c r="AN26" i="6"/>
  <c r="H115" i="52"/>
  <c r="AU34" i="6"/>
  <c r="AK35" i="6"/>
  <c r="Y19" i="6"/>
  <c r="U34" i="28"/>
  <c r="N14" i="6"/>
  <c r="AM18" i="6"/>
  <c r="AL30" i="6"/>
  <c r="U34" i="6"/>
  <c r="AS29" i="6"/>
  <c r="S17" i="6"/>
  <c r="AM34" i="6"/>
  <c r="Q15" i="6"/>
  <c r="X25" i="6"/>
  <c r="AH21" i="6"/>
  <c r="K25" i="28"/>
  <c r="Q12" i="28"/>
  <c r="J23" i="6"/>
  <c r="AJ32" i="6"/>
  <c r="Q26" i="28"/>
  <c r="V23" i="6"/>
  <c r="I22" i="6"/>
  <c r="AI13" i="6"/>
  <c r="I27" i="6"/>
  <c r="E20" i="6"/>
  <c r="AS25" i="6"/>
  <c r="AM28" i="6"/>
  <c r="AF23" i="6"/>
  <c r="S31" i="28"/>
  <c r="AO24" i="6"/>
  <c r="V15" i="6"/>
  <c r="AA10" i="28"/>
  <c r="Y11" i="6"/>
  <c r="W5" i="28"/>
  <c r="AR23" i="6"/>
  <c r="AP13" i="6"/>
  <c r="Y20" i="28"/>
  <c r="AO34" i="6"/>
  <c r="P11" i="6"/>
  <c r="AA27" i="6"/>
  <c r="Y20" i="6"/>
  <c r="W28" i="28"/>
  <c r="C14" i="6"/>
  <c r="S32" i="6"/>
  <c r="R31" i="28"/>
  <c r="S34" i="28"/>
  <c r="V9" i="28"/>
  <c r="O4" i="28"/>
  <c r="AP22" i="6"/>
  <c r="AA21" i="28"/>
  <c r="Z25" i="28"/>
  <c r="T44" i="28"/>
  <c r="AG28" i="6"/>
  <c r="AC11" i="6"/>
  <c r="X21" i="28"/>
  <c r="G5" i="28"/>
  <c r="Z7" i="28"/>
  <c r="D37" i="28"/>
  <c r="E26" i="6"/>
  <c r="AP19" i="6"/>
  <c r="O13" i="6"/>
  <c r="X24" i="28"/>
  <c r="F11" i="6"/>
  <c r="W4" i="28"/>
  <c r="E30" i="6"/>
  <c r="AH30" i="6"/>
  <c r="K26" i="28"/>
  <c r="Z28" i="6"/>
  <c r="AX11" i="6"/>
  <c r="X43" i="28"/>
  <c r="AP15" i="6"/>
  <c r="E27" i="6"/>
  <c r="K16" i="28"/>
  <c r="L35" i="6"/>
  <c r="R29" i="28"/>
  <c r="O15" i="28"/>
  <c r="W34" i="6"/>
  <c r="N13" i="28"/>
  <c r="W29" i="28"/>
  <c r="Y31" i="28"/>
  <c r="S6" i="28"/>
  <c r="S18" i="6"/>
  <c r="AX17" i="6"/>
  <c r="P21" i="28"/>
  <c r="AQ27" i="6"/>
  <c r="N35" i="28"/>
  <c r="N18" i="6"/>
  <c r="S14" i="28"/>
  <c r="O9" i="28"/>
  <c r="W24" i="28"/>
  <c r="G26" i="6"/>
  <c r="AH25" i="6"/>
  <c r="U28" i="28"/>
  <c r="AJ34" i="6"/>
  <c r="M42" i="28"/>
  <c r="AU25" i="6"/>
  <c r="AH23" i="6"/>
  <c r="V31" i="6"/>
  <c r="Y22" i="6"/>
  <c r="T40" i="28"/>
  <c r="X31" i="6"/>
  <c r="H266" i="52"/>
  <c r="R11" i="28"/>
  <c r="C30" i="28"/>
  <c r="V33" i="6"/>
  <c r="O19" i="6"/>
  <c r="F31" i="6"/>
  <c r="X4" i="28"/>
  <c r="G14" i="28"/>
  <c r="D23" i="28"/>
  <c r="G37" i="28"/>
  <c r="P14" i="28"/>
  <c r="Y5" i="28"/>
  <c r="K6" i="28"/>
  <c r="D40" i="28"/>
  <c r="AP25" i="6"/>
  <c r="E34" i="28"/>
  <c r="I41" i="28"/>
  <c r="C24" i="6"/>
  <c r="AF32" i="6"/>
  <c r="W35" i="6"/>
  <c r="I20" i="28"/>
  <c r="R13" i="28"/>
  <c r="AS22" i="6"/>
  <c r="T30" i="28"/>
  <c r="Q25" i="28"/>
  <c r="J16" i="6"/>
  <c r="E23" i="6"/>
  <c r="R39" i="28"/>
  <c r="H34" i="6"/>
  <c r="Z34" i="6"/>
  <c r="D17" i="28"/>
  <c r="AI19" i="6"/>
  <c r="AF27" i="6"/>
  <c r="Q21" i="6"/>
  <c r="X2" i="28"/>
  <c r="R16" i="28"/>
  <c r="AF19" i="6"/>
  <c r="AR13" i="6"/>
  <c r="K23" i="6"/>
  <c r="D34" i="28"/>
  <c r="U37" i="28"/>
  <c r="H204" i="52"/>
  <c r="AQ12" i="6"/>
  <c r="AQ14" i="6"/>
  <c r="I12" i="6"/>
  <c r="P13" i="6"/>
  <c r="G10" i="28"/>
  <c r="AE29" i="6"/>
  <c r="AR29" i="6"/>
  <c r="I34" i="28"/>
  <c r="S20" i="6"/>
  <c r="AA37" i="28"/>
  <c r="S22" i="28"/>
  <c r="S31" i="6"/>
  <c r="AL32" i="6"/>
  <c r="L25" i="28"/>
  <c r="D39" i="28"/>
  <c r="R42" i="28"/>
  <c r="C13" i="28"/>
  <c r="AP30" i="6"/>
  <c r="C15" i="28"/>
  <c r="AK23" i="6"/>
  <c r="I4" i="28"/>
  <c r="AL28" i="6"/>
  <c r="T24" i="28"/>
  <c r="Q43" i="28"/>
  <c r="AN20" i="6"/>
  <c r="P20" i="6"/>
  <c r="L35" i="28"/>
  <c r="Q20" i="28"/>
  <c r="Y32" i="28"/>
  <c r="Y30" i="28"/>
  <c r="AI14" i="6"/>
  <c r="AP33" i="6"/>
  <c r="AN22" i="6"/>
  <c r="H13" i="6"/>
  <c r="Y9" i="28"/>
  <c r="AJ22" i="6"/>
  <c r="I16" i="28"/>
  <c r="AS21" i="6"/>
  <c r="AA18" i="28"/>
  <c r="G12" i="6"/>
  <c r="AD17" i="6"/>
  <c r="W18" i="28"/>
  <c r="J25" i="28"/>
  <c r="F21" i="6"/>
  <c r="AA21" i="6"/>
  <c r="P27" i="6"/>
  <c r="I34" i="6"/>
  <c r="AK32" i="6"/>
  <c r="U43" i="28"/>
  <c r="N22" i="6"/>
  <c r="AU17" i="6"/>
  <c r="G8" i="28"/>
  <c r="U10" i="28"/>
  <c r="W17" i="28"/>
  <c r="AQ23" i="6"/>
  <c r="AD29" i="6"/>
  <c r="D26" i="28"/>
  <c r="AU24" i="6"/>
  <c r="AL12" i="6"/>
  <c r="Z2" i="28"/>
  <c r="AX12" i="6"/>
  <c r="F25" i="28"/>
  <c r="V34" i="28"/>
  <c r="L39" i="28"/>
  <c r="S25" i="6"/>
  <c r="R24" i="28"/>
  <c r="I30" i="6"/>
  <c r="O32" i="6"/>
  <c r="V28" i="6"/>
  <c r="C207" i="52"/>
  <c r="C30" i="6"/>
  <c r="P17" i="6"/>
  <c r="I35" i="6"/>
  <c r="W3" i="28"/>
  <c r="J10" i="28"/>
  <c r="O31" i="6"/>
  <c r="H280" i="52"/>
  <c r="AH18" i="6"/>
  <c r="Z26" i="28"/>
  <c r="L34" i="28"/>
  <c r="O43" i="28"/>
  <c r="C110" i="52"/>
  <c r="P21" i="6"/>
  <c r="Y31" i="6"/>
  <c r="AC13" i="6"/>
  <c r="L43" i="28"/>
  <c r="AK20" i="6"/>
  <c r="R12" i="6"/>
  <c r="V31" i="28"/>
  <c r="AA30" i="28"/>
  <c r="AC17" i="6"/>
  <c r="H37" i="28"/>
  <c r="I30" i="28"/>
  <c r="AR33" i="6"/>
  <c r="V14" i="6"/>
  <c r="O17" i="28"/>
  <c r="W32" i="28"/>
  <c r="S7" i="28"/>
  <c r="AJ33" i="6"/>
  <c r="O38" i="28"/>
  <c r="M32" i="6"/>
  <c r="Z21" i="6"/>
  <c r="G3" i="28"/>
  <c r="M29" i="6"/>
  <c r="X26" i="28"/>
  <c r="S17" i="28"/>
  <c r="J15" i="6"/>
  <c r="J43" i="28"/>
  <c r="S40" i="28"/>
  <c r="AA41" i="28"/>
  <c r="P16" i="6"/>
  <c r="R21" i="28"/>
  <c r="U33" i="6"/>
  <c r="P26" i="6"/>
  <c r="H268" i="52"/>
  <c r="U39" i="28"/>
  <c r="A270" i="52"/>
  <c r="G23" i="28"/>
  <c r="G24" i="6"/>
  <c r="T4" i="28"/>
  <c r="AG33" i="6"/>
  <c r="R28" i="6"/>
  <c r="AQ30" i="6"/>
  <c r="O14" i="6"/>
  <c r="S38" i="28"/>
  <c r="G27" i="28"/>
  <c r="Z6" i="28"/>
  <c r="J13" i="28"/>
  <c r="N23" i="6"/>
  <c r="K7" i="28"/>
  <c r="R20" i="28"/>
  <c r="U21" i="28"/>
  <c r="Z12" i="28"/>
  <c r="O16" i="28"/>
  <c r="R31" i="6"/>
  <c r="AG34" i="6"/>
  <c r="L7" i="28"/>
  <c r="N36" i="28"/>
  <c r="M5" i="28"/>
  <c r="X24" i="6"/>
  <c r="T14" i="28"/>
  <c r="AQ34" i="6"/>
  <c r="AR25" i="6"/>
  <c r="N33" i="28"/>
  <c r="Y26" i="6"/>
  <c r="O8" i="28"/>
  <c r="W21" i="6"/>
  <c r="U26" i="28"/>
  <c r="N21" i="28"/>
  <c r="U16" i="6"/>
  <c r="N16" i="6"/>
  <c r="X14" i="6"/>
  <c r="G6" i="28"/>
  <c r="W25" i="28"/>
  <c r="M26" i="28"/>
  <c r="W41" i="28"/>
  <c r="S41" i="28"/>
  <c r="Z26" i="6"/>
  <c r="F16" i="6"/>
  <c r="C199" i="52"/>
  <c r="AC25" i="6"/>
  <c r="AL15" i="6"/>
  <c r="X19" i="6"/>
  <c r="E19" i="28"/>
  <c r="Z33" i="28"/>
  <c r="AE30" i="6"/>
  <c r="AL34" i="6"/>
  <c r="T30" i="6"/>
  <c r="AM31" i="6"/>
  <c r="R19" i="6"/>
  <c r="T13" i="28"/>
  <c r="AM26" i="6"/>
  <c r="T34" i="28"/>
  <c r="I39" i="28"/>
  <c r="E28" i="28"/>
  <c r="D30" i="28"/>
  <c r="Q29" i="6"/>
  <c r="AA20" i="6"/>
  <c r="O21" i="6"/>
  <c r="F42" i="28"/>
  <c r="AS30" i="6"/>
  <c r="E9" i="28"/>
  <c r="W2" i="28"/>
  <c r="J35" i="6"/>
  <c r="U29" i="28"/>
  <c r="M6" i="28"/>
  <c r="M12" i="6"/>
  <c r="AU19" i="6"/>
  <c r="C194" i="52"/>
  <c r="O30" i="6"/>
  <c r="S13" i="28"/>
  <c r="R17" i="28"/>
  <c r="H16" i="28"/>
  <c r="C11" i="28"/>
  <c r="R33" i="6"/>
  <c r="AP35" i="6"/>
  <c r="U20" i="6"/>
  <c r="W35" i="28"/>
  <c r="K13" i="28"/>
  <c r="H22" i="28"/>
  <c r="AO28" i="6"/>
  <c r="C32" i="6"/>
  <c r="E19" i="6"/>
  <c r="E22" i="28"/>
  <c r="AK12" i="6"/>
  <c r="AD15" i="6"/>
  <c r="C19" i="28"/>
  <c r="R38" i="28"/>
  <c r="AX24" i="6"/>
  <c r="V32" i="6"/>
  <c r="AA34" i="6"/>
  <c r="W33" i="28"/>
  <c r="K19" i="6"/>
  <c r="Q32" i="6"/>
  <c r="P19" i="28"/>
  <c r="M13" i="28"/>
  <c r="AR30" i="6"/>
  <c r="I14" i="6"/>
  <c r="Z3" i="28"/>
  <c r="AJ18" i="6"/>
  <c r="C3" i="28"/>
  <c r="AN35" i="6"/>
  <c r="AJ23" i="6"/>
  <c r="H110" i="52"/>
  <c r="F11" i="28"/>
  <c r="S23" i="28"/>
  <c r="V35" i="28"/>
  <c r="H26" i="6"/>
  <c r="AA6" i="28"/>
  <c r="AT17" i="6"/>
  <c r="F30" i="6"/>
  <c r="AI32" i="6"/>
  <c r="I40" i="28"/>
  <c r="R13" i="6"/>
  <c r="U27" i="28"/>
  <c r="G44" i="28"/>
  <c r="R32" i="6"/>
  <c r="C28" i="6"/>
  <c r="U41" i="28"/>
  <c r="Y27" i="28"/>
  <c r="AU14" i="6"/>
  <c r="U29" i="6"/>
  <c r="S27" i="6"/>
  <c r="AA30" i="6"/>
  <c r="S44" i="28"/>
  <c r="N23" i="28"/>
  <c r="T34" i="6"/>
  <c r="M7" i="28"/>
  <c r="W14" i="28"/>
  <c r="N41" i="28"/>
  <c r="F13" i="6"/>
  <c r="I29" i="28"/>
  <c r="AG17" i="6"/>
  <c r="AF28" i="6"/>
  <c r="M26" i="6"/>
  <c r="AA29" i="28"/>
  <c r="I13" i="6"/>
  <c r="P24" i="28"/>
  <c r="G31" i="6"/>
  <c r="X17" i="6"/>
  <c r="I32" i="28"/>
  <c r="C196" i="52"/>
  <c r="AH35" i="6"/>
  <c r="E35" i="28"/>
  <c r="I33" i="28"/>
  <c r="F32" i="6"/>
  <c r="C197" i="52"/>
  <c r="F32" i="28"/>
  <c r="X32" i="6"/>
  <c r="K20" i="28"/>
  <c r="I15" i="6"/>
  <c r="T24" i="6"/>
  <c r="L33" i="28"/>
  <c r="Y13" i="6"/>
  <c r="K25" i="6"/>
  <c r="W16" i="6"/>
  <c r="V24" i="6"/>
  <c r="Q24" i="6"/>
  <c r="AA44" i="28"/>
  <c r="L31" i="28"/>
  <c r="AP34" i="6"/>
  <c r="K32" i="6"/>
  <c r="J16" i="28"/>
  <c r="AH17" i="6"/>
  <c r="AA11" i="28"/>
  <c r="AA13" i="28"/>
  <c r="O14" i="28"/>
  <c r="AN15" i="6"/>
  <c r="T21" i="6"/>
  <c r="AU13" i="6"/>
  <c r="D41" i="28"/>
  <c r="S39" i="28"/>
  <c r="Z16" i="28"/>
  <c r="K38" i="28"/>
  <c r="D25" i="28"/>
  <c r="AV33" i="6"/>
  <c r="C22" i="6"/>
  <c r="AE21" i="6"/>
  <c r="K12" i="28"/>
  <c r="Q39" i="28"/>
  <c r="AV24" i="6"/>
  <c r="D33" i="28"/>
  <c r="AU22" i="6"/>
  <c r="R35" i="28"/>
  <c r="Z15" i="6"/>
  <c r="C106" i="52"/>
  <c r="AE28" i="6"/>
  <c r="AH28" i="6"/>
  <c r="S30" i="6"/>
  <c r="C198" i="52"/>
  <c r="U25" i="28"/>
  <c r="F10" i="28"/>
  <c r="L5" i="28"/>
  <c r="AA31" i="28"/>
  <c r="AA24" i="6"/>
  <c r="E29" i="28"/>
  <c r="H12" i="6"/>
  <c r="K27" i="28"/>
  <c r="H32" i="28"/>
  <c r="V30" i="6"/>
  <c r="N29" i="28"/>
  <c r="AU27" i="6"/>
  <c r="Q31" i="6"/>
  <c r="Y17" i="28"/>
  <c r="S24" i="28"/>
  <c r="W42" i="28"/>
  <c r="H9" i="28"/>
  <c r="H8" i="28"/>
  <c r="U26" i="6"/>
  <c r="D2" i="28"/>
  <c r="C40" i="28"/>
  <c r="I28" i="6"/>
  <c r="E2" i="28"/>
  <c r="L44" i="28"/>
  <c r="H111" i="52"/>
  <c r="P15" i="6"/>
  <c r="R30" i="28"/>
  <c r="V17" i="6"/>
  <c r="AF30" i="6"/>
  <c r="K37" i="28"/>
  <c r="C115" i="52"/>
  <c r="AM17" i="6"/>
  <c r="K24" i="28"/>
  <c r="AV32" i="6"/>
  <c r="Z24" i="28"/>
  <c r="H25" i="28"/>
  <c r="AM11" i="6"/>
  <c r="AO32" i="6"/>
  <c r="O13" i="28"/>
  <c r="AK33" i="6"/>
  <c r="X33" i="28"/>
  <c r="F16" i="28"/>
  <c r="N9" i="28"/>
  <c r="L42" i="28"/>
  <c r="AS26" i="6"/>
  <c r="AO22" i="6"/>
  <c r="X22" i="28"/>
  <c r="AL31" i="6"/>
  <c r="AV16" i="6"/>
  <c r="P17" i="28"/>
  <c r="H3" i="28"/>
  <c r="T9" i="28"/>
  <c r="X9" i="28"/>
  <c r="Y3" i="28"/>
  <c r="D43" i="28"/>
  <c r="V29" i="6"/>
  <c r="AL22" i="6"/>
  <c r="E34" i="6"/>
  <c r="M29" i="28"/>
  <c r="AC27" i="6"/>
  <c r="J18" i="6"/>
  <c r="P4" i="28"/>
  <c r="V20" i="6"/>
  <c r="S33" i="28"/>
  <c r="AX19" i="6"/>
  <c r="V8" i="28"/>
  <c r="J28" i="28"/>
  <c r="J34" i="28"/>
  <c r="E24" i="28"/>
  <c r="AF24" i="6"/>
  <c r="D44" i="28"/>
  <c r="AA3" i="28"/>
  <c r="X28" i="28"/>
  <c r="AF12" i="6"/>
  <c r="X14" i="28"/>
  <c r="AR26" i="6"/>
  <c r="E40" i="28"/>
  <c r="C17" i="6"/>
  <c r="T3" i="28"/>
  <c r="AV21" i="6"/>
  <c r="AJ35" i="6"/>
  <c r="AG23" i="6"/>
  <c r="T39" i="28"/>
  <c r="AQ17" i="6"/>
  <c r="L13" i="6"/>
  <c r="H39" i="28"/>
  <c r="AU23" i="6"/>
  <c r="AP20" i="6"/>
  <c r="AI35" i="6"/>
  <c r="M20" i="6"/>
  <c r="X35" i="6"/>
  <c r="AX30" i="6"/>
  <c r="AI11" i="6"/>
  <c r="AL11" i="6"/>
  <c r="AQ33" i="6"/>
  <c r="H25" i="6"/>
  <c r="L26" i="28"/>
  <c r="R21" i="6"/>
  <c r="K20" i="6"/>
  <c r="R40" i="28"/>
  <c r="AD32" i="6"/>
  <c r="K2" i="28"/>
  <c r="J7" i="28"/>
  <c r="Z33" i="6"/>
  <c r="L11" i="28"/>
  <c r="AQ19" i="6"/>
  <c r="M28" i="28"/>
  <c r="L9" i="28"/>
  <c r="V26" i="28"/>
  <c r="E5" i="28"/>
  <c r="D38" i="28"/>
  <c r="K21" i="28"/>
  <c r="AL33" i="6"/>
  <c r="K31" i="6"/>
  <c r="H178" i="52"/>
  <c r="R35" i="6"/>
  <c r="AA13" i="6"/>
  <c r="J31" i="28"/>
  <c r="H38" i="28"/>
  <c r="AT24" i="6"/>
  <c r="AO17" i="6"/>
  <c r="AJ27" i="6"/>
  <c r="Z11" i="28"/>
  <c r="AM30" i="6"/>
  <c r="Z37" i="28"/>
  <c r="C200" i="52"/>
  <c r="K39" i="28"/>
  <c r="AQ21" i="6"/>
  <c r="F14" i="6"/>
  <c r="E25" i="6"/>
  <c r="T13" i="6"/>
  <c r="H120" i="52"/>
  <c r="Q33" i="6"/>
  <c r="V12" i="28"/>
  <c r="AJ12" i="6"/>
  <c r="R36" i="28"/>
  <c r="F30" i="28"/>
  <c r="F8" i="28"/>
  <c r="AE34" i="6"/>
  <c r="Q21" i="28"/>
  <c r="Z12" i="6"/>
  <c r="W22" i="28"/>
  <c r="H189" i="52"/>
  <c r="S11" i="28"/>
  <c r="F36" i="28"/>
  <c r="Q14" i="6"/>
  <c r="J22" i="28"/>
  <c r="T6" i="28"/>
  <c r="G29" i="28"/>
  <c r="N37" i="28"/>
  <c r="M17" i="6"/>
  <c r="AA35" i="28"/>
  <c r="AG21" i="6"/>
  <c r="K29" i="6"/>
  <c r="H4" i="28"/>
  <c r="E30" i="28"/>
  <c r="E44" i="28"/>
  <c r="AL16" i="6"/>
  <c r="N32" i="28"/>
  <c r="R11" i="6"/>
  <c r="V3" i="28"/>
  <c r="S35" i="28"/>
  <c r="AF35" i="6"/>
  <c r="O22" i="28"/>
  <c r="Z44" i="28"/>
  <c r="H29" i="6"/>
  <c r="AA8" i="28"/>
  <c r="F9" i="28"/>
  <c r="AN33" i="6"/>
  <c r="AV12" i="6"/>
  <c r="E27" i="28"/>
  <c r="J5" i="28"/>
  <c r="AN19" i="6"/>
  <c r="V11" i="28"/>
  <c r="I37" i="28"/>
  <c r="J35" i="28"/>
  <c r="AG25" i="6"/>
  <c r="D6" i="28"/>
  <c r="H7" i="28"/>
  <c r="O12" i="6"/>
  <c r="U7" i="28"/>
  <c r="Y26" i="28"/>
  <c r="AA14" i="28"/>
  <c r="M22" i="28"/>
  <c r="R26" i="6"/>
  <c r="W16" i="28"/>
  <c r="E14" i="6"/>
  <c r="AR28" i="6"/>
  <c r="C19" i="6"/>
  <c r="H200" i="52"/>
  <c r="P7" i="28"/>
  <c r="D12" i="28"/>
  <c r="P42" i="28"/>
  <c r="AO35" i="6"/>
  <c r="E36" i="28"/>
  <c r="Z9" i="28"/>
  <c r="AX33" i="6"/>
  <c r="AD30" i="6"/>
  <c r="M33" i="6"/>
  <c r="AO14" i="6"/>
  <c r="C31" i="28"/>
  <c r="W19" i="28"/>
  <c r="C11" i="6"/>
  <c r="N20" i="6"/>
  <c r="J40" i="28"/>
  <c r="L12" i="6"/>
  <c r="G32" i="28"/>
  <c r="G31" i="28"/>
  <c r="AC28" i="6"/>
  <c r="J24" i="28"/>
  <c r="F19" i="28"/>
  <c r="Q18" i="28"/>
  <c r="N3" i="28"/>
  <c r="I31" i="28"/>
  <c r="V18" i="28"/>
  <c r="H19" i="6"/>
  <c r="Z22" i="6"/>
  <c r="J20" i="6"/>
  <c r="F35" i="28"/>
  <c r="L10" i="28"/>
  <c r="K16" i="6"/>
  <c r="Z29" i="6"/>
  <c r="AS19" i="6"/>
  <c r="P29" i="28"/>
  <c r="Q16" i="6"/>
  <c r="AK19" i="6"/>
  <c r="AX15" i="6"/>
  <c r="H185" i="52"/>
  <c r="S26" i="6"/>
  <c r="AH32" i="6"/>
  <c r="AK27" i="6"/>
  <c r="Y28" i="6"/>
  <c r="AT11" i="6"/>
  <c r="AA23" i="6"/>
  <c r="W19" i="6"/>
  <c r="Y23" i="6"/>
  <c r="O36" i="28"/>
  <c r="AN14" i="6"/>
  <c r="W12" i="6"/>
  <c r="AG29" i="6"/>
  <c r="G40" i="28"/>
  <c r="U42" i="28"/>
  <c r="Z16" i="6"/>
  <c r="D11" i="28"/>
  <c r="X32" i="28"/>
  <c r="AJ26" i="6"/>
  <c r="AH24" i="6"/>
  <c r="J28" i="6"/>
  <c r="AV30" i="6"/>
  <c r="Q28" i="28"/>
  <c r="X3" i="28"/>
  <c r="O35" i="6"/>
  <c r="AQ31" i="6"/>
  <c r="O19" i="28"/>
  <c r="S9" i="28"/>
  <c r="AT19" i="6"/>
  <c r="M40" i="28"/>
  <c r="J36" i="28"/>
  <c r="AF21" i="6"/>
  <c r="I25" i="6"/>
  <c r="H43" i="28"/>
  <c r="AM27" i="6"/>
  <c r="E20" i="28"/>
  <c r="L24" i="28"/>
  <c r="Z18" i="28"/>
  <c r="AA32" i="6"/>
  <c r="C5" i="28"/>
  <c r="AQ16" i="6"/>
  <c r="Y39" i="28"/>
  <c r="C12" i="6"/>
  <c r="C2" i="28"/>
  <c r="D29" i="28"/>
  <c r="O11" i="6"/>
  <c r="AV31" i="6"/>
  <c r="AT23" i="6"/>
  <c r="I21" i="6"/>
  <c r="O33" i="28"/>
  <c r="AD33" i="6"/>
  <c r="C9" i="28"/>
  <c r="V38" i="28"/>
  <c r="W24" i="6"/>
  <c r="F29" i="6"/>
  <c r="AK30" i="6"/>
  <c r="T16" i="6"/>
  <c r="X19" i="28"/>
  <c r="AS16" i="6"/>
  <c r="F13" i="28"/>
  <c r="Q15" i="28"/>
  <c r="F18" i="28"/>
  <c r="G16" i="28"/>
  <c r="F17" i="6"/>
  <c r="V41" i="28"/>
  <c r="AX20" i="6"/>
  <c r="I23" i="28"/>
  <c r="N30" i="28"/>
  <c r="E43" i="28"/>
  <c r="C33" i="28"/>
  <c r="AA25" i="6"/>
  <c r="I33" i="6"/>
  <c r="P11" i="28"/>
  <c r="X40" i="28"/>
  <c r="AX23" i="6"/>
  <c r="I21" i="28"/>
  <c r="H29" i="28"/>
  <c r="J11" i="6"/>
  <c r="O24" i="28"/>
  <c r="K35" i="6"/>
  <c r="S23" i="6"/>
  <c r="O18" i="28"/>
  <c r="C34" i="28"/>
  <c r="D20" i="28"/>
  <c r="L38" i="28"/>
  <c r="AA28" i="28"/>
  <c r="C20" i="28"/>
  <c r="AA22" i="28"/>
  <c r="J21" i="6"/>
  <c r="Q4" i="28"/>
  <c r="H18" i="28"/>
  <c r="I19" i="6"/>
  <c r="AK14" i="6"/>
  <c r="O5" i="28"/>
  <c r="T16" i="28"/>
  <c r="K8" i="28"/>
  <c r="X6" i="28"/>
  <c r="Y10" i="28"/>
  <c r="AD27" i="6"/>
  <c r="W20" i="6"/>
  <c r="AH31" i="6"/>
  <c r="K34" i="28"/>
  <c r="V19" i="6"/>
  <c r="Q22" i="28"/>
  <c r="U33" i="28"/>
  <c r="L17" i="6"/>
  <c r="C29" i="6"/>
  <c r="P14" i="6"/>
  <c r="D31" i="28"/>
  <c r="AA7" i="28"/>
  <c r="K43" i="28"/>
  <c r="V34" i="6"/>
  <c r="S43" i="28"/>
  <c r="N32" i="6"/>
  <c r="I42" i="28"/>
  <c r="Q19" i="28"/>
  <c r="F22" i="28"/>
  <c r="AC23" i="6"/>
  <c r="N38" i="28"/>
  <c r="AC19" i="6"/>
  <c r="W8" i="28"/>
  <c r="AM32" i="6"/>
  <c r="E6" i="28"/>
  <c r="H6" i="28"/>
  <c r="C16" i="28"/>
  <c r="AN11" i="6"/>
  <c r="Q23" i="6"/>
  <c r="S35" i="6"/>
  <c r="J12" i="6"/>
  <c r="Y25" i="6"/>
  <c r="R34" i="6"/>
  <c r="AG14" i="6"/>
  <c r="X30" i="28"/>
  <c r="J2" i="28"/>
  <c r="AE14" i="6"/>
  <c r="C32" i="28"/>
  <c r="AI16" i="6"/>
  <c r="AI25" i="6"/>
  <c r="AD28" i="6"/>
  <c r="C6" i="28"/>
  <c r="M27" i="28"/>
  <c r="AT27" i="6"/>
  <c r="R5" i="28"/>
  <c r="AF31" i="6"/>
  <c r="R27" i="28"/>
  <c r="AU29" i="6"/>
  <c r="X21" i="6"/>
  <c r="AN23" i="6"/>
  <c r="AM19" i="6"/>
  <c r="E16" i="6"/>
  <c r="AF34" i="6"/>
  <c r="AK25" i="6"/>
  <c r="N25" i="28"/>
  <c r="F29" i="28"/>
  <c r="C7" i="28"/>
  <c r="F39" i="28"/>
  <c r="N10" i="28"/>
  <c r="D18" i="28"/>
  <c r="AL13" i="6"/>
  <c r="AC16" i="6"/>
  <c r="Q23" i="28"/>
  <c r="AR18" i="6"/>
  <c r="AS34" i="6"/>
  <c r="H23" i="28"/>
  <c r="AE15" i="6"/>
  <c r="H17" i="6"/>
  <c r="C21" i="28"/>
  <c r="V16" i="28"/>
  <c r="C120" i="52"/>
  <c r="L25" i="6"/>
  <c r="AP16" i="6"/>
  <c r="T17" i="28"/>
  <c r="T27" i="6"/>
  <c r="AA14" i="6"/>
  <c r="I11" i="6"/>
  <c r="AN30" i="6"/>
  <c r="M34" i="6"/>
  <c r="G17" i="6"/>
  <c r="G11" i="28"/>
  <c r="U23" i="28"/>
  <c r="X8" i="28"/>
  <c r="AR22" i="6"/>
  <c r="V20" i="28"/>
  <c r="N21" i="6"/>
  <c r="AT13" i="6"/>
  <c r="G12" i="28"/>
  <c r="L6" i="28"/>
  <c r="Y16" i="28"/>
  <c r="U40" i="28"/>
  <c r="N11" i="28"/>
  <c r="M32" i="28"/>
  <c r="P8" i="28"/>
  <c r="D19" i="28"/>
  <c r="AH19" i="6"/>
  <c r="AI22" i="6"/>
  <c r="W27" i="28"/>
  <c r="AN24" i="6"/>
  <c r="T37" i="28"/>
  <c r="U11" i="28"/>
  <c r="AH15" i="6"/>
  <c r="AS11" i="6"/>
  <c r="V27" i="28"/>
  <c r="O15" i="6"/>
  <c r="G34" i="28"/>
  <c r="AA9" i="28"/>
  <c r="AO19" i="6"/>
  <c r="Z11" i="6"/>
  <c r="D9" i="28"/>
  <c r="E17" i="28"/>
  <c r="I25" i="28"/>
  <c r="C39" i="28"/>
  <c r="J30" i="6"/>
  <c r="I32" i="6"/>
  <c r="U35" i="28"/>
  <c r="W7" i="28"/>
  <c r="C27" i="6"/>
  <c r="W9" i="28"/>
  <c r="L20" i="28"/>
  <c r="AG12" i="6"/>
  <c r="T15" i="28"/>
  <c r="M16" i="6"/>
  <c r="AF17" i="6"/>
  <c r="C107" i="52"/>
  <c r="U21" i="6"/>
  <c r="E12" i="28"/>
  <c r="V37" i="28"/>
  <c r="AV14" i="6"/>
  <c r="AO26" i="6"/>
  <c r="T25" i="6"/>
  <c r="Z30" i="6"/>
  <c r="X31" i="28"/>
  <c r="O37" i="28"/>
  <c r="H32" i="6"/>
  <c r="I14" i="28"/>
  <c r="B29" i="28"/>
  <c r="Q19" i="6"/>
  <c r="AG30" i="6"/>
  <c r="C119" i="52"/>
  <c r="W11" i="6"/>
  <c r="K21" i="6"/>
  <c r="AT25" i="6"/>
  <c r="AX14" i="6"/>
  <c r="Y42" i="28"/>
  <c r="L21" i="6"/>
  <c r="Z40" i="28"/>
  <c r="J19" i="6"/>
  <c r="AE19" i="6"/>
  <c r="O16" i="6"/>
  <c r="J31" i="6"/>
  <c r="R17" i="6"/>
  <c r="F31" i="28"/>
  <c r="G13" i="28"/>
  <c r="AN21" i="6"/>
  <c r="G38" i="28"/>
  <c r="AR19" i="6"/>
  <c r="H16" i="6"/>
  <c r="W23" i="28"/>
  <c r="Q32" i="28"/>
  <c r="N12" i="28"/>
  <c r="AC21" i="6"/>
  <c r="AS20" i="6"/>
  <c r="AG20" i="6"/>
  <c r="AI20" i="6"/>
  <c r="AA15" i="28"/>
  <c r="T17" i="6"/>
  <c r="Q28" i="6"/>
  <c r="AX16" i="6"/>
  <c r="W13" i="28"/>
  <c r="J22" i="6"/>
  <c r="P25" i="28"/>
  <c r="AQ22" i="6"/>
  <c r="E33" i="6"/>
  <c r="AD11" i="6"/>
  <c r="Z15" i="28"/>
  <c r="O27" i="28"/>
  <c r="E15" i="28"/>
  <c r="N27" i="28"/>
  <c r="AL35" i="6"/>
  <c r="AS35" i="6"/>
  <c r="AX34" i="6"/>
  <c r="I20" i="6"/>
  <c r="AE13" i="6"/>
  <c r="N26" i="6"/>
  <c r="AU30" i="6"/>
  <c r="K17" i="28"/>
  <c r="C26" i="6"/>
  <c r="W29" i="6"/>
  <c r="AS32" i="6"/>
  <c r="S2" i="28"/>
  <c r="AI29" i="6"/>
  <c r="J27" i="6"/>
  <c r="T27" i="28"/>
  <c r="S4" i="28"/>
  <c r="J12" i="28"/>
  <c r="E38" i="28"/>
  <c r="E21" i="28"/>
  <c r="G26" i="28"/>
  <c r="N35" i="6"/>
  <c r="P34" i="6"/>
  <c r="U32" i="6"/>
  <c r="E8" i="28"/>
  <c r="V19" i="28"/>
  <c r="N40" i="28"/>
  <c r="AA40" i="28"/>
  <c r="Q29" i="28"/>
  <c r="M12" i="28"/>
  <c r="O6" i="28"/>
  <c r="L14" i="28"/>
  <c r="X18" i="28"/>
  <c r="O7" i="28"/>
  <c r="F12" i="6"/>
  <c r="AQ15" i="6"/>
  <c r="C44" i="28"/>
  <c r="AT29" i="6"/>
  <c r="G42" i="28"/>
  <c r="AC34" i="6"/>
  <c r="C18" i="6"/>
  <c r="AJ31" i="6"/>
  <c r="V7" i="28"/>
  <c r="F33" i="6"/>
  <c r="AN28" i="6"/>
  <c r="AH33" i="6"/>
  <c r="AI15" i="6"/>
  <c r="R7" i="28"/>
  <c r="X13" i="6"/>
  <c r="AS14" i="6"/>
  <c r="E24" i="6"/>
  <c r="E4" i="28"/>
  <c r="R9" i="28"/>
  <c r="AQ11" i="6"/>
  <c r="AF15" i="6"/>
  <c r="S33" i="6"/>
  <c r="Z36" i="28"/>
  <c r="AE25" i="6"/>
  <c r="C37" i="28"/>
  <c r="I12" i="28"/>
  <c r="K19" i="28"/>
  <c r="X29" i="6"/>
  <c r="AL17" i="6"/>
  <c r="AP29" i="6"/>
  <c r="AD21" i="6"/>
  <c r="U13" i="6"/>
  <c r="M15" i="28"/>
  <c r="M13" i="6"/>
  <c r="AF16" i="6"/>
  <c r="I43" i="28"/>
  <c r="H20" i="28"/>
  <c r="AN25" i="6"/>
  <c r="L22" i="28"/>
  <c r="Q14" i="28"/>
  <c r="L27" i="28"/>
  <c r="Z8" i="28"/>
  <c r="Y22" i="28"/>
  <c r="T22" i="28"/>
  <c r="H27" i="28"/>
  <c r="AL29" i="6"/>
  <c r="M10" i="28"/>
  <c r="X17" i="28"/>
  <c r="K11" i="28"/>
  <c r="P5" i="28"/>
  <c r="T10" i="28"/>
  <c r="R30" i="6"/>
  <c r="AO11" i="6"/>
  <c r="M25" i="6"/>
  <c r="AT21" i="6"/>
  <c r="AH26" i="6"/>
  <c r="AV15" i="6"/>
  <c r="K24" i="6"/>
  <c r="N17" i="28"/>
  <c r="AA4" i="28"/>
  <c r="D36" i="28"/>
  <c r="AQ35" i="6"/>
  <c r="K18" i="28"/>
  <c r="V21" i="28"/>
  <c r="W22" i="6"/>
  <c r="J25" i="6"/>
  <c r="R15" i="6"/>
  <c r="U8" i="28"/>
  <c r="Q24" i="28"/>
  <c r="D13" i="28"/>
  <c r="E18" i="28"/>
  <c r="E10" i="28"/>
  <c r="Y21" i="6"/>
  <c r="D4" i="28"/>
  <c r="L33" i="6"/>
  <c r="Q16" i="28"/>
  <c r="H10" i="28"/>
  <c r="AE17" i="6"/>
  <c r="O21" i="28"/>
  <c r="AA17" i="28"/>
  <c r="AG26" i="6"/>
  <c r="T21" i="28"/>
  <c r="M4" i="28"/>
  <c r="R20" i="6"/>
  <c r="M41" i="28"/>
  <c r="AP11" i="6"/>
  <c r="F2" i="28"/>
  <c r="W30" i="6"/>
  <c r="AE31" i="6"/>
  <c r="J20" i="28"/>
  <c r="AF22" i="6"/>
  <c r="E7" i="28"/>
  <c r="AC20" i="6"/>
  <c r="H22" i="6"/>
  <c r="T14" i="6"/>
  <c r="F7" i="28"/>
  <c r="AI18" i="6"/>
  <c r="H112" i="52"/>
  <c r="U38" i="28"/>
  <c r="Y30" i="6"/>
  <c r="Z39" i="28"/>
  <c r="AA15" i="6"/>
  <c r="E26" i="28"/>
  <c r="W34" i="28"/>
  <c r="AH20" i="6"/>
  <c r="L2" i="28"/>
  <c r="AE27" i="6"/>
  <c r="K14" i="28"/>
  <c r="N15" i="6"/>
  <c r="S34" i="6"/>
  <c r="C20" i="6"/>
  <c r="J26" i="28"/>
  <c r="R8" i="28"/>
  <c r="K23" i="28"/>
  <c r="U12" i="28"/>
  <c r="V16" i="6"/>
  <c r="L32" i="6"/>
  <c r="AS27" i="6"/>
  <c r="AQ18" i="6"/>
  <c r="AP14" i="6"/>
  <c r="N12" i="6"/>
  <c r="M23" i="6"/>
  <c r="Y17" i="6"/>
  <c r="Z30" i="28"/>
  <c r="AG31" i="6"/>
  <c r="S20" i="28"/>
  <c r="I3" i="28"/>
  <c r="U14" i="6"/>
  <c r="Z10" i="28"/>
  <c r="M17" i="28"/>
  <c r="Y24" i="28"/>
  <c r="J30" i="28"/>
  <c r="M43" i="28"/>
  <c r="Z4" i="28"/>
  <c r="AQ25" i="6"/>
  <c r="O25" i="6"/>
  <c r="V13" i="6"/>
  <c r="U24" i="28"/>
  <c r="AV23" i="6"/>
  <c r="U15" i="6"/>
  <c r="V13" i="28"/>
  <c r="O44" i="28"/>
  <c r="T32" i="6"/>
  <c r="S27" i="28"/>
  <c r="AI28" i="6"/>
  <c r="W10" i="28"/>
  <c r="L28" i="6"/>
  <c r="Z27" i="28"/>
  <c r="X11" i="6"/>
  <c r="M27" i="6"/>
  <c r="F15" i="28"/>
  <c r="H201" i="52"/>
  <c r="F5" i="28"/>
  <c r="V36" i="28"/>
  <c r="AD34" i="6"/>
  <c r="R14" i="6"/>
  <c r="Q25" i="6"/>
  <c r="Y8" i="28"/>
  <c r="D10" i="28"/>
  <c r="J37" i="28"/>
  <c r="Q26" i="6"/>
  <c r="H109" i="52"/>
  <c r="P20" i="28"/>
  <c r="M36" i="28"/>
  <c r="AG32" i="6"/>
  <c r="AJ25" i="6"/>
  <c r="L16" i="6"/>
  <c r="AA16" i="6"/>
  <c r="T22" i="6"/>
  <c r="E42" i="28"/>
  <c r="V21" i="6"/>
  <c r="R22" i="28"/>
  <c r="AF26" i="6"/>
  <c r="N4" i="28"/>
  <c r="AU12" i="6"/>
  <c r="H15" i="28"/>
  <c r="P18" i="28"/>
  <c r="T20" i="6"/>
  <c r="L40" i="28"/>
  <c r="P37" i="28"/>
  <c r="D32" i="28"/>
  <c r="W9" i="25" s="1"/>
  <c r="K13" i="6"/>
  <c r="U25" i="6"/>
  <c r="O22" i="6"/>
  <c r="AO15" i="6"/>
  <c r="AO13" i="6"/>
  <c r="M30" i="28"/>
  <c r="L14" i="6"/>
  <c r="N8" i="28"/>
  <c r="I44" i="28"/>
  <c r="J17" i="6"/>
  <c r="W30" i="28"/>
  <c r="AR34" i="6"/>
  <c r="AM21" i="6"/>
  <c r="O26" i="6"/>
  <c r="K17" i="6"/>
  <c r="AT26" i="6"/>
  <c r="K28" i="28"/>
  <c r="W36" i="28"/>
  <c r="T19" i="28"/>
  <c r="S22" i="6"/>
  <c r="T12" i="6"/>
  <c r="J38" i="28"/>
  <c r="J3" i="28"/>
  <c r="AH34" i="6"/>
  <c r="AJ19" i="6"/>
  <c r="AP31" i="6"/>
  <c r="AL18" i="6"/>
  <c r="F18" i="6"/>
  <c r="AO16" i="6"/>
  <c r="AO29" i="6"/>
  <c r="AO33" i="6"/>
  <c r="AS28" i="6"/>
  <c r="Q6" i="28"/>
  <c r="V5" i="28"/>
  <c r="M24" i="28"/>
  <c r="I7" i="28"/>
  <c r="AU26" i="6"/>
  <c r="Z35" i="6"/>
  <c r="G27" i="6"/>
  <c r="P13" i="28"/>
  <c r="S5" i="28"/>
  <c r="I6" i="28"/>
  <c r="W40" i="28"/>
  <c r="W9" i="41" s="1"/>
  <c r="P43" i="28"/>
  <c r="AU15" i="6"/>
  <c r="E14" i="28"/>
  <c r="M38" i="28"/>
  <c r="AQ13" i="6"/>
  <c r="U28" i="6"/>
  <c r="Q44" i="28"/>
  <c r="AP23" i="6"/>
  <c r="H14" i="6"/>
  <c r="AL27" i="6"/>
  <c r="I38" i="28"/>
  <c r="U31" i="6"/>
  <c r="Z19" i="6"/>
  <c r="L30" i="6"/>
  <c r="V23" i="28"/>
  <c r="C15" i="6"/>
  <c r="S11" i="6"/>
  <c r="M33" i="28"/>
  <c r="O24" i="6"/>
  <c r="AF11" i="6"/>
  <c r="Q22" i="6"/>
  <c r="AU32" i="6"/>
  <c r="T31" i="6"/>
  <c r="H35" i="28"/>
  <c r="P9" i="28"/>
  <c r="E21" i="6"/>
  <c r="AR12" i="6"/>
  <c r="Q31" i="28"/>
  <c r="T29" i="28"/>
  <c r="Z31" i="6"/>
  <c r="H21" i="6"/>
  <c r="P41" i="28"/>
  <c r="F3" i="28"/>
  <c r="C36" i="28"/>
  <c r="P22" i="6"/>
  <c r="AP17" i="6"/>
  <c r="N42" i="28"/>
  <c r="H35" i="6"/>
  <c r="AI12" i="6"/>
  <c r="AH27" i="6"/>
  <c r="Q20" i="6"/>
  <c r="O2" i="28"/>
  <c r="O42" i="28"/>
  <c r="T41" i="28"/>
  <c r="K33" i="28"/>
  <c r="M18" i="6"/>
  <c r="X25" i="28"/>
  <c r="AO25" i="6"/>
  <c r="M35" i="28"/>
  <c r="Y34" i="6"/>
  <c r="O39" i="28"/>
  <c r="L15" i="28"/>
  <c r="L19" i="28"/>
  <c r="AJ28" i="6"/>
  <c r="AA12" i="6"/>
  <c r="AR11" i="6"/>
  <c r="W13" i="6"/>
  <c r="M31" i="6"/>
  <c r="X41" i="28"/>
  <c r="U19" i="28"/>
  <c r="W9" i="39" s="1"/>
  <c r="Y41" i="28"/>
  <c r="AM29" i="6"/>
  <c r="X33" i="6"/>
  <c r="R24" i="6"/>
  <c r="S21" i="28"/>
  <c r="I24" i="6"/>
  <c r="AR35" i="6"/>
  <c r="AA20" i="28"/>
  <c r="M21" i="6"/>
  <c r="C23" i="28"/>
  <c r="E13" i="6"/>
  <c r="E12" i="6"/>
  <c r="Y18" i="28"/>
  <c r="T19" i="6"/>
  <c r="X34" i="28"/>
  <c r="N11" i="6"/>
  <c r="AD12" i="6"/>
  <c r="M2" i="28"/>
  <c r="C118" i="52"/>
  <c r="I29" i="6"/>
  <c r="U44" i="28"/>
  <c r="P28" i="6"/>
  <c r="F23" i="6"/>
  <c r="W25" i="6"/>
  <c r="Y16" i="6"/>
  <c r="Z13" i="6"/>
  <c r="V4" i="28"/>
  <c r="V27" i="6"/>
  <c r="AN32" i="6"/>
  <c r="J42" i="28"/>
  <c r="S8" i="28"/>
  <c r="H42" i="28"/>
  <c r="X15" i="28"/>
  <c r="E13" i="28"/>
  <c r="W9" i="14" s="1"/>
  <c r="Y21" i="28"/>
  <c r="AP27" i="6"/>
  <c r="AG24" i="6"/>
  <c r="K10" i="28"/>
  <c r="AA29" i="6"/>
  <c r="AP12" i="6"/>
  <c r="AL26" i="6"/>
  <c r="V14" i="28"/>
  <c r="Z13" i="28"/>
  <c r="AV13" i="6"/>
  <c r="AM23" i="6"/>
  <c r="H30" i="28"/>
  <c r="S19" i="28"/>
  <c r="W9" i="37" s="1"/>
  <c r="H199" i="52"/>
  <c r="AN18" i="6"/>
  <c r="Y13" i="28"/>
  <c r="R25" i="28"/>
  <c r="W9" i="36" s="1"/>
  <c r="AS18" i="6"/>
  <c r="W14" i="6"/>
  <c r="Q11" i="28"/>
  <c r="X23" i="28"/>
  <c r="W9" i="42" s="1"/>
  <c r="W9" i="21"/>
  <c r="AA28" i="6"/>
  <c r="AA38" i="28"/>
  <c r="Q7" i="28"/>
  <c r="AM25" i="6"/>
  <c r="AR20" i="6"/>
  <c r="N31" i="28"/>
  <c r="H34" i="28"/>
  <c r="G22" i="28"/>
  <c r="L29" i="6"/>
  <c r="K22" i="28"/>
  <c r="H13" i="28"/>
  <c r="W9" i="17" s="1"/>
  <c r="T32" i="28"/>
  <c r="W9" i="38" s="1"/>
  <c r="AC32" i="6"/>
  <c r="V30" i="28"/>
  <c r="W9" i="40" s="1"/>
  <c r="G15" i="28"/>
  <c r="Y11" i="28"/>
  <c r="W9" i="43" s="1"/>
  <c r="W26" i="6"/>
  <c r="J23" i="28"/>
  <c r="W9" i="19" s="1"/>
  <c r="G34" i="6"/>
  <c r="AV22" i="6"/>
  <c r="N33" i="6"/>
  <c r="W9" i="33"/>
  <c r="W9" i="45"/>
  <c r="W9" i="15"/>
  <c r="W9" i="32"/>
  <c r="W9" i="35"/>
  <c r="W9" i="18"/>
  <c r="W7" i="7"/>
  <c r="W9" i="44"/>
  <c r="W9" i="16"/>
  <c r="W9" i="34"/>
  <c r="AW22" i="6" l="1"/>
  <c r="E31" i="48" s="1"/>
  <c r="D31" i="48"/>
  <c r="AW13" i="6"/>
  <c r="E22" i="48" s="1"/>
  <c r="D22" i="48"/>
  <c r="D32" i="48"/>
  <c r="AW23" i="6"/>
  <c r="E32" i="48" s="1"/>
  <c r="D24" i="48"/>
  <c r="AW15" i="6"/>
  <c r="E24" i="48" s="1"/>
  <c r="AF19" i="28"/>
  <c r="F43" i="48"/>
  <c r="F25" i="48"/>
  <c r="F23" i="48"/>
  <c r="D23" i="48"/>
  <c r="AW14" i="6"/>
  <c r="E23" i="48" s="1"/>
  <c r="F32" i="48"/>
  <c r="F29" i="48"/>
  <c r="AW31" i="6"/>
  <c r="E40" i="48" s="1"/>
  <c r="D40" i="48"/>
  <c r="AW30" i="6"/>
  <c r="E39" i="48" s="1"/>
  <c r="D39" i="48"/>
  <c r="F24" i="48"/>
  <c r="F42" i="48"/>
  <c r="D21" i="48"/>
  <c r="F39" i="48"/>
  <c r="D30" i="48"/>
  <c r="AW21" i="6"/>
  <c r="E30" i="48" s="1"/>
  <c r="F28" i="48"/>
  <c r="D25" i="48"/>
  <c r="AW16" i="6"/>
  <c r="E25" i="48" s="1"/>
  <c r="D41" i="48"/>
  <c r="AW32" i="6"/>
  <c r="E41" i="48" s="1"/>
  <c r="AW24" i="6"/>
  <c r="E33" i="48" s="1"/>
  <c r="D33" i="48"/>
  <c r="D42" i="48"/>
  <c r="AW33" i="6"/>
  <c r="E42" i="48" s="1"/>
  <c r="F33" i="48"/>
  <c r="F21" i="48"/>
  <c r="F26" i="48"/>
  <c r="AZ36" i="6"/>
  <c r="F20" i="48"/>
  <c r="AX36" i="6"/>
  <c r="F46" i="48" s="1"/>
  <c r="D34" i="48"/>
  <c r="AW25" i="6"/>
  <c r="E34" i="48" s="1"/>
  <c r="F37" i="48"/>
  <c r="F34" i="48"/>
  <c r="AW17" i="6"/>
  <c r="E26" i="48" s="1"/>
  <c r="D26" i="48"/>
  <c r="AV36" i="6"/>
  <c r="D46" i="48" s="1"/>
  <c r="D20" i="48"/>
  <c r="F36" i="48"/>
  <c r="D43" i="48"/>
  <c r="AW34" i="6"/>
  <c r="E43" i="48" s="1"/>
  <c r="F41" i="48"/>
  <c r="AW35" i="6"/>
  <c r="E44" i="48" s="1"/>
  <c r="D44" i="48"/>
  <c r="F30" i="48"/>
  <c r="F22" i="48"/>
  <c r="D28" i="48"/>
  <c r="AW19" i="6"/>
  <c r="E28" i="48" s="1"/>
  <c r="D29" i="48"/>
  <c r="AW20" i="6"/>
  <c r="E29" i="48" s="1"/>
  <c r="AW18" i="6"/>
  <c r="E27" i="48" s="1"/>
  <c r="D27" i="48"/>
  <c r="F27" i="48"/>
  <c r="D38" i="48"/>
  <c r="AW29" i="6"/>
  <c r="E38" i="48" s="1"/>
  <c r="F40" i="48"/>
  <c r="AW27" i="6"/>
  <c r="E36" i="48" s="1"/>
  <c r="D36" i="48"/>
  <c r="F38" i="48"/>
  <c r="F31" i="48"/>
  <c r="J4" i="29"/>
  <c r="AW28" i="6"/>
  <c r="E37" i="48" s="1"/>
  <c r="D37" i="48"/>
  <c r="D35" i="48"/>
  <c r="AW26" i="6"/>
  <c r="E35" i="48" s="1"/>
  <c r="F44" i="48"/>
  <c r="F35" i="48"/>
  <c r="W9" i="31"/>
  <c r="AW12" i="6"/>
  <c r="AW11" i="6"/>
  <c r="W9" i="20"/>
  <c r="AW36" i="6" l="1"/>
  <c r="E46" i="48" s="1"/>
  <c r="E20" i="48"/>
  <c r="E21"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<sst xmlns="http://schemas.openxmlformats.org/spreadsheetml/2006/main" count="9942" uniqueCount="1880">
  <si>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</si>
  <si>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</si>
  <si>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</si>
  <si>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</si>
  <si>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</si>
  <si>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</si>
  <si>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</si>
  <si>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</si>
  <si>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</si>
  <si>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</si>
  <si>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</si>
  <si>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</si>
  <si>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</si>
  <si>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</si>
  <si>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</si>
  <si>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</si>
  <si>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</si>
  <si>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</si>
  <si>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</si>
  <si>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</si>
  <si>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</si>
  <si>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</si>
  <si>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</si>
  <si>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</si>
  <si>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</si>
  <si>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</si>
  <si>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</si>
  <si>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</si>
  <si>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</si>
  <si>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</si>
  <si>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</si>
  <si>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</si>
  <si>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</si>
  <si>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</si>
  <si>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</si>
  <si>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</si>
  <si>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</si>
  <si>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</si>
  <si>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</si>
  <si>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</si>
  <si>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</si>
  <si>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</si>
  <si>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</si>
  <si>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</si>
  <si>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</si>
  <si>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</si>
  <si>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</si>
  <si>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</si>
  <si>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</si>
  <si>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</si>
  <si>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</si>
  <si>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</si>
  <si>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</si>
  <si>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</si>
  <si>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</si>
  <si>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</si>
  <si>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</si>
  <si>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</si>
  <si>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</si>
  <si>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</si>
  <si>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</si>
  <si>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</si>
  <si>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</si>
  <si>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</si>
  <si>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</si>
  <si>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</si>
  <si>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</si>
  <si>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</si>
  <si>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</si>
  <si>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</si>
  <si>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</si>
  <si>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</si>
  <si>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</si>
  <si>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</si>
  <si>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</si>
  <si>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</si>
  <si>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</si>
  <si>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</si>
  <si>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</si>
  <si>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</si>
  <si>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</si>
  <si>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</si>
  <si>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</si>
  <si>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</si>
  <si>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</si>
  <si>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</si>
  <si>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</si>
  <si>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</si>
  <si>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</si>
  <si>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</si>
  <si>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</si>
  <si>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</si>
  <si>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</si>
  <si>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</si>
  <si>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</si>
  <si>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</si>
  <si>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</si>
  <si>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</si>
  <si>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</si>
  <si>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</si>
  <si>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</si>
  <si>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</si>
  <si>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</si>
  <si>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</si>
  <si>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</si>
  <si>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</si>
  <si>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</si>
  <si>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</si>
  <si>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</si>
  <si>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</si>
  <si>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</si>
  <si>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</si>
  <si>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</si>
  <si>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</si>
  <si>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</si>
  <si>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</si>
  <si>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</si>
  <si>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</si>
  <si>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</si>
  <si>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</si>
  <si>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</si>
  <si>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</si>
  <si>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</si>
  <si>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</si>
  <si>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</si>
  <si>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</si>
  <si>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</si>
  <si>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</si>
  <si>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</si>
  <si>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</si>
  <si>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</si>
  <si>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</si>
  <si>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</si>
  <si>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</si>
  <si>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</si>
  <si>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</si>
  <si>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</si>
  <si>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</si>
  <si>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</si>
  <si>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</si>
  <si>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</si>
  <si>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</si>
  <si>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</si>
  <si>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</si>
  <si>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</si>
  <si>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</si>
  <si>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</si>
  <si>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</si>
  <si>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</si>
  <si>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</si>
  <si>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</si>
  <si>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</si>
  <si>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</si>
  <si>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</si>
  <si>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</si>
  <si>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</si>
  <si>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</si>
  <si>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</si>
  <si>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</si>
  <si>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</si>
  <si>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</si>
  <si>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</si>
  <si>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</si>
  <si>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</si>
  <si>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</si>
  <si>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</si>
  <si>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</si>
  <si>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</si>
  <si>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</si>
  <si>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</si>
  <si>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</si>
  <si>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</si>
  <si>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</si>
  <si>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</si>
  <si>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</si>
  <si>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</si>
  <si>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</si>
  <si>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</si>
  <si>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</si>
  <si>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</si>
  <si>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</si>
  <si>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</si>
  <si>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</si>
  <si>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</si>
  <si>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</si>
  <si>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</si>
  <si>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</si>
  <si>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</si>
  <si>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</si>
  <si>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</si>
  <si>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</si>
  <si>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</si>
  <si>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</si>
  <si>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</si>
  <si>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</si>
  <si>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</si>
  <si>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</si>
  <si>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</si>
  <si>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</si>
  <si>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</si>
  <si>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</si>
  <si>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</si>
  <si>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</si>
  <si>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</si>
  <si>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</si>
  <si>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</si>
  <si>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</si>
  <si>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</si>
  <si>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</si>
  <si>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</si>
  <si>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</si>
  <si>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</si>
  <si>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</si>
  <si>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</si>
  <si>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</si>
  <si>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</si>
  <si>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</si>
  <si>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</si>
  <si>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</si>
  <si>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</si>
  <si>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</si>
  <si>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</si>
  <si>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</si>
  <si>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</si>
  <si>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</si>
  <si>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</si>
  <si>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</si>
  <si>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</si>
  <si>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</si>
  <si>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</si>
  <si>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</si>
  <si>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</si>
  <si>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</si>
  <si>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</si>
  <si>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</si>
  <si>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</si>
  <si>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</si>
  <si>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</si>
  <si>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</si>
  <si>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</si>
  <si>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</si>
  <si>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</si>
  <si>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</si>
  <si>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</si>
  <si>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</si>
  <si>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</si>
  <si>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</si>
  <si>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</si>
  <si>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</si>
  <si>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</si>
  <si>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</si>
  <si>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</si>
  <si>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</si>
  <si>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</si>
  <si>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</si>
  <si>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</si>
  <si>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</si>
  <si>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</si>
  <si>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</si>
  <si>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</si>
  <si>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</si>
  <si>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</si>
  <si>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</si>
  <si>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</si>
  <si>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</si>
  <si>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</si>
  <si>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</si>
  <si>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</si>
  <si>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</si>
  <si>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</si>
  <si>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</si>
  <si>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</si>
  <si>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</si>
  <si>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</si>
  <si>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</si>
  <si>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</si>
  <si>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</si>
  <si>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</si>
  <si>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</si>
  <si>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</si>
  <si>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</si>
  <si>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</si>
  <si>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</si>
  <si>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</si>
  <si>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</si>
  <si>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</si>
  <si>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</si>
  <si>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</si>
  <si>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</si>
  <si>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</si>
  <si>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</si>
  <si>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</si>
  <si>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</si>
  <si>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</si>
  <si>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</si>
  <si>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</si>
  <si>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</si>
  <si>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</si>
  <si>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</si>
  <si>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</si>
  <si>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</si>
  <si>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</si>
  <si>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</si>
  <si>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</si>
  <si>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</si>
  <si>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</si>
  <si>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</si>
  <si>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</si>
  <si>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</si>
  <si>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</si>
  <si>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</si>
  <si>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</si>
  <si>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</si>
  <si>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</si>
  <si>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</si>
  <si>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</si>
  <si>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</si>
  <si>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</si>
  <si>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</si>
  <si>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</si>
  <si>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</si>
  <si>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</si>
  <si>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</si>
  <si>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</si>
  <si>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</si>
  <si>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</si>
  <si>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</si>
  <si>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</si>
  <si>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</si>
  <si>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</si>
  <si>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</si>
  <si>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</si>
  <si>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</si>
  <si>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</si>
  <si>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</si>
  <si>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</si>
  <si>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</si>
  <si>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</si>
  <si>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</si>
  <si>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</si>
  <si>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</si>
  <si>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</si>
  <si>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</si>
  <si>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</si>
  <si>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</si>
  <si>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</si>
  <si>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</si>
  <si>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</si>
  <si>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</si>
  <si>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</si>
  <si>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</si>
  <si>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</si>
  <si>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</si>
  <si>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</si>
  <si>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</si>
  <si>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</si>
  <si>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</si>
  <si>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</si>
  <si>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</si>
  <si>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</si>
  <si>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</si>
  <si>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</si>
  <si>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</si>
  <si>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</si>
  <si>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</si>
  <si>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</si>
  <si>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</si>
  <si>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</si>
  <si>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</si>
  <si>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</si>
  <si>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</si>
  <si>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</si>
  <si>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</si>
  <si>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</si>
  <si>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</si>
  <si>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</si>
  <si>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</si>
  <si>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</si>
  <si>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</si>
  <si>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</si>
  <si>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</si>
  <si>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</si>
  <si>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</si>
  <si>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</si>
  <si>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</si>
  <si>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</si>
  <si>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</si>
  <si>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</si>
  <si>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</si>
  <si>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</si>
  <si>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</si>
  <si>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</si>
  <si>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</si>
  <si>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</si>
  <si>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</si>
  <si>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</si>
  <si>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</si>
  <si>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</si>
  <si>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</si>
  <si>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</si>
  <si>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</si>
  <si>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</si>
  <si>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</si>
  <si>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</si>
  <si>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</si>
  <si>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</si>
  <si>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</si>
  <si>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</si>
  <si>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</si>
  <si>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</si>
  <si>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</si>
  <si>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</si>
  <si>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</si>
  <si>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</si>
  <si>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</si>
  <si>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</si>
  <si>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</si>
  <si>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</si>
  <si>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</si>
  <si>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</si>
  <si>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</si>
  <si>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</si>
  <si>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</si>
  <si>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</si>
  <si>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</si>
  <si>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</si>
  <si>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</si>
  <si>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</si>
  <si>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</si>
  <si>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</si>
  <si>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</si>
  <si>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</si>
  <si>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</si>
  <si>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</si>
  <si>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</si>
  <si>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</si>
  <si>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</si>
  <si>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</si>
  <si>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</si>
  <si>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</si>
  <si>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</si>
  <si>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</si>
  <si>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</si>
  <si>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</si>
  <si>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</si>
  <si>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</si>
  <si>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</si>
  <si>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</si>
  <si>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</si>
  <si>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</si>
  <si>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</si>
  <si>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</si>
  <si>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</si>
  <si>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</si>
  <si>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</si>
  <si>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</si>
  <si>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</si>
  <si>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</si>
  <si>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</si>
  <si>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</si>
  <si>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</si>
  <si>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</si>
  <si>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</si>
  <si>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</si>
  <si>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</si>
  <si>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</si>
  <si>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</si>
  <si>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</si>
  <si>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</si>
  <si>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</si>
  <si>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</si>
  <si>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</si>
  <si>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</si>
  <si>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</si>
  <si>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</si>
  <si>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</si>
  <si>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</si>
  <si>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</si>
  <si>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</si>
  <si>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</si>
  <si>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</si>
  <si>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</si>
  <si>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</si>
  <si>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</si>
  <si>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</si>
  <si>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</si>
  <si>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</si>
  <si>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</si>
  <si>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</si>
  <si>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</si>
  <si>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</si>
  <si>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</si>
  <si>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</si>
  <si>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</si>
  <si>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</si>
  <si>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</si>
  <si>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</si>
  <si>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</si>
  <si>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</si>
  <si>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</si>
  <si>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</si>
  <si>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</si>
  <si>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</si>
  <si>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</si>
  <si>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</si>
  <si>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</si>
  <si>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</si>
  <si>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</si>
  <si>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</si>
  <si>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</si>
  <si>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</si>
  <si>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</si>
  <si>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</si>
  <si>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</si>
  <si>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</si>
  <si>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</si>
  <si>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</si>
  <si>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</si>
  <si>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</si>
  <si>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</si>
  <si>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</si>
  <si>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</si>
  <si>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</si>
  <si>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</si>
  <si>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</si>
  <si>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</si>
  <si>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</si>
  <si>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</si>
  <si>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</si>
  <si>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</si>
  <si>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</si>
  <si>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</si>
  <si>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</si>
  <si>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</si>
  <si>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</si>
  <si>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</si>
  <si>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</si>
  <si>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</si>
  <si>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</si>
  <si>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</si>
  <si>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</si>
  <si>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</si>
  <si>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</si>
  <si>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</si>
  <si>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</si>
  <si>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</si>
  <si>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</si>
  <si>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</si>
  <si>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</si>
  <si>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</si>
  <si>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</si>
  <si>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</si>
  <si>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</si>
  <si>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</si>
  <si>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</si>
  <si>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</si>
  <si>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</si>
  <si>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</si>
  <si>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</si>
  <si>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</si>
  <si>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</si>
  <si>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</si>
  <si>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</si>
  <si>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</si>
  <si>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</si>
  <si>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</si>
  <si>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</si>
  <si>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</si>
  <si>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</si>
  <si>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</si>
  <si>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</si>
  <si>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</si>
  <si>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</si>
  <si>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</si>
  <si>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</si>
  <si>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</si>
  <si>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</si>
  <si>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</si>
  <si>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</si>
  <si>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</si>
  <si>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</si>
  <si>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</si>
  <si>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</si>
  <si>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</si>
  <si>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</si>
  <si>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</si>
  <si>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</si>
  <si>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</si>
  <si>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</si>
  <si>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</si>
  <si>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</si>
  <si>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</si>
  <si>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</si>
  <si>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</si>
  <si>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</si>
  <si>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</si>
  <si>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</si>
  <si>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</si>
  <si>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</si>
  <si>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</si>
  <si>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</si>
  <si>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</si>
  <si>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</si>
  <si>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</si>
  <si>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</si>
  <si>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</si>
  <si>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</si>
  <si>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</si>
  <si>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</si>
  <si>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</si>
  <si>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</si>
  <si>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</si>
  <si>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</si>
  <si>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</si>
  <si>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</si>
  <si>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</si>
  <si>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</si>
  <si>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</si>
  <si>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</si>
  <si>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</si>
  <si>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</si>
  <si>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</si>
  <si>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</si>
  <si>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</si>
  <si>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</si>
  <si>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</si>
  <si>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</si>
  <si>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</si>
  <si>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</si>
  <si>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</si>
  <si>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</si>
  <si>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</si>
  <si>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</si>
  <si>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</si>
  <si>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</si>
  <si>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</si>
  <si>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</si>
  <si>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</si>
  <si>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</si>
  <si>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</si>
  <si>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</si>
  <si>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</si>
  <si>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</si>
  <si>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</si>
  <si>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</si>
  <si>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</si>
  <si>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</si>
  <si>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</si>
  <si>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</si>
  <si>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</si>
  <si>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</si>
  <si>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</si>
  <si>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</si>
  <si>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</si>
  <si>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</si>
  <si>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</si>
  <si>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</si>
  <si>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</si>
  <si>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</si>
  <si>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</si>
  <si>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</si>
  <si>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</si>
  <si>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</si>
  <si>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</si>
  <si>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</si>
  <si>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</si>
  <si>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</si>
  <si>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</si>
  <si>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</si>
  <si>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</si>
  <si>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</si>
  <si>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</si>
  <si>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</si>
  <si>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</si>
  <si>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</si>
  <si>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</si>
  <si>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</si>
  <si>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</si>
  <si>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</si>
  <si>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</si>
  <si>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</si>
  <si>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</si>
  <si>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</si>
  <si>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</si>
  <si>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</si>
  <si>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</si>
  <si>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</si>
  <si>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</si>
  <si>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</si>
  <si>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</si>
  <si>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</si>
  <si>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</si>
  <si>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</si>
  <si>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</si>
  <si>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</si>
  <si>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</si>
  <si>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</si>
  <si>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</si>
  <si>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</si>
  <si>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</si>
  <si>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</si>
  <si>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</si>
  <si>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</si>
  <si>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</si>
  <si>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</si>
  <si>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</si>
  <si>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</si>
  <si>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</si>
  <si>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</si>
  <si>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</si>
  <si>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</si>
  <si>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</si>
  <si>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</si>
  <si>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</si>
  <si>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</si>
  <si>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</si>
  <si>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</si>
  <si>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</si>
  <si>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</si>
  <si>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</si>
  <si>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</si>
  <si>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</si>
  <si>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</si>
  <si>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</si>
  <si>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</si>
  <si>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</si>
  <si>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</si>
  <si>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</si>
  <si>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</si>
  <si>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</si>
  <si>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</si>
  <si>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</si>
  <si>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</si>
  <si>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</si>
  <si>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</si>
  <si>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</si>
  <si>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</si>
  <si>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</si>
  <si>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</si>
  <si>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</si>
  <si>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</si>
  <si>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</si>
  <si>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</si>
  <si>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</si>
  <si>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</si>
  <si>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</si>
  <si>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</si>
  <si>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</si>
  <si>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</si>
  <si>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</si>
  <si>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</si>
  <si>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</si>
  <si>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</si>
  <si>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</si>
  <si>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</si>
  <si>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</si>
  <si>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</si>
  <si>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</si>
  <si>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</si>
  <si>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</si>
  <si>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</si>
  <si>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</si>
  <si>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</si>
  <si>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</si>
  <si>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</si>
  <si>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</si>
  <si>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</si>
  <si>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</si>
  <si>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</si>
  <si>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</si>
  <si>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</si>
  <si>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</si>
  <si>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</si>
  <si>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</si>
  <si>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</si>
  <si>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</si>
  <si>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</si>
  <si>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</si>
  <si>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</si>
  <si>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</si>
  <si>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</si>
  <si>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</si>
  <si>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</si>
  <si>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</si>
  <si>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</si>
  <si>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</si>
  <si>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</si>
  <si>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</si>
  <si>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</si>
  <si>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</si>
  <si>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</si>
  <si>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</si>
  <si>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</si>
  <si>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</si>
  <si>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</si>
  <si>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</si>
  <si>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</si>
  <si>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</si>
  <si>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</si>
  <si>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</si>
  <si>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</si>
  <si>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</si>
  <si>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</si>
  <si>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</si>
  <si>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</si>
  <si>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</si>
  <si>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</si>
  <si>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</si>
  <si>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</si>
  <si>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</si>
  <si>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</si>
  <si>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</si>
  <si>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</si>
  <si>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</si>
  <si>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</si>
  <si>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</si>
  <si>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</si>
  <si>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</si>
  <si>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</si>
  <si>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</si>
  <si>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</si>
  <si>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</si>
  <si>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</si>
  <si>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</si>
  <si>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</si>
  <si>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</si>
  <si>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</si>
  <si>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</si>
  <si>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</si>
  <si>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</si>
  <si>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</si>
  <si>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</si>
  <si>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</si>
  <si>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</si>
  <si>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</si>
  <si>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</si>
  <si>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</si>
  <si>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</si>
  <si>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</si>
  <si>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</si>
  <si>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</si>
  <si>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</si>
  <si>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</si>
  <si>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</si>
  <si>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</si>
  <si>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</si>
  <si>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</si>
  <si>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</si>
  <si>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</si>
  <si>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</si>
  <si>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</si>
  <si>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</si>
  <si>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</si>
  <si>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</si>
  <si>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</si>
  <si>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</si>
  <si>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</si>
  <si>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</si>
  <si>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</si>
  <si>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</si>
  <si>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</si>
  <si>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</si>
  <si>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</si>
  <si>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</si>
  <si>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</si>
  <si>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</si>
  <si>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</si>
  <si>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</si>
  <si>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</si>
  <si>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</si>
  <si>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</si>
  <si>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</si>
  <si>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</si>
  <si>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</si>
  <si>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</si>
  <si>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</si>
  <si>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</si>
  <si>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</si>
  <si>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</si>
  <si>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</si>
  <si>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</si>
  <si>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</si>
  <si>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</si>
  <si>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</si>
  <si>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</si>
  <si>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</si>
  <si>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</si>
  <si>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</si>
  <si>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</si>
  <si>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</si>
  <si>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</si>
  <si>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</si>
  <si>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</si>
  <si>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</si>
  <si>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</si>
  <si>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</si>
  <si>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</si>
  <si>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</si>
  <si>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</si>
  <si>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</si>
  <si>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</si>
  <si>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</si>
  <si>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</si>
  <si>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</si>
  <si>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</si>
  <si>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</si>
  <si>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</si>
  <si>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</si>
  <si>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</si>
  <si>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</si>
  <si>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</si>
  <si>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</si>
  <si>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</si>
  <si>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</si>
  <si>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</si>
  <si>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</si>
  <si>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</si>
  <si>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</si>
  <si>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</si>
  <si>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</si>
  <si>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</si>
  <si>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</si>
  <si>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</si>
  <si>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</si>
  <si>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</si>
  <si>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</si>
  <si>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</si>
  <si>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</si>
  <si>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</si>
  <si>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</si>
  <si>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</si>
  <si>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</si>
  <si>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</si>
  <si>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</si>
  <si>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</si>
  <si>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</si>
  <si>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</si>
  <si>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</si>
  <si>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</si>
  <si>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</si>
  <si>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</si>
  <si>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</si>
  <si>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</si>
  <si>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</si>
  <si>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</si>
  <si>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</si>
  <si>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</si>
  <si>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</si>
  <si>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</si>
  <si>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</si>
  <si>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</si>
  <si>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</si>
  <si>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</si>
  <si>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</si>
  <si>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</si>
  <si>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</si>
  <si>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</si>
  <si>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</si>
  <si>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</si>
  <si>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</si>
  <si>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</si>
  <si>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</si>
  <si>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</si>
  <si>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</si>
  <si>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</si>
  <si>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</si>
  <si>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</si>
  <si>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</si>
  <si>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</si>
  <si>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</si>
  <si>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</si>
  <si>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</si>
  <si>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</si>
  <si>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</si>
  <si>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</si>
  <si>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</si>
  <si>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</si>
  <si>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</si>
  <si>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</si>
  <si>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</si>
  <si>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</si>
  <si>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</si>
  <si>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</si>
  <si>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</si>
  <si>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</si>
  <si>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</si>
  <si>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</si>
  <si>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</si>
  <si>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</si>
  <si>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</si>
  <si>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</si>
  <si>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</si>
  <si>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</si>
  <si>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</si>
  <si>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</si>
  <si>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</si>
  <si>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</si>
  <si>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</si>
  <si>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</si>
  <si>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</si>
  <si>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</si>
  <si>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</si>
  <si>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</si>
  <si>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</si>
  <si>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</si>
  <si>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</si>
  <si>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</si>
  <si>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</si>
  <si>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</si>
  <si>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</si>
  <si>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</si>
  <si>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</si>
  <si>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</si>
  <si>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</si>
  <si>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</si>
  <si>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</si>
  <si>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</si>
  <si>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</si>
  <si>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</si>
  <si>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</si>
  <si>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</si>
  <si>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</si>
  <si>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</si>
  <si>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</si>
  <si>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</si>
  <si>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</si>
  <si>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</si>
  <si>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</si>
  <si>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</si>
  <si>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</si>
  <si>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</si>
  <si>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</si>
  <si>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</si>
  <si>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</si>
  <si>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</si>
  <si>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</si>
  <si>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</si>
  <si>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</si>
  <si>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</si>
  <si>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</si>
  <si>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</si>
  <si>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</si>
  <si>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</si>
  <si>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</si>
  <si>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</si>
  <si>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</si>
  <si>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</si>
  <si>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</si>
  <si>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</si>
  <si>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</si>
  <si>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</si>
  <si>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</si>
  <si>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</si>
  <si>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</si>
  <si>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</si>
  <si>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</si>
  <si>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</si>
  <si>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</si>
  <si>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</si>
  <si>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</si>
  <si>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</si>
  <si>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</si>
  <si>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</si>
  <si>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</si>
  <si>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</si>
  <si>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</si>
  <si>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</si>
  <si>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</si>
  <si>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</si>
  <si>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</si>
  <si>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</si>
  <si>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</si>
  <si>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</si>
  <si>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</si>
  <si>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</si>
  <si>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</si>
  <si>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</si>
  <si>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</si>
  <si>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</si>
  <si>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</si>
  <si>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</si>
  <si>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</si>
  <si>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</si>
  <si>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</si>
  <si>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</si>
  <si>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</si>
  <si>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</si>
  <si>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</si>
  <si>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</si>
  <si>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</si>
  <si>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</si>
  <si>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</si>
  <si>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</si>
  <si>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</si>
  <si>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</si>
  <si>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</si>
  <si>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</si>
  <si>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</si>
  <si>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</si>
  <si>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</si>
  <si>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</si>
  <si>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</si>
  <si>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</si>
  <si>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</si>
  <si>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</si>
  <si>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</si>
  <si>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</si>
  <si>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</si>
  <si>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</si>
  <si>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</si>
  <si>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</si>
  <si>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</si>
  <si>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</si>
  <si>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</si>
  <si>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</si>
  <si>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</si>
  <si>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</si>
  <si>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</si>
  <si>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</si>
  <si>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</si>
  <si>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</si>
  <si>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</si>
  <si>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</si>
  <si>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</si>
  <si>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</si>
  <si>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</si>
  <si>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</si>
  <si>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</si>
  <si>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</si>
  <si>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</si>
  <si>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</si>
  <si>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</si>
  <si>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</si>
  <si>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</si>
  <si>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</si>
  <si>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</si>
  <si>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</si>
  <si>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</si>
  <si>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</si>
  <si>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</si>
  <si>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</si>
  <si>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</si>
  <si>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</si>
  <si>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</si>
  <si>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</si>
  <si>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</si>
  <si>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</si>
  <si>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</si>
  <si>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</si>
  <si>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</si>
  <si>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</si>
  <si>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</si>
  <si>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</si>
  <si>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</si>
  <si>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</si>
  <si>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</si>
  <si>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</si>
  <si>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</si>
  <si>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</si>
  <si>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</si>
  <si>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</si>
  <si>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</si>
  <si>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</si>
  <si>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</si>
  <si>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</si>
  <si>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</si>
  <si>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</si>
  <si>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</si>
  <si>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</si>
  <si>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</si>
  <si>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</si>
  <si>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</si>
  <si>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</si>
  <si>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</si>
  <si>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</si>
  <si>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</si>
  <si>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</si>
  <si>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</si>
  <si>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</si>
  <si>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</si>
  <si>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</si>
  <si>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</si>
  <si>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</si>
  <si>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</si>
  <si>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</si>
  <si>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</si>
  <si>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</si>
  <si>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</si>
  <si>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</si>
  <si>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</si>
  <si>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</si>
  <si>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</si>
  <si>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</si>
  <si>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</si>
  <si>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</si>
  <si>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</si>
  <si>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</si>
  <si>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</si>
  <si>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</si>
  <si>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</si>
  <si>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</si>
  <si>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</si>
  <si>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</si>
  <si>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</si>
  <si>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</si>
  <si>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</si>
  <si>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</si>
  <si>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</si>
  <si>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</si>
  <si>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</si>
  <si>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</si>
  <si>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</si>
  <si>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</si>
  <si>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</si>
  <si>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</si>
  <si>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</si>
  <si>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</si>
  <si>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</si>
  <si>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</si>
  <si>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</si>
  <si>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</si>
  <si>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</si>
  <si>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</si>
  <si>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</si>
  <si>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</si>
  <si>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</si>
  <si>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</si>
  <si>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</si>
  <si>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</si>
  <si>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</si>
  <si>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</si>
  <si>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</si>
  <si>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</si>
  <si>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</si>
  <si>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</si>
  <si>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</si>
  <si>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</si>
  <si>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</si>
  <si>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</si>
  <si>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</si>
  <si>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</si>
  <si>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</si>
  <si>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</si>
  <si>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</si>
  <si>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</si>
  <si>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</si>
  <si>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</si>
  <si>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</si>
  <si>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</si>
  <si>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</si>
  <si>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</si>
  <si>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</si>
  <si>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</si>
  <si>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</si>
  <si>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</si>
  <si>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</si>
  <si>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</si>
  <si>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</si>
  <si>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</si>
  <si>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</si>
  <si>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</si>
  <si>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</si>
  <si>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</si>
  <si>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</si>
  <si>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</si>
  <si>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</si>
  <si>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</si>
  <si>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</si>
  <si>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</si>
  <si>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</si>
  <si>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</si>
  <si>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</si>
  <si>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</si>
  <si>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</si>
  <si>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</si>
  <si>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</si>
  <si>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</si>
  <si>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</si>
  <si>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</si>
  <si>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</si>
  <si>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</si>
  <si>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</si>
  <si>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</si>
  <si>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</si>
  <si>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</si>
  <si>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</si>
  <si>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</si>
  <si>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</si>
  <si>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</si>
  <si>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</si>
  <si>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</si>
  <si>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</si>
  <si>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</si>
  <si>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</si>
  <si>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</si>
  <si>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</si>
  <si>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</si>
  <si>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</si>
  <si>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</si>
  <si>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</si>
  <si>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</si>
  <si>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</si>
  <si>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</si>
  <si>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</si>
  <si>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</si>
  <si>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</si>
  <si>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</si>
  <si>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</si>
  <si>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</si>
  <si>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</si>
  <si>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</si>
  <si>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</si>
  <si>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</si>
  <si>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</si>
  <si>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</si>
  <si>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</si>
  <si>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</si>
  <si>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</si>
  <si>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</si>
  <si>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</si>
  <si>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</si>
  <si>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</si>
  <si>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</si>
  <si>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</si>
  <si>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</si>
  <si>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</si>
  <si>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</si>
  <si>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</si>
  <si>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</si>
  <si>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</si>
  <si>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</si>
  <si>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</si>
  <si>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</si>
  <si>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</si>
  <si>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</si>
  <si>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</si>
  <si>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</si>
  <si>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</si>
  <si>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</si>
  <si>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</si>
  <si>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</si>
  <si>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</si>
  <si>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</si>
  <si>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</si>
  <si>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</si>
  <si>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</si>
  <si>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</si>
  <si>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</si>
  <si>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</si>
  <si>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</si>
  <si>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</si>
  <si>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</si>
  <si>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</si>
  <si>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</si>
  <si>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</si>
  <si>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</si>
  <si>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</si>
  <si>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</si>
  <si>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</si>
  <si>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</si>
  <si>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</si>
  <si>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</si>
  <si>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</si>
  <si>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</si>
  <si>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</si>
  <si>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</si>
  <si>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</si>
  <si>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</si>
  <si>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</si>
  <si>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</si>
  <si>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</si>
  <si>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</si>
  <si>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</si>
  <si>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</si>
  <si>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</si>
  <si>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</si>
  <si>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</si>
  <si>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</si>
  <si>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</si>
  <si>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</si>
  <si>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</si>
  <si>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</si>
  <si>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</si>
  <si>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</si>
  <si>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</si>
  <si>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</si>
  <si>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</si>
  <si>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</si>
  <si>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</si>
  <si>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</si>
  <si>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</si>
  <si>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</si>
  <si>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</si>
  <si>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</si>
  <si>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</si>
  <si>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</si>
  <si>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</si>
  <si>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</si>
  <si>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</si>
  <si>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</si>
  <si>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</si>
  <si>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</si>
  <si>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</si>
  <si>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</si>
  <si>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</si>
  <si>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</si>
  <si>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</si>
  <si>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</si>
  <si>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</si>
  <si>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</si>
  <si>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</si>
  <si>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</si>
  <si>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</si>
  <si>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</si>
  <si>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</si>
  <si>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</si>
  <si>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</si>
  <si>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</si>
  <si>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</si>
  <si>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</si>
  <si>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</si>
  <si>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</si>
  <si>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</si>
  <si>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</si>
  <si>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</si>
  <si>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</si>
  <si>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</si>
  <si>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</si>
  <si>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</si>
  <si>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</si>
  <si>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</si>
  <si>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</si>
  <si>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</si>
  <si>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</si>
  <si>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</si>
  <si>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</si>
  <si>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</si>
  <si>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</si>
  <si>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</si>
  <si>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</si>
  <si>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</si>
  <si>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</si>
  <si>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</si>
  <si>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</si>
  <si>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</si>
  <si>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</si>
  <si>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</si>
  <si>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</si>
  <si>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</si>
  <si>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</si>
  <si>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</si>
  <si>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</si>
  <si>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</si>
  <si>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</si>
  <si>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</si>
  <si>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</si>
  <si>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</si>
  <si>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</si>
  <si>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</si>
  <si>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</si>
  <si>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</si>
  <si>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</si>
  <si>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</si>
  <si>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</si>
  <si>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</si>
  <si>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</si>
  <si>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</si>
  <si>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</si>
  <si>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</si>
  <si>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</si>
  <si>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</si>
  <si>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</si>
  <si>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</si>
  <si>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</si>
  <si>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</si>
  <si>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</si>
  <si>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</si>
  <si>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</si>
  <si>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</si>
  <si>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</si>
  <si>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</si>
  <si>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</si>
  <si>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</si>
  <si>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</si>
  <si>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</si>
  <si>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</si>
  <si>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</si>
  <si>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</si>
  <si>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</si>
  <si>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</si>
  <si>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</si>
  <si>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</si>
  <si>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</si>
  <si>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</si>
  <si>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</si>
  <si>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</si>
  <si>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</si>
  <si>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</si>
  <si>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</si>
  <si>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</si>
  <si>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</si>
  <si>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</si>
  <si>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</si>
  <si>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</si>
  <si>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</si>
  <si>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</si>
  <si>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</si>
  <si>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</si>
  <si>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</si>
  <si>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</si>
  <si>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</si>
  <si>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</si>
  <si>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</si>
  <si>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</si>
  <si>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</si>
  <si>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</si>
  <si>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</si>
  <si>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</si>
  <si>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</si>
  <si>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</si>
  <si>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</si>
  <si>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</si>
  <si>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</si>
  <si>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</si>
  <si>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</si>
  <si>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</si>
  <si>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</si>
  <si>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</si>
  <si>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</si>
  <si>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</si>
  <si>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</si>
  <si>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</si>
  <si>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</si>
  <si>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</si>
  <si>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</si>
  <si>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</si>
  <si>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</si>
  <si>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</si>
  <si>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</si>
  <si>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</si>
  <si>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</si>
  <si>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</si>
  <si>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</si>
  <si>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</si>
  <si>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</si>
  <si>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</si>
  <si>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</si>
  <si>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</si>
  <si>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</si>
  <si>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</si>
  <si>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</si>
  <si>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</si>
  <si>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</si>
  <si>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</si>
  <si>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</si>
  <si>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</si>
  <si>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</si>
  <si>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</si>
  <si>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</si>
  <si>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</si>
  <si>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</si>
  <si>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</si>
  <si>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</si>
  <si>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</si>
  <si>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</si>
  <si>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</si>
  <si>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</si>
  <si>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</si>
  <si>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</si>
  <si>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</si>
  <si>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</si>
  <si>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</si>
  <si>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</si>
  <si>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</si>
  <si>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</si>
  <si>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</si>
  <si>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</si>
  <si>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</si>
  <si>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</si>
  <si>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</si>
  <si>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</si>
  <si>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</si>
  <si>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</si>
  <si>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</si>
  <si>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</si>
  <si>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</si>
  <si>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</si>
  <si>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</si>
  <si>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</si>
  <si>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</si>
  <si>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</si>
  <si>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</si>
  <si>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</si>
  <si>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</si>
  <si>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</si>
  <si>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</si>
  <si>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</si>
  <si>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</si>
  <si>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</si>
  <si>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</si>
  <si>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</si>
  <si>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</si>
  <si>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</si>
  <si>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</si>
  <si>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</si>
  <si>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</si>
  <si>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</si>
  <si>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</si>
  <si>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</si>
  <si>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</si>
  <si>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</si>
  <si>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</si>
  <si>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</si>
  <si>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</si>
  <si>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</si>
  <si>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</si>
  <si>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</si>
  <si>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</si>
  <si>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</si>
  <si>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</si>
  <si>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</si>
  <si>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</si>
  <si>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</si>
  <si>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</si>
  <si>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</si>
  <si>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</si>
  <si>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</si>
  <si>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</si>
  <si>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</si>
  <si>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</si>
  <si>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</si>
  <si>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</si>
  <si>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</si>
  <si>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</si>
  <si>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</si>
  <si>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</si>
  <si>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</si>
  <si>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</si>
  <si>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</si>
  <si>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</si>
  <si>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</si>
  <si>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</si>
  <si>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</si>
  <si>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</si>
  <si>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</si>
  <si>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</si>
  <si>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</si>
  <si>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</si>
  <si>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</si>
  <si>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</si>
  <si>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</si>
  <si>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</si>
  <si>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</si>
  <si>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</si>
  <si>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</si>
  <si>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</si>
  <si>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</si>
  <si>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</si>
  <si>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</si>
  <si>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</si>
  <si>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</si>
  <si>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</si>
  <si>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</si>
  <si>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</si>
  <si>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</si>
  <si>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</si>
  <si>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</si>
  <si>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</si>
  <si>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</si>
  <si>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</si>
  <si>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</si>
  <si>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</si>
  <si>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</si>
  <si>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</si>
  <si>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</si>
  <si>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</si>
  <si>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</si>
  <si>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</si>
  <si>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</si>
  <si>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</si>
  <si>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</si>
  <si>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</si>
  <si>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</si>
  <si>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</si>
  <si>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</si>
  <si>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</si>
  <si>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</si>
  <si>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</si>
  <si>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</si>
  <si>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</si>
  <si>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</si>
  <si>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</si>
  <si>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</si>
  <si>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</si>
  <si>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</si>
  <si>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</si>
  <si>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</si>
  <si>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</si>
  <si>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</si>
  <si>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</si>
  <si>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</si>
  <si>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</si>
  <si>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</si>
  <si>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</si>
  <si>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</si>
  <si>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</si>
  <si>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</si>
  <si>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</si>
  <si>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</si>
  <si>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</si>
  <si>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</si>
  <si>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</si>
  <si>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</si>
  <si>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</si>
  <si>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</si>
  <si>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</si>
  <si>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</si>
  <si>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</si>
  <si>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</si>
  <si>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</si>
  <si>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</si>
  <si>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</si>
  <si>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</si>
  <si>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</si>
  <si>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</si>
  <si>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</si>
  <si>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</si>
  <si>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</si>
  <si>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</si>
  <si>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</si>
  <si>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</si>
  <si>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</si>
  <si>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</si>
  <si>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</si>
  <si>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</si>
  <si>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</si>
  <si>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</si>
  <si>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</si>
  <si>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</si>
  <si>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</si>
  <si>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</si>
  <si>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</si>
  <si>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</si>
  <si>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</si>
  <si>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</si>
  <si>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</si>
  <si>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</si>
  <si>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</si>
  <si>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</si>
  <si>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</si>
  <si>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</si>
  <si>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</si>
  <si>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</si>
  <si>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</si>
  <si>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</si>
  <si>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</si>
  <si>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</si>
  <si>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</si>
  <si>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</si>
  <si>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</si>
  <si>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</si>
  <si>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</si>
  <si>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</si>
  <si>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</si>
  <si>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</si>
  <si>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</si>
  <si>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</si>
  <si>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</si>
  <si>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</si>
  <si>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</si>
  <si>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</si>
  <si>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</si>
  <si>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</si>
  <si>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</si>
  <si>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</si>
  <si>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</si>
  <si>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</si>
  <si>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</si>
  <si>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</si>
  <si>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</si>
  <si>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</si>
  <si>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</si>
  <si>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</si>
  <si>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</si>
  <si>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</si>
  <si>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</si>
  <si>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</si>
  <si>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</si>
  <si>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</si>
  <si>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</si>
  <si>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</si>
  <si>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</si>
  <si>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</si>
  <si>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</si>
  <si>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</si>
  <si>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</si>
  <si>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</si>
  <si>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</si>
  <si>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</si>
  <si>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</si>
  <si>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</si>
  <si>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</si>
  <si>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</si>
  <si>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</si>
  <si>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</si>
  <si>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</si>
  <si>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</si>
  <si>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</si>
  <si>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</si>
  <si>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</si>
  <si>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</si>
  <si>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</si>
  <si>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</si>
  <si>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</si>
  <si>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</si>
  <si>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</si>
  <si>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</si>
  <si>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</si>
  <si>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</si>
  <si>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</si>
  <si>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</si>
  <si>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</si>
  <si>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</si>
  <si>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</si>
  <si>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</si>
  <si>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</si>
  <si>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</si>
  <si>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</si>
  <si>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</si>
  <si>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</si>
  <si>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</si>
  <si>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</si>
  <si>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</si>
  <si>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</si>
  <si>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</si>
  <si>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</si>
  <si>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</si>
  <si>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</si>
  <si>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</si>
  <si>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</si>
  <si>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</si>
  <si>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</si>
  <si>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</si>
  <si>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</si>
  <si>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</si>
  <si>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</si>
  <si>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</si>
  <si>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</si>
  <si>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</si>
  <si>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</si>
  <si>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</si>
  <si>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</si>
  <si>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</si>
  <si>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</si>
  <si>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</si>
  <si>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</si>
  <si>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</si>
  <si>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</si>
  <si>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</si>
  <si>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</si>
  <si>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</si>
  <si>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</si>
  <si>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</si>
  <si>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</si>
  <si>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</si>
  <si>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</si>
  <si>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</si>
  <si>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</si>
  <si>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</si>
  <si>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</si>
  <si>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</si>
  <si>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STDSeat003</t>
  </si>
  <si>
    <t>UCSeat003</t>
  </si>
  <si>
    <t>MultiSite_201739232342</t>
  </si>
  <si>
    <t>MultiSite_Site1_201739232342</t>
  </si>
  <si>
    <t>MultiSite_Site2_201739232342</t>
  </si>
  <si>
    <t>SS223009</t>
  </si>
  <si>
    <t>Auto_201739232342</t>
  </si>
  <si>
    <t>email_39232342@yopmail.com</t>
  </si>
  <si>
    <t>Auto_39232342</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</si>
</sst>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2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4" xfId="0" applyBorder="1" applyAlignment="1" applyProtection="1">
      <alignment horizontal="left" vertical="center"/>
      <protection locked="0"/>
    </xf>
    <xf numFmtId="0" fontId="0" fillId="0" borderId="166" xfId="0" applyBorder="1" applyAlignment="1" applyProtection="1">
      <alignment horizontal="left" vertical="center"/>
      <protection locked="0"/>
    </xf>
    <xf numFmtId="0" fontId="0" fillId="0" borderId="175" xfId="0" applyBorder="1" applyAlignment="1" applyProtection="1">
      <alignment horizontal="left" vertical="center"/>
      <protection locked="0"/>
    </xf>
    <xf numFmtId="0" fontId="0" fillId="0" borderId="174" xfId="0" applyBorder="1" applyAlignment="1" applyProtection="1">
      <alignment horizontal="left" vertical="center"/>
      <protection hidden="1"/>
    </xf>
    <xf numFmtId="0" fontId="0" fillId="0" borderId="166" xfId="0" applyBorder="1" applyAlignment="1" applyProtection="1">
      <alignment horizontal="left" vertical="center"/>
      <protection hidden="1"/>
    </xf>
    <xf numFmtId="0" fontId="0" fillId="0" borderId="175" xfId="0" applyBorder="1" applyAlignment="1" applyProtection="1">
      <alignment horizontal="left" vertical="center"/>
      <protection hidden="1"/>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0" fillId="0" borderId="172" xfId="0"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175" fontId="0" fillId="0" borderId="174" xfId="0" applyNumberFormat="1"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75" xfId="0" applyNumberFormat="1" applyBorder="1" applyAlignment="1" applyProtection="1">
      <alignment horizontal="left" vertical="center"/>
      <protection locked="0"/>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74" xfId="0" applyNumberFormat="1" applyBorder="1" applyAlignment="1" applyProtection="1">
      <alignment horizontal="left" vertical="center"/>
      <protection hidden="1"/>
    </xf>
    <xf numFmtId="0" fontId="0" fillId="0" borderId="166" xfId="0" applyNumberFormat="1" applyBorder="1" applyAlignment="1" applyProtection="1">
      <alignment horizontal="left" vertical="center"/>
      <protection hidden="1"/>
    </xf>
    <xf numFmtId="0" fontId="0" fillId="0" borderId="175" xfId="0" applyNumberFormat="1" applyBorder="1" applyAlignment="1" applyProtection="1">
      <alignment horizontal="left" vertical="center"/>
      <protection hidden="1"/>
    </xf>
    <xf numFmtId="0" fontId="5" fillId="0" borderId="174" xfId="118" applyBorder="1" applyAlignment="1" applyProtection="1">
      <alignment horizontal="left" vertical="center"/>
      <protection locked="0"/>
    </xf>
    <xf numFmtId="0" fontId="5" fillId="0" borderId="166" xfId="118" applyBorder="1" applyAlignment="1" applyProtection="1">
      <alignment horizontal="left" vertical="center"/>
      <protection locked="0"/>
    </xf>
    <xf numFmtId="0" fontId="5" fillId="0" borderId="175" xfId="118" applyBorder="1" applyAlignment="1" applyProtection="1">
      <alignment horizontal="left" vertical="center"/>
      <protection locked="0"/>
    </xf>
    <xf numFmtId="14" fontId="0" fillId="0" borderId="174" xfId="0" applyNumberFormat="1" applyBorder="1" applyAlignment="1" applyProtection="1">
      <alignment horizontal="left" vertical="center"/>
      <protection locked="0"/>
    </xf>
    <xf numFmtId="14" fontId="0" fillId="0" borderId="166" xfId="0" applyNumberFormat="1" applyBorder="1" applyAlignment="1" applyProtection="1">
      <alignment horizontal="left" vertical="center"/>
      <protection locked="0"/>
    </xf>
    <xf numFmtId="14" fontId="0" fillId="0" borderId="175"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2.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223233" name="Add_SIMON_Sheet"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223234" name="DELETE_SIMON_Sheet" hidden="1">
              <a:extLst>
                <a:ext uri="{63B3BB69-23CF-44E3-9099-C40C66FF867C}">
                  <a14:compatExt spid="_x0000_s2232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223235" name="VALIDATE_SHEET" hidden="1">
              <a:extLst>
                <a:ext uri="{63B3BB69-23CF-44E3-9099-C40C66FF867C}">
                  <a14:compatExt spid="_x0000_s2232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s>
</file>

<file path=xl/worksheets/_rels/sheet30.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hyperlink" Target="mailto:kesavan.rajamanickam@cable.comcast.com" TargetMode="External"/><Relationship Id="rId7" Type="http://schemas.openxmlformats.org/officeDocument/2006/relationships/control" Target="../activeX/activeX81.xml"/><Relationship Id="rId12" Type="http://schemas.openxmlformats.org/officeDocument/2006/relationships/image" Target="../media/image85.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9.vml"/><Relationship Id="rId11" Type="http://schemas.openxmlformats.org/officeDocument/2006/relationships/control" Target="../activeX/activeX83.xml"/><Relationship Id="rId5" Type="http://schemas.openxmlformats.org/officeDocument/2006/relationships/drawing" Target="../drawings/drawing30.xml"/><Relationship Id="rId10" Type="http://schemas.openxmlformats.org/officeDocument/2006/relationships/image" Target="../media/image84.emf"/><Relationship Id="rId4" Type="http://schemas.openxmlformats.org/officeDocument/2006/relationships/printerSettings" Target="../printerSettings/printerSettings30.bin"/><Relationship Id="rId9" Type="http://schemas.openxmlformats.org/officeDocument/2006/relationships/control" Target="../activeX/activeX82.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7.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5.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6.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4.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2.vml"/><Relationship Id="rId7" Type="http://schemas.openxmlformats.org/officeDocument/2006/relationships/image" Target="../media/image90.emf"/><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ontrol" Target="../activeX/activeX87.xml"/><Relationship Id="rId5" Type="http://schemas.openxmlformats.org/officeDocument/2006/relationships/image" Target="../media/image89.emf"/><Relationship Id="rId4" Type="http://schemas.openxmlformats.org/officeDocument/2006/relationships/control" Target="../activeX/activeX86.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8.xml"/><Relationship Id="rId7" Type="http://schemas.openxmlformats.org/officeDocument/2006/relationships/control" Target="../activeX/activeX90.xml"/><Relationship Id="rId2" Type="http://schemas.openxmlformats.org/officeDocument/2006/relationships/vmlDrawing" Target="../drawings/vmlDrawing34.vml"/><Relationship Id="rId1" Type="http://schemas.openxmlformats.org/officeDocument/2006/relationships/drawing" Target="../drawings/drawing33.xml"/><Relationship Id="rId6" Type="http://schemas.openxmlformats.org/officeDocument/2006/relationships/image" Target="../media/image92.emf"/><Relationship Id="rId5" Type="http://schemas.openxmlformats.org/officeDocument/2006/relationships/control" Target="../activeX/activeX89.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91.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4.xml"/><Relationship Id="rId3" Type="http://schemas.openxmlformats.org/officeDocument/2006/relationships/vmlDrawing" Target="../drawings/vmlDrawing35.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7.bin"/><Relationship Id="rId6" Type="http://schemas.openxmlformats.org/officeDocument/2006/relationships/control" Target="../activeX/activeX93.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5.xml"/><Relationship Id="rId4" Type="http://schemas.openxmlformats.org/officeDocument/2006/relationships/control" Target="../activeX/activeX92.xml"/><Relationship Id="rId9" Type="http://schemas.openxmlformats.org/officeDocument/2006/relationships/image" Target="../media/image9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1873</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1877</v>
      </c>
      <c r="D7" s="376" t="s">
        <v>12</v>
      </c>
      <c r="E7" s="375">
        <v>9839232342</v>
      </c>
      <c r="F7" s="423"/>
      <c r="G7" s="423"/>
      <c r="H7" s="377"/>
      <c r="I7" s="377"/>
      <c r="J7" s="424"/>
      <c r="K7" s="424"/>
      <c r="L7" s="425"/>
    </row>
    <row r="8" spans="2:12">
      <c r="B8" s="374" t="s">
        <v>8</v>
      </c>
      <c r="C8" s="375"/>
      <c r="D8" s="376" t="s">
        <v>1127</v>
      </c>
      <c r="E8" s="375">
        <v>9839232342</v>
      </c>
      <c r="F8" s="423"/>
      <c r="G8" s="423"/>
      <c r="H8" s="378"/>
      <c r="I8" s="376"/>
      <c r="J8" s="423"/>
      <c r="K8" s="423"/>
      <c r="L8" s="426"/>
    </row>
    <row r="9" spans="2:12">
      <c r="B9" s="374" t="s">
        <v>9</v>
      </c>
      <c r="C9" s="375" t="s">
        <v>1863</v>
      </c>
      <c r="D9" s="376" t="s">
        <v>1128</v>
      </c>
      <c r="E9" s="375">
        <v>9839232342</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265.14999999999998</v>
      </c>
      <c r="E20" s="462">
        <f ca="1">'Sales Order Form 2'!AW11</f>
        <v>99</v>
      </c>
      <c r="F20" s="717">
        <f ca="1">'Sales Order Form 2'!AX11</f>
        <v>179.5</v>
      </c>
      <c r="G20" s="717">
        <f>'Sales Order Form 2'!AY11</f>
        <v>0</v>
      </c>
      <c r="H20" s="718">
        <f>'Sales Order Form 2'!AZ11</f>
        <v>0</v>
      </c>
      <c r="I20" s="376"/>
      <c r="J20" s="390"/>
      <c r="K20" s="390"/>
      <c r="L20" s="391"/>
    </row>
    <row r="21" spans="2:12" ht="15">
      <c r="B21" s="387"/>
      <c r="C21" s="386" t="s">
        <v>1143</v>
      </c>
      <c r="D21" s="463">
        <f ca="1">'Sales Order Form 2'!AV12</f>
        <v>265.14999999999998</v>
      </c>
      <c r="E21" s="464">
        <f ca="1">'Sales Order Form 2'!AW12</f>
        <v>99</v>
      </c>
      <c r="F21" s="676">
        <f ca="1">'Sales Order Form 2'!AX12</f>
        <v>179.5</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530.29999999999995</v>
      </c>
      <c r="E46" s="396">
        <f ca="1">'Sales Order Form 2'!AW36</f>
        <v>198</v>
      </c>
      <c r="F46" s="678">
        <f ca="1">'Sales Order Form 2'!AX36</f>
        <v>359</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email_39232342@yopmail.com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KyGErjqwDy7UW8LddU/BM+tU44D/aYmPwjgDOfPyrVKbmxRwmzjTJEeFjabDHx/sRiOX/4juzrOrWXyzgfWIbA==" saltValue="8H5F72ez0mUTfxBtbO6vC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8</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12</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MultiSite_Site1_201739232342</v>
      </c>
      <c r="D11" s="729"/>
      <c r="E11" s="206">
        <f t="shared" ref="E11:N20" ca="1" si="1">IF(INDIRECT("'Sales Order Form "&amp;($B11)&amp;"'!$D$"&amp;E$37)="","",INDIRECT("'Sales Order Form "&amp;($B11)&amp;"'!$D$"&amp;E$37))</f>
        <v>4</v>
      </c>
      <c r="F11" s="207">
        <f t="shared" ca="1" si="1"/>
        <v>3</v>
      </c>
      <c r="G11" s="267">
        <f t="shared" ca="1" si="1"/>
        <v>3</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6</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265.14999999999998</v>
      </c>
      <c r="AW11" s="209">
        <f t="shared" ref="AW11:AW35" ca="1" si="5">IF(AND(AV11=0,AX11=0),0,INDIRECT("'Sales Order Form "&amp;($B11)&amp;"'!M$29"))</f>
        <v>99</v>
      </c>
      <c r="AX11" s="210">
        <f t="shared" ref="AX11:AX35" ca="1" si="6">IF(INDIRECT("'Sales Order Form "&amp;($B11)&amp;"'!M$28")="","",INDIRECT("'Sales Order Form "&amp;($B11)&amp;"'!M$28"))</f>
        <v>179.5</v>
      </c>
      <c r="BB11" s="59"/>
      <c r="BE11" s="12"/>
    </row>
    <row r="12" spans="1:57">
      <c r="A12" s="468"/>
      <c r="B12" s="29">
        <v>4</v>
      </c>
      <c r="C12" s="724" t="str">
        <f t="shared" ca="1" si="0"/>
        <v>MultiSite_Site2_201739232342</v>
      </c>
      <c r="D12" s="725"/>
      <c r="E12" s="211">
        <f t="shared" ca="1" si="1"/>
        <v>4</v>
      </c>
      <c r="F12" s="212">
        <f t="shared" ca="1" si="1"/>
        <v>3</v>
      </c>
      <c r="G12" s="268">
        <f t="shared" ca="1" si="1"/>
        <v>3</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f t="shared" ca="1" si="2"/>
        <v>1</v>
      </c>
      <c r="X12" s="291" t="str">
        <f t="shared" ca="1" si="2"/>
        <v/>
      </c>
      <c r="Y12" s="268" t="str">
        <f t="shared" ca="1" si="2"/>
        <v/>
      </c>
      <c r="Z12" s="268" t="str">
        <f t="shared" ca="1" si="2"/>
        <v/>
      </c>
      <c r="AA12" s="268" t="str">
        <f t="shared" ca="1" si="2"/>
        <v/>
      </c>
      <c r="AB12" s="291"/>
      <c r="AC12" s="291" t="str">
        <f t="shared" ca="1" si="3"/>
        <v/>
      </c>
      <c r="AD12" s="268" t="str">
        <f t="shared" ca="1" si="3"/>
        <v/>
      </c>
      <c r="AE12" s="268">
        <f t="shared" ca="1" si="3"/>
        <v>6</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265.14999999999998</v>
      </c>
      <c r="AW12" s="214">
        <f t="shared" ca="1" si="5"/>
        <v>99</v>
      </c>
      <c r="AX12" s="215">
        <f t="shared" ca="1" si="6"/>
        <v>179.5</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530.29999999999995</v>
      </c>
      <c r="AW36" s="220">
        <f ca="1">SUM(AW11:AW35)</f>
        <v>198</v>
      </c>
      <c r="AX36" s="221">
        <f ca="1">SUM(AX11:AX35)</f>
        <v>359</v>
      </c>
      <c r="AZ36" s="722">
        <f ca="1">SUM(AX11:AX35)</f>
        <v>359</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oFPJriO0WIJFZ1yuTSHsYqTCvZoszWNZsrlkMqNuO7bjqzGXGl1lpefpBumHbXihL5SbQJx3jXm1kl1bHiPW+A==" saltValue="0hUXK4io/Oli5flbmI/W2g=="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5" zoomScale="85" zoomScaleNormal="85" zoomScaleSheetLayoutView="85" workbookViewId="0">
      <selection activeCell="G29" sqref="G2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1874</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1873</v>
      </c>
      <c r="E7" s="786"/>
      <c r="F7" s="786"/>
      <c r="G7" s="2"/>
      <c r="H7" s="2"/>
      <c r="I7" s="2"/>
      <c r="J7" s="34"/>
      <c r="K7" s="161" t="s">
        <v>7</v>
      </c>
      <c r="L7" s="785" t="s">
        <v>1873</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1877</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1879</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9839232342</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9839232342</v>
      </c>
      <c r="E15" s="787"/>
      <c r="F15" s="788"/>
      <c r="G15" s="4"/>
      <c r="H15" s="4"/>
      <c r="I15" s="2"/>
      <c r="J15" s="60"/>
      <c r="K15" s="161" t="s">
        <v>101</v>
      </c>
      <c r="L15" s="785">
        <v>9839232342</v>
      </c>
      <c r="M15" s="786"/>
      <c r="N15" s="786"/>
      <c r="O15" s="36"/>
      <c r="P15" s="36"/>
      <c r="Q15" s="36"/>
      <c r="R15" s="36"/>
      <c r="S15" s="37"/>
      <c r="T15" s="38"/>
      <c r="U15" s="38"/>
      <c r="V15" s="38"/>
    </row>
    <row r="16" spans="2:51">
      <c r="B16" s="31"/>
      <c r="C16" s="161" t="s">
        <v>93</v>
      </c>
      <c r="D16" s="764">
        <v>9839232342</v>
      </c>
      <c r="E16" s="787"/>
      <c r="F16" s="788"/>
      <c r="G16" s="4"/>
      <c r="H16" s="4"/>
      <c r="I16" s="2"/>
      <c r="J16" s="60"/>
      <c r="K16" s="161" t="s">
        <v>102</v>
      </c>
      <c r="L16" s="764">
        <v>9839232342</v>
      </c>
      <c r="M16" s="787"/>
      <c r="N16" s="788"/>
      <c r="O16" s="36"/>
      <c r="P16" s="36"/>
      <c r="Q16" s="36"/>
      <c r="R16" s="36"/>
      <c r="S16" s="37"/>
      <c r="T16" s="38"/>
      <c r="U16" s="38"/>
      <c r="V16" s="38"/>
    </row>
    <row r="17" spans="2:48">
      <c r="B17" s="31"/>
      <c r="C17" s="161" t="s">
        <v>15</v>
      </c>
      <c r="D17" s="806" t="s">
        <v>1878</v>
      </c>
      <c r="E17" s="787"/>
      <c r="F17" s="788"/>
      <c r="G17" s="4"/>
      <c r="H17" s="4"/>
      <c r="I17" s="2"/>
      <c r="J17" s="60"/>
      <c r="K17" s="161" t="s">
        <v>103</v>
      </c>
      <c r="L17" s="806" t="s">
        <v>1878</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1878</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265.14999999999998</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265.14999999999998</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179.5</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278.5</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29.95</v>
      </c>
      <c r="F34" s="850"/>
      <c r="G34" s="117">
        <f>D34*E34</f>
        <v>119.8</v>
      </c>
      <c r="H34" s="117">
        <v>29.95</v>
      </c>
      <c r="I34" s="117">
        <f>D34*H34</f>
        <v>119.8</v>
      </c>
      <c r="J34" s="45"/>
      <c r="K34" s="111" t="s">
        <v>108</v>
      </c>
      <c r="N34" s="180"/>
      <c r="O34" s="4"/>
      <c r="P34" s="2"/>
      <c r="Q34" s="2"/>
      <c r="R34" s="2"/>
      <c r="S34" s="33"/>
    </row>
    <row r="35" spans="2:23" ht="15" customHeight="1">
      <c r="B35" s="31"/>
      <c r="C35" s="126" t="s">
        <v>800</v>
      </c>
      <c r="D35" s="634">
        <v>3</v>
      </c>
      <c r="E35" s="762">
        <f>IF(AND(Seats&gt;=0,Seats&lt;51),14.95,IF(Seats&gt;50,9.95,0))</f>
        <v>14.95</v>
      </c>
      <c r="F35" s="763"/>
      <c r="G35" s="117">
        <f>D35*E35</f>
        <v>44.849999999999994</v>
      </c>
      <c r="H35" s="117">
        <v>9.9499999999999993</v>
      </c>
      <c r="I35" s="117">
        <f>D35*H35</f>
        <v>29.849999999999998</v>
      </c>
      <c r="J35" s="46"/>
      <c r="K35" s="179" t="s">
        <v>38</v>
      </c>
      <c r="L35" s="764" t="s">
        <v>1853</v>
      </c>
      <c r="M35" s="765"/>
      <c r="N35" s="180"/>
      <c r="O35" s="4"/>
      <c r="P35" s="2"/>
      <c r="Q35" s="2"/>
      <c r="R35" s="2"/>
      <c r="S35" s="33"/>
      <c r="W35" s="1" t="s">
        <v>19</v>
      </c>
    </row>
    <row r="36" spans="2:23" ht="15" customHeight="1">
      <c r="B36" s="31"/>
      <c r="C36" s="128" t="s">
        <v>826</v>
      </c>
      <c r="D36" s="635">
        <v>3</v>
      </c>
      <c r="E36" s="766">
        <f>IF(AND(Seats&gt;=0,Seats&lt;51),19.95,IF(Seats&gt;50,14.95,0))</f>
        <v>19.95</v>
      </c>
      <c r="F36" s="767"/>
      <c r="G36" s="117">
        <f>D36*E36</f>
        <v>59.849999999999994</v>
      </c>
      <c r="H36" s="117">
        <v>9.9499999999999993</v>
      </c>
      <c r="I36" s="117">
        <f>D36*H36</f>
        <v>29.849999999999998</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6</v>
      </c>
      <c r="E66" s="747">
        <v>5.95</v>
      </c>
      <c r="F66" s="748"/>
      <c r="G66" s="117">
        <f t="shared" ref="G66:G70" si="8">D66*E66</f>
        <v>35.700000000000003</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60023009</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223009</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1878</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1878</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t="s">
        <v>1876</v>
      </c>
      <c r="E129" s="774"/>
      <c r="F129" s="2"/>
      <c r="G129" s="2"/>
      <c r="H129" s="2"/>
      <c r="I129" s="33"/>
      <c r="J129" s="2"/>
      <c r="K129" s="2"/>
      <c r="L129" s="2"/>
      <c r="M129" s="2"/>
      <c r="N129" s="2"/>
      <c r="O129" s="2"/>
      <c r="P129" s="2"/>
      <c r="Q129" s="2"/>
      <c r="R129" s="2"/>
      <c r="S129" s="33"/>
    </row>
    <row r="130" spans="2:19">
      <c r="B130" s="31"/>
      <c r="C130" s="123" t="s">
        <v>131</v>
      </c>
      <c r="D130" s="774">
        <v>50023008</v>
      </c>
      <c r="E130" s="774"/>
      <c r="F130" s="2"/>
      <c r="G130" s="2"/>
      <c r="H130" s="2"/>
      <c r="I130" s="33"/>
      <c r="J130" s="2"/>
      <c r="K130" s="2"/>
      <c r="L130" s="2"/>
      <c r="M130" s="2"/>
      <c r="N130" s="2"/>
      <c r="O130" s="2"/>
      <c r="P130" s="2"/>
      <c r="Q130" s="2"/>
      <c r="R130" s="2"/>
      <c r="S130" s="33"/>
    </row>
    <row r="131" spans="2:19">
      <c r="B131" s="31"/>
      <c r="C131" s="123" t="s">
        <v>132</v>
      </c>
      <c r="D131" s="774">
        <v>30023008</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nHKauD07WFJqWVTwJpbPZL1MjfQ+PoRdqYXIOc/DEenaGYJSV6y8Zg4x/fF7s77Ze7rtRpzYuak6RmuM1nHAKw==" saltValue="0q8Paxh0DqAH24kUeUfTDg=="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G1" zoomScale="85" zoomScaleNormal="85" workbookViewId="0">
      <selection activeCell="Z36" sqref="Z3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t="s">
        <v>1875</v>
      </c>
      <c r="E6" s="786"/>
      <c r="F6" s="786"/>
      <c r="G6" s="2"/>
      <c r="H6" s="2"/>
      <c r="I6" s="2"/>
      <c r="J6" s="34"/>
      <c r="K6" s="162" t="s">
        <v>96</v>
      </c>
      <c r="L6" s="785" t="s">
        <v>991</v>
      </c>
      <c r="M6" s="786"/>
      <c r="N6" s="786"/>
      <c r="O6" s="2"/>
      <c r="P6" s="2"/>
      <c r="Q6" s="2"/>
      <c r="R6" s="2"/>
      <c r="S6" s="33"/>
      <c r="AU6" s="1">
        <v>4</v>
      </c>
      <c r="AV6" s="1">
        <v>4</v>
      </c>
    </row>
    <row r="7" spans="2:51">
      <c r="B7" s="31"/>
      <c r="C7" s="161" t="s">
        <v>89</v>
      </c>
      <c r="D7" s="785" t="s">
        <v>1873</v>
      </c>
      <c r="E7" s="786"/>
      <c r="F7" s="786"/>
      <c r="G7" s="2"/>
      <c r="H7" s="2"/>
      <c r="I7" s="2"/>
      <c r="J7" s="34"/>
      <c r="K7" s="161" t="s">
        <v>7</v>
      </c>
      <c r="L7" s="785" t="s">
        <v>1873</v>
      </c>
      <c r="M7" s="786"/>
      <c r="N7" s="786"/>
      <c r="O7" s="2"/>
      <c r="P7" s="2"/>
      <c r="Q7" s="2"/>
      <c r="R7" s="2"/>
      <c r="S7" s="33"/>
      <c r="AV7" s="1">
        <v>6</v>
      </c>
    </row>
    <row r="8" spans="2:51" ht="13.5" thickBot="1">
      <c r="B8" s="31"/>
      <c r="C8" s="161" t="s">
        <v>90</v>
      </c>
      <c r="D8" s="785" t="s">
        <v>1877</v>
      </c>
      <c r="E8" s="786"/>
      <c r="F8" s="786"/>
      <c r="G8" s="2"/>
      <c r="H8" s="2"/>
      <c r="I8" s="2"/>
      <c r="K8" s="161" t="s">
        <v>97</v>
      </c>
      <c r="L8" s="785"/>
      <c r="M8" s="786"/>
      <c r="N8" s="786"/>
      <c r="O8" s="2"/>
      <c r="P8" s="2"/>
      <c r="Q8" s="2"/>
      <c r="R8" s="2"/>
      <c r="S8" s="33"/>
    </row>
    <row r="9" spans="2:51" ht="13.5" thickBot="1">
      <c r="B9" s="31"/>
      <c r="C9" s="161" t="s">
        <v>9</v>
      </c>
      <c r="D9" s="785" t="s">
        <v>1863</v>
      </c>
      <c r="E9" s="786"/>
      <c r="F9" s="786"/>
      <c r="G9" s="2"/>
      <c r="H9" s="2"/>
      <c r="I9" s="2"/>
      <c r="K9" s="161" t="s">
        <v>5</v>
      </c>
      <c r="L9" s="785" t="s">
        <v>1879</v>
      </c>
      <c r="M9" s="786"/>
      <c r="N9" s="786"/>
      <c r="O9" s="2"/>
      <c r="P9" s="2"/>
      <c r="Q9" s="2"/>
      <c r="R9" s="2"/>
      <c r="S9" s="33"/>
      <c r="W9" s="249" t="str">
        <f ca="1">IF(SUM(INDIRECT("valSO"&amp;W10))&gt;0,SUM(INDIRECT("valSO"&amp;W10))&amp;" Validation"&amp;IF(SUM(INDIRECT("valSO"&amp;W10))=1,"","s")&amp;" Failed","Validation Ready")</f>
        <v>Validation Ready</v>
      </c>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4</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9839232342</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9839232342</v>
      </c>
      <c r="E15" s="787"/>
      <c r="F15" s="788"/>
      <c r="G15" s="4"/>
      <c r="H15" s="4"/>
      <c r="I15" s="2"/>
      <c r="J15" s="60"/>
      <c r="K15" s="161" t="s">
        <v>101</v>
      </c>
      <c r="L15" s="785">
        <v>9839232342</v>
      </c>
      <c r="M15" s="786"/>
      <c r="N15" s="786"/>
      <c r="O15" s="36"/>
      <c r="P15" s="36"/>
      <c r="Q15" s="36"/>
      <c r="R15" s="36"/>
      <c r="S15" s="37"/>
      <c r="T15" s="38"/>
      <c r="U15" s="38"/>
      <c r="V15" s="38"/>
    </row>
    <row r="16" spans="2:51">
      <c r="B16" s="31"/>
      <c r="C16" s="161" t="s">
        <v>93</v>
      </c>
      <c r="D16" s="764">
        <v>9839232342</v>
      </c>
      <c r="E16" s="787"/>
      <c r="F16" s="788"/>
      <c r="G16" s="4"/>
      <c r="H16" s="4"/>
      <c r="I16" s="2"/>
      <c r="J16" s="60"/>
      <c r="K16" s="161" t="s">
        <v>102</v>
      </c>
      <c r="L16" s="764">
        <v>9839232342</v>
      </c>
      <c r="M16" s="787"/>
      <c r="N16" s="788"/>
      <c r="O16" s="36"/>
      <c r="P16" s="36"/>
      <c r="Q16" s="36"/>
      <c r="R16" s="36"/>
      <c r="S16" s="37"/>
      <c r="T16" s="38"/>
      <c r="U16" s="38"/>
      <c r="V16" s="38"/>
    </row>
    <row r="17" spans="2:48">
      <c r="B17" s="31"/>
      <c r="C17" s="161" t="s">
        <v>15</v>
      </c>
      <c r="D17" s="806" t="s">
        <v>1878</v>
      </c>
      <c r="E17" s="787"/>
      <c r="F17" s="788"/>
      <c r="G17" s="4"/>
      <c r="H17" s="4"/>
      <c r="I17" s="2"/>
      <c r="J17" s="60"/>
      <c r="K17" s="161" t="s">
        <v>103</v>
      </c>
      <c r="L17" s="806" t="s">
        <v>1878</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1878</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265.14999999999998</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265.14999999999998</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179.5</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278.5</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29.95</v>
      </c>
      <c r="F34" s="850"/>
      <c r="G34" s="117">
        <f>D34*E34</f>
        <v>119.8</v>
      </c>
      <c r="H34" s="117">
        <v>29.95</v>
      </c>
      <c r="I34" s="117">
        <f>D34*H34</f>
        <v>119.8</v>
      </c>
      <c r="J34" s="45"/>
      <c r="K34" s="111" t="s">
        <v>108</v>
      </c>
      <c r="N34" s="180"/>
      <c r="O34" s="4"/>
      <c r="P34" s="2"/>
      <c r="Q34" s="2"/>
      <c r="R34" s="2"/>
      <c r="S34" s="33"/>
    </row>
    <row r="35" spans="2:23" ht="15" customHeight="1">
      <c r="B35" s="31"/>
      <c r="C35" s="126" t="s">
        <v>800</v>
      </c>
      <c r="D35" s="634">
        <v>3</v>
      </c>
      <c r="E35" s="762">
        <f>IF(AND(Seats&gt;=0,Seats&lt;51),14.95,IF(Seats&gt;50,9.95,0))</f>
        <v>14.95</v>
      </c>
      <c r="F35" s="763"/>
      <c r="G35" s="117">
        <f>D35*E35</f>
        <v>44.849999999999994</v>
      </c>
      <c r="H35" s="117">
        <v>9.9499999999999993</v>
      </c>
      <c r="I35" s="117">
        <f>D35*H35</f>
        <v>29.849999999999998</v>
      </c>
      <c r="J35" s="46"/>
      <c r="K35" s="179" t="s">
        <v>38</v>
      </c>
      <c r="L35" s="764" t="s">
        <v>1853</v>
      </c>
      <c r="M35" s="765"/>
      <c r="N35" s="180"/>
      <c r="O35" s="4"/>
      <c r="P35" s="2"/>
      <c r="Q35" s="2"/>
      <c r="R35" s="2"/>
      <c r="S35" s="33"/>
      <c r="W35" s="1" t="s">
        <v>19</v>
      </c>
    </row>
    <row r="36" spans="2:23" ht="15" customHeight="1">
      <c r="B36" s="31"/>
      <c r="C36" s="128" t="s">
        <v>826</v>
      </c>
      <c r="D36" s="635">
        <v>3</v>
      </c>
      <c r="E36" s="766">
        <f>IF(AND(Seats&gt;=0,Seats&lt;51),19.95,IF(Seats&gt;50,14.95,0))</f>
        <v>19.95</v>
      </c>
      <c r="F36" s="767"/>
      <c r="G36" s="117">
        <f>D36*E36</f>
        <v>59.849999999999994</v>
      </c>
      <c r="H36" s="117">
        <v>9.9499999999999993</v>
      </c>
      <c r="I36" s="117">
        <f>D36*H36</f>
        <v>29.849999999999998</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t="s">
        <v>539</v>
      </c>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t="s">
        <v>870</v>
      </c>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v>19335</v>
      </c>
      <c r="M55" s="883" t="str">
        <f>L53&amp;IF(L53="","",", ")&amp;L54&amp;IF(L55="","","  ")&amp;IF(L55="","",TEXT(L55,"00000"))</f>
        <v>DOWNINGTOWN, PA  19335</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v>1</v>
      </c>
      <c r="E58" s="747">
        <v>4.95</v>
      </c>
      <c r="F58" s="748"/>
      <c r="G58" s="117">
        <f t="shared" ref="G58" si="2">D58*E58</f>
        <v>4.95</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v>6</v>
      </c>
      <c r="E66" s="747">
        <v>5.95</v>
      </c>
      <c r="F66" s="748"/>
      <c r="G66" s="117">
        <f t="shared" ref="G66:G70" si="8">D66*E66</f>
        <v>35.700000000000003</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v>60023009</v>
      </c>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223009</v>
      </c>
      <c r="E120" s="782"/>
      <c r="F120" s="828" t="s">
        <v>924</v>
      </c>
      <c r="G120" s="829"/>
      <c r="H120" s="800"/>
      <c r="I120" s="801"/>
      <c r="J120" s="346"/>
      <c r="K120" s="346"/>
      <c r="L120" s="353"/>
      <c r="M120" s="354"/>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1878</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1878</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51"/>
      <c r="G127" s="351" t="s">
        <v>1794</v>
      </c>
      <c r="H127" s="822"/>
      <c r="I127" s="823"/>
      <c r="J127" s="346"/>
      <c r="K127" s="346"/>
      <c r="L127" s="346"/>
      <c r="M127" s="346"/>
      <c r="N127" s="2"/>
      <c r="O127" s="2"/>
      <c r="P127" s="2"/>
      <c r="Q127" s="2"/>
      <c r="R127" s="2"/>
      <c r="S127" s="33"/>
    </row>
    <row r="128" spans="2:19">
      <c r="B128" s="31"/>
      <c r="C128" s="123" t="s">
        <v>127</v>
      </c>
      <c r="D128" s="773" t="s">
        <v>1861</v>
      </c>
      <c r="E128" s="773"/>
      <c r="F128" s="4"/>
      <c r="G128" s="4"/>
      <c r="H128" s="4"/>
      <c r="I128" s="266"/>
      <c r="J128" s="2"/>
      <c r="K128" s="2"/>
      <c r="L128" s="2"/>
      <c r="M128" s="2"/>
      <c r="N128" s="2"/>
      <c r="O128" s="2"/>
      <c r="P128" s="2"/>
      <c r="Q128" s="2"/>
      <c r="R128" s="2"/>
      <c r="S128" s="33"/>
    </row>
    <row r="129" spans="2:19">
      <c r="B129" s="31"/>
      <c r="C129" s="123" t="s">
        <v>130</v>
      </c>
      <c r="D129" s="774" t="s">
        <v>1876</v>
      </c>
      <c r="E129" s="774"/>
      <c r="F129" s="4"/>
      <c r="G129" s="4"/>
      <c r="H129" s="4"/>
      <c r="I129" s="266"/>
      <c r="J129" s="2"/>
      <c r="K129" s="2"/>
      <c r="L129" s="2"/>
      <c r="M129" s="2"/>
      <c r="N129" s="2"/>
      <c r="O129" s="2"/>
      <c r="P129" s="2"/>
      <c r="Q129" s="2"/>
      <c r="R129" s="2"/>
      <c r="S129" s="33"/>
    </row>
    <row r="130" spans="2:19">
      <c r="B130" s="31"/>
      <c r="C130" s="123" t="s">
        <v>131</v>
      </c>
      <c r="D130" s="774">
        <v>50023009</v>
      </c>
      <c r="E130" s="774"/>
      <c r="F130" s="4"/>
      <c r="G130" s="4"/>
      <c r="H130" s="4"/>
      <c r="I130" s="266"/>
      <c r="J130" s="2"/>
      <c r="K130" s="2"/>
      <c r="L130" s="2"/>
      <c r="M130" s="2"/>
      <c r="N130" s="2"/>
      <c r="O130" s="2"/>
      <c r="P130" s="2"/>
      <c r="Q130" s="2"/>
      <c r="R130" s="2"/>
      <c r="S130" s="33"/>
    </row>
    <row r="131" spans="2:19">
      <c r="B131" s="31"/>
      <c r="C131" s="123" t="s">
        <v>132</v>
      </c>
      <c r="D131" s="774">
        <v>30023009</v>
      </c>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t="s">
        <v>700</v>
      </c>
      <c r="E134" s="773"/>
      <c r="F134" s="351"/>
      <c r="G134" s="351"/>
      <c r="H134" s="356" t="s">
        <v>927</v>
      </c>
      <c r="I134" s="640" t="s">
        <v>1118</v>
      </c>
      <c r="J134" s="2"/>
      <c r="K134" s="2"/>
      <c r="L134" s="2"/>
      <c r="M134" s="2"/>
      <c r="N134" s="2"/>
      <c r="O134" s="2"/>
      <c r="P134" s="2"/>
      <c r="Q134" s="2"/>
      <c r="R134" s="2"/>
      <c r="S134" s="33"/>
    </row>
    <row r="135" spans="2:19" ht="15.75" customHeight="1" thickBot="1">
      <c r="B135" s="31"/>
      <c r="C135" s="234" t="s">
        <v>760</v>
      </c>
      <c r="D135" s="772">
        <v>42741</v>
      </c>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yoiniHQ2rm8LJWvrmXCeI0s+ChdOJAlxoRLG/uEOSg5ZD7Lo1tJpxbv7qxA7z8y0H9jL3V16eepSZ30XCyGj9Q==" saltValue="ME3ZuonEOgyPx1SkfRi6TQ=="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F1" zoomScaleNormal="100" workbookViewId="0">
      <pane ySplit="8" topLeftCell="A9" activePane="bottomLeft" state="frozen"/>
      <selection pane="bottomLeft" activeCell="K13" sqref="K13"/>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MultiSite_Site1_201739232342</v>
      </c>
      <c r="E2" s="945"/>
      <c r="F2" s="943" t="s">
        <v>1276</v>
      </c>
      <c r="G2" s="943"/>
      <c r="H2" s="946">
        <f>COUNTIF(B9:B499,"Seat")</f>
        <v>8</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30023008</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("LN"&amp;SUM(RIGHT(D2,10)+1))</f>
        <v>LN1739232343</v>
      </c>
      <c r="G9" s="674" t="str">
        <f>(F9 &amp;"@comcast.com")</f>
        <v>LN1739232343@comcast.com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LN1739232344</v>
      </c>
      <c r="G10" s="674" t="str">
        <f t="shared" ref="G10:G16" si="0">(F10 &amp;"@comcast.com")</f>
        <v>LN1739232344@comcast.com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LN1739232345</v>
      </c>
      <c r="G11" s="674" t="str">
        <f t="shared" si="0"/>
        <v>LN1739232345@comcast.com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1048</v>
      </c>
      <c r="E12" s="328" t="s">
        <v>1867</v>
      </c>
      <c r="F12" s="328" t="str">
        <f>("LN"&amp;SUM(RIGHT(D2,10)+5))</f>
        <v>LN1739232347</v>
      </c>
      <c r="G12" s="674" t="str">
        <f t="shared" si="0"/>
        <v>LN1739232347@comcast.com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1048</v>
      </c>
      <c r="E13" s="328" t="s">
        <v>1871</v>
      </c>
      <c r="F13" s="328" t="str">
        <f>("LN"&amp;SUM(RIGHT(D2,10)+6))</f>
        <v>LN1739232348</v>
      </c>
      <c r="G13" s="674" t="str">
        <f t="shared" si="0"/>
        <v>LN1739232348@comcast.com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1870</v>
      </c>
      <c r="F14" s="328" t="str">
        <f>("LN"&amp;SUM(RIGHT(D2,10)+7))</f>
        <v>LN1739232349</v>
      </c>
      <c r="G14" s="674" t="str">
        <f t="shared" si="0"/>
        <v>LN1739232349@comcast.com</v>
      </c>
      <c r="H14" s="328" t="s">
        <v>6</v>
      </c>
      <c r="I14" s="329"/>
      <c r="J14" s="486"/>
      <c r="K14" s="328" t="s">
        <v>987</v>
      </c>
      <c r="L14" s="328"/>
      <c r="M14" s="328"/>
      <c r="N14" s="328"/>
      <c r="O14" s="328"/>
      <c r="P14" s="328"/>
      <c r="Q14" s="329"/>
      <c r="R14" s="328"/>
      <c r="S14" s="329"/>
      <c r="T14" s="328"/>
      <c r="U14" s="482"/>
      <c r="V14" s="483"/>
      <c r="W14" s="328"/>
    </row>
    <row r="15" spans="1:23">
      <c r="A15" s="318">
        <v>7</v>
      </c>
      <c r="B15" s="326" t="s">
        <v>1033</v>
      </c>
      <c r="C15" s="328" t="s">
        <v>1021</v>
      </c>
      <c r="D15" s="328" t="s">
        <v>1048</v>
      </c>
      <c r="E15" s="328" t="s">
        <v>1868</v>
      </c>
      <c r="F15" s="328" t="str">
        <f>("LN"&amp;SUM(RIGHT(D2,10)+8))</f>
        <v>LN1739232350</v>
      </c>
      <c r="G15" s="674" t="str">
        <f t="shared" si="0"/>
        <v>LN1739232350@comcast.com</v>
      </c>
      <c r="H15" s="328" t="s">
        <v>6</v>
      </c>
      <c r="I15" s="329"/>
      <c r="J15" s="486"/>
      <c r="K15" s="328" t="s">
        <v>987</v>
      </c>
      <c r="L15" s="328"/>
      <c r="M15" s="328"/>
      <c r="N15" s="328"/>
      <c r="O15" s="328"/>
      <c r="P15" s="328"/>
      <c r="Q15" s="329"/>
      <c r="R15" s="328"/>
      <c r="S15" s="329"/>
      <c r="T15" s="328"/>
      <c r="U15" s="482"/>
      <c r="V15" s="483"/>
      <c r="W15" s="328"/>
    </row>
    <row r="16" spans="1:23">
      <c r="A16" s="318">
        <v>8</v>
      </c>
      <c r="B16" s="326" t="s">
        <v>1033</v>
      </c>
      <c r="C16" s="328" t="s">
        <v>1021</v>
      </c>
      <c r="D16" s="328" t="s">
        <v>1040</v>
      </c>
      <c r="E16" s="328" t="s">
        <v>1872</v>
      </c>
      <c r="F16" s="328" t="str">
        <f>("LN"&amp;SUM(RIGHT(D2,10)+9))</f>
        <v>LN1739232351</v>
      </c>
      <c r="G16" s="674" t="str">
        <f t="shared" si="0"/>
        <v>LN1739232351@comcast.com</v>
      </c>
      <c r="H16" s="328" t="s">
        <v>6</v>
      </c>
      <c r="I16" s="329"/>
      <c r="J16" s="486"/>
      <c r="K16" s="328" t="s">
        <v>987</v>
      </c>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r:id="rId8">
            <anchor moveWithCells="1">
              <from>
                <xdr:col>10</xdr:col>
                <xdr:colOff>28575</xdr:colOff>
                <xdr:row>2</xdr:row>
                <xdr:rowOff>0</xdr:rowOff>
              </from>
              <to>
                <xdr:col>10</xdr:col>
                <xdr:colOff>1209675</xdr:colOff>
                <xdr:row>3</xdr:row>
                <xdr:rowOff>133350</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r:id="rId10">
            <anchor moveWithCells="1">
              <from>
                <xdr:col>10</xdr:col>
                <xdr:colOff>28575</xdr:colOff>
                <xdr:row>0</xdr:row>
                <xdr:rowOff>28575</xdr:rowOff>
              </from>
              <to>
                <xdr:col>10</xdr:col>
                <xdr:colOff>1543050</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r:id="rId12">
            <anchor moveWithCells="1">
              <from>
                <xdr:col>10</xdr:col>
                <xdr:colOff>19050</xdr:colOff>
                <xdr:row>3</xdr:row>
                <xdr:rowOff>161925</xdr:rowOff>
              </from>
              <to>
                <xdr:col>10</xdr:col>
                <xdr:colOff>1485900</xdr:colOff>
                <xdr:row>5</xdr:row>
                <xdr:rowOff>57150</xdr:rowOff>
              </to>
            </anchor>
          </controlPr>
        </control>
      </mc:Choice>
      <mc:Fallback>
        <control shapeId="161798" r:id="rId11"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2009"/>
  <sheetViews>
    <sheetView topLeftCell="E1" zoomScaleNormal="100" workbookViewId="0">
      <pane ySplit="8" topLeftCell="A9" activePane="bottomLeft" state="frozen"/>
      <selection pane="bottomLeft" activeCell="L13" sqref="L13"/>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4'!D6:F6 = "","",'Sales Order Form 4'!D6:F6)</f>
        <v>MultiSite_Site2_201739232342</v>
      </c>
      <c r="E2" s="945"/>
      <c r="F2" s="943" t="s">
        <v>1276</v>
      </c>
      <c r="G2" s="943"/>
      <c r="H2" s="946">
        <f>COUNTIF(B9:B499,"Seat")</f>
        <v>8</v>
      </c>
      <c r="I2" s="946"/>
    </row>
    <row r="3" spans="1:23">
      <c r="B3" s="943" t="s">
        <v>1275</v>
      </c>
      <c r="C3" s="943"/>
      <c r="D3" s="945" t="str">
        <f>IF('Sales Order Form 4'!D124:E124 = "","",'Sales Order Form 4'!D124:E124)</f>
        <v>Klaus Allofs</v>
      </c>
      <c r="E3" s="945"/>
      <c r="F3" s="943" t="s">
        <v>1277</v>
      </c>
      <c r="G3" s="943"/>
      <c r="H3" s="944" t="str">
        <f>IF('Sales Order Form 4'!D22 = "","",'Sales Order Form 4'!D22)</f>
        <v>Standard</v>
      </c>
      <c r="I3" s="944"/>
    </row>
    <row r="4" spans="1:23">
      <c r="B4" s="943" t="s">
        <v>1554</v>
      </c>
      <c r="C4" s="943"/>
      <c r="D4" s="945">
        <f>IF('Sales Order Form 4'!D131:E131 = "","",'Sales Order Form 4'!D131:E131)</f>
        <v>30023009</v>
      </c>
      <c r="E4" s="945"/>
      <c r="F4" s="943" t="s">
        <v>1278</v>
      </c>
      <c r="G4" s="943"/>
      <c r="H4" s="954" t="s">
        <v>1018</v>
      </c>
      <c r="I4" s="954"/>
    </row>
    <row r="5" spans="1:23">
      <c r="B5" s="943" t="s">
        <v>1196</v>
      </c>
      <c r="C5" s="943"/>
      <c r="D5" s="956" t="str">
        <f>IF('Sales Order Form 4'!D134:E134 = "","",'Sales Order Form 4'!D134:E134)</f>
        <v>No</v>
      </c>
      <c r="E5" s="956"/>
      <c r="F5" s="943" t="s">
        <v>1279</v>
      </c>
      <c r="G5" s="943"/>
      <c r="H5" s="944" t="str">
        <f>IF('Sales Order Form 4'!H124:I124 = "","",'Sales Order Form 4'!H124:I124)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("S2"&amp;SUM(RIGHT(D2,10)+1))</f>
        <v>S21739232343</v>
      </c>
      <c r="G9" s="674" t="str">
        <f>(F9 &amp;"@comcast.com")</f>
        <v>S21739232343@comcast.com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("S2"&amp;SUM(RIGHT(D2,10)+2))</f>
        <v>S21739232344</v>
      </c>
      <c r="G10" s="674" t="str">
        <f t="shared" ref="G10:G16" si="0">(F10 &amp;"@comcast.com")</f>
        <v>S21739232344@comcast.com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("S2"&amp;SUM(RIGHT(D2,10)+3))</f>
        <v>S21739232345</v>
      </c>
      <c r="G11" s="674" t="str">
        <f t="shared" si="0"/>
        <v>S21739232345@comcast.com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1048</v>
      </c>
      <c r="E12" s="328" t="s">
        <v>1867</v>
      </c>
      <c r="F12" s="328" t="str">
        <f>("S2"&amp;SUM(RIGHT(D2,10)+4))</f>
        <v>S21739232346</v>
      </c>
      <c r="G12" s="674" t="str">
        <f t="shared" si="0"/>
        <v>S21739232346@comcast.com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1048</v>
      </c>
      <c r="E13" s="328" t="s">
        <v>1871</v>
      </c>
      <c r="F13" s="328" t="str">
        <f>("S2"&amp;SUM(RIGHT(D2,10)+5))</f>
        <v>S21739232347</v>
      </c>
      <c r="G13" s="674" t="str">
        <f t="shared" si="0"/>
        <v>S21739232347@comcast.com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1870</v>
      </c>
      <c r="F14" s="328" t="str">
        <f>("S2"&amp;SUM(RIGHT(D2,10)+6))</f>
        <v>S21739232348</v>
      </c>
      <c r="G14" s="674" t="str">
        <f t="shared" si="0"/>
        <v>S21739232348@comcast.com</v>
      </c>
      <c r="H14" s="328" t="s">
        <v>6</v>
      </c>
      <c r="I14" s="329"/>
      <c r="J14" s="486"/>
      <c r="K14" s="328" t="s">
        <v>987</v>
      </c>
      <c r="L14" s="328"/>
      <c r="M14" s="328"/>
      <c r="N14" s="328"/>
      <c r="O14" s="328"/>
      <c r="P14" s="328"/>
      <c r="Q14" s="329"/>
      <c r="R14" s="328"/>
      <c r="S14" s="329"/>
      <c r="T14" s="328"/>
      <c r="U14" s="482"/>
      <c r="V14" s="483"/>
      <c r="W14" s="328"/>
    </row>
    <row r="15" spans="1:23">
      <c r="A15" s="318">
        <v>7</v>
      </c>
      <c r="B15" s="326" t="s">
        <v>1033</v>
      </c>
      <c r="C15" s="328" t="s">
        <v>1021</v>
      </c>
      <c r="D15" s="328" t="s">
        <v>1048</v>
      </c>
      <c r="E15" s="328" t="s">
        <v>1868</v>
      </c>
      <c r="F15" s="328" t="str">
        <f>("S2"&amp;SUM(RIGHT(D2,10)+7))</f>
        <v>S21739232349</v>
      </c>
      <c r="G15" s="674" t="str">
        <f t="shared" si="0"/>
        <v>S21739232349@comcast.com</v>
      </c>
      <c r="H15" s="328" t="s">
        <v>6</v>
      </c>
      <c r="I15" s="329"/>
      <c r="J15" s="486"/>
      <c r="K15" s="328" t="s">
        <v>987</v>
      </c>
      <c r="L15" s="328"/>
      <c r="M15" s="328"/>
      <c r="N15" s="328"/>
      <c r="O15" s="328"/>
      <c r="P15" s="328"/>
      <c r="Q15" s="329"/>
      <c r="R15" s="328"/>
      <c r="S15" s="329"/>
      <c r="T15" s="328"/>
      <c r="U15" s="482"/>
      <c r="V15" s="483"/>
      <c r="W15" s="328"/>
    </row>
    <row r="16" spans="1:23">
      <c r="A16" s="318">
        <v>8</v>
      </c>
      <c r="B16" s="326" t="s">
        <v>1033</v>
      </c>
      <c r="C16" s="328" t="s">
        <v>1021</v>
      </c>
      <c r="D16" s="328" t="s">
        <v>1040</v>
      </c>
      <c r="E16" s="328" t="s">
        <v>1872</v>
      </c>
      <c r="F16" s="328" t="str">
        <f>("S2"&amp;SUM(RIGHT(D2,10)+8))</f>
        <v>S21739232350</v>
      </c>
      <c r="G16" s="674" t="str">
        <f t="shared" si="0"/>
        <v>S21739232350@comcast.com</v>
      </c>
      <c r="H16" s="328" t="s">
        <v>6</v>
      </c>
      <c r="I16" s="329"/>
      <c r="J16" s="486"/>
      <c r="K16" s="328" t="s">
        <v>987</v>
      </c>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3:C3"/>
    <mergeCell ref="D3:E3"/>
    <mergeCell ref="F3:G3"/>
    <mergeCell ref="H3:I3"/>
    <mergeCell ref="B1:I1"/>
    <mergeCell ref="B2:C2"/>
    <mergeCell ref="D2:E2"/>
    <mergeCell ref="F2:G2"/>
    <mergeCell ref="H2:I2"/>
    <mergeCell ref="B4:C4"/>
    <mergeCell ref="D4:E4"/>
    <mergeCell ref="F4:G4"/>
    <mergeCell ref="H4:I4"/>
    <mergeCell ref="B5:C5"/>
    <mergeCell ref="D5:E5"/>
    <mergeCell ref="F5:G5"/>
    <mergeCell ref="H5:I5"/>
    <mergeCell ref="Q7:R7"/>
    <mergeCell ref="S7:T7"/>
    <mergeCell ref="U7:V7"/>
    <mergeCell ref="W7:W8"/>
    <mergeCell ref="A7:A8"/>
    <mergeCell ref="B7:B8"/>
    <mergeCell ref="C7:L7"/>
    <mergeCell ref="M7:N7"/>
    <mergeCell ref="O7:O8"/>
    <mergeCell ref="P7:P8"/>
  </mergeCells>
  <dataValidations count="14">
    <dataValidation type="list" allowBlank="1" showInputMessage="1" showErrorMessage="1" sqref="C9:C2009">
      <formula1>SEATTYPEFORSIMON_Standard</formula1>
    </dataValidation>
    <dataValidation type="whole" allowBlank="1" showInputMessage="1" showErrorMessage="1" errorTitle="No dashes or braces Allowed" error="Please just enter the 10 digit phonenumber. No need to enter '-' or ( or ) or spaces in between" sqref="Q9:Q2009 S9:S2009 V9:V2009 I9:J2009">
      <formula1>0</formula1>
      <formula2>9999999999</formula2>
    </dataValidation>
    <dataValidation type="list" allowBlank="1" showInputMessage="1" showErrorMessage="1" sqref="M9:N2009 W9:W2009">
      <formula1>YESORNOSIMON</formula1>
    </dataValidation>
    <dataValidation type="list" allowBlank="1" showInputMessage="1" showErrorMessage="1" sqref="P9:P2009">
      <formula1>ExistingService_SIMON</formula1>
    </dataValidation>
    <dataValidation type="list" allowBlank="1" showInputMessage="1" showErrorMessage="1" sqref="R9:R2009 T9:U2009">
      <formula1>RCFTFTNTYPEFORSIMON</formula1>
    </dataValidation>
    <dataValidation type="list" allowBlank="1" showInputMessage="1" showErrorMessage="1" sqref="K9:K2009">
      <formula1>PHONEMODELSFORSIMON</formula1>
    </dataValidation>
    <dataValidation type="list" allowBlank="1" showInputMessage="1" showErrorMessage="1" sqref="H9:H2009">
      <formula1>TNTYPEFORSIMON</formula1>
    </dataValidation>
    <dataValidation type="list" allowBlank="1" showInputMessage="1" showErrorMessage="1" sqref="D9:D2009">
      <formula1>SEATDETAILSFORSIMON</formula1>
    </dataValidation>
    <dataValidation type="list" allowBlank="1" showInputMessage="1" showErrorMessage="1" sqref="B9:B2009">
      <formula1>LINETYPEFORSIMON</formula1>
    </dataValidation>
    <dataValidation type="textLength" errorStyle="information" allowBlank="1" showInputMessage="1" showErrorMessage="1" errorTitle="FirstName Length Validation" error="The first name list should be b/w 2 and 20 characters" sqref="E15:E2009 F9:F16">
      <formula1>2</formula1>
      <formula2>20</formula2>
    </dataValidation>
    <dataValidation type="textLength" errorStyle="information" allowBlank="1" showInputMessage="1" showErrorMessage="1" errorTitle="Last name length validation" error="Last name must be in length between 2 and 40 characters" sqref="E9:E14 F17:F2009">
      <formula1>2</formula1>
      <formula2>40</formula2>
    </dataValidation>
    <dataValidation type="textLength" allowBlank="1" showInputMessage="1" showErrorMessage="1" errorTitle="Email Address validation" error="Email Address must be max of 254 characters only." sqref="G9:G2009">
      <formula1>0</formula1>
      <formula2>254</formula2>
    </dataValidation>
    <dataValidation type="list" allowBlank="1" showInputMessage="1" showErrorMessage="1" sqref="K2:L2">
      <formula1>"Yes in Footprint, No"</formula1>
    </dataValidation>
    <dataValidation type="list" allowBlank="1" showInputMessage="1" showErrorMessage="1" sqref="H4:I4">
      <formula1>ORDERDESCFORSIMON</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223233" r:id="rId7" name="Add_SIMON_Sheet">
          <controlPr defaultSize="0" autoLine="0" r:id="rId8">
            <anchor moveWithCells="1">
              <from>
                <xdr:col>10</xdr:col>
                <xdr:colOff>28575</xdr:colOff>
                <xdr:row>0</xdr:row>
                <xdr:rowOff>28575</xdr:rowOff>
              </from>
              <to>
                <xdr:col>10</xdr:col>
                <xdr:colOff>1543050</xdr:colOff>
                <xdr:row>1</xdr:row>
                <xdr:rowOff>161925</xdr:rowOff>
              </to>
            </anchor>
          </controlPr>
        </control>
      </mc:Choice>
      <mc:Fallback>
        <control shapeId="223233" r:id="rId7" name="Add_SIMON_Sheet"/>
      </mc:Fallback>
    </mc:AlternateContent>
    <mc:AlternateContent xmlns:mc="http://schemas.openxmlformats.org/markup-compatibility/2006">
      <mc:Choice Requires="x14">
        <control shapeId="223234" r:id="rId9" name="DELETE_SIMON_Sheet">
          <controlPr defaultSize="0" autoLine="0" r:id="rId10">
            <anchor moveWithCells="1">
              <from>
                <xdr:col>10</xdr:col>
                <xdr:colOff>28575</xdr:colOff>
                <xdr:row>2</xdr:row>
                <xdr:rowOff>0</xdr:rowOff>
              </from>
              <to>
                <xdr:col>10</xdr:col>
                <xdr:colOff>1209675</xdr:colOff>
                <xdr:row>3</xdr:row>
                <xdr:rowOff>133350</xdr:rowOff>
              </to>
            </anchor>
          </controlPr>
        </control>
      </mc:Choice>
      <mc:Fallback>
        <control shapeId="223234" r:id="rId9" name="DELETE_SIMON_Sheet"/>
      </mc:Fallback>
    </mc:AlternateContent>
    <mc:AlternateContent xmlns:mc="http://schemas.openxmlformats.org/markup-compatibility/2006">
      <mc:Choice Requires="x14">
        <control shapeId="223235" r:id="rId11" name="VALIDATE_SHEET">
          <controlPr defaultSize="0" autoLine="0" r:id="rId12">
            <anchor moveWithCells="1">
              <from>
                <xdr:col>10</xdr:col>
                <xdr:colOff>19050</xdr:colOff>
                <xdr:row>3</xdr:row>
                <xdr:rowOff>161925</xdr:rowOff>
              </from>
              <to>
                <xdr:col>10</xdr:col>
                <xdr:colOff>1485900</xdr:colOff>
                <xdr:row>5</xdr:row>
                <xdr:rowOff>57150</xdr:rowOff>
              </to>
            </anchor>
          </controlPr>
        </control>
      </mc:Choice>
      <mc:Fallback>
        <control shapeId="223235" r:id="rId11"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MultiSite_Site1_201739232342</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MultiSite_201739232342</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Auto_201739232342</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email_39232342@yopmail.com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Auto_39232342</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email_39232342@yopmail.com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265.14999999999998</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265.14999999999998</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179.5</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278.5</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MultiSite_Site2_201739232342</v>
      </c>
      <c r="D194" s="983"/>
      <c r="E194" s="983"/>
      <c r="F194" s="982" t="s">
        <v>91</v>
      </c>
      <c r="G194" s="982"/>
      <c r="H194" s="1091" t="s">
        <v>1755</v>
      </c>
      <c r="I194" s="1091"/>
      <c r="J194" s="1092"/>
    </row>
    <row r="195" spans="1:10">
      <c r="A195" s="981" t="s">
        <v>89</v>
      </c>
      <c r="B195" s="982"/>
      <c r="C195" s="983" t="str">
        <f ca="1">IF(INDIRECT("'Sales Order Form 4'!$D$7")="","",INDIRECT("'Sales Order Form 4'!$D$7"))</f>
        <v>MultiSite_201739232342</v>
      </c>
      <c r="D195" s="983"/>
      <c r="E195" s="983"/>
      <c r="F195" s="982" t="s">
        <v>92</v>
      </c>
      <c r="G195" s="982"/>
      <c r="H195" s="1091" t="s">
        <v>1756</v>
      </c>
      <c r="I195" s="1091"/>
      <c r="J195" s="1092"/>
    </row>
    <row r="196" spans="1:10">
      <c r="A196" s="981" t="s">
        <v>90</v>
      </c>
      <c r="B196" s="982"/>
      <c r="C196" s="1014" t="str">
        <f ca="1">IF(INDIRECT("'Sales Order Form 4'!$D$8")="","",INDIRECT("'Sales Order Form 4'!$D$8"))</f>
        <v>Auto_201739232342</v>
      </c>
      <c r="D196" s="1014"/>
      <c r="E196" s="1014"/>
      <c r="F196" s="982" t="s">
        <v>93</v>
      </c>
      <c r="G196" s="982"/>
      <c r="H196" s="1091" t="s">
        <v>1757</v>
      </c>
      <c r="I196" s="1091"/>
      <c r="J196" s="1092"/>
    </row>
    <row r="197" spans="1:10">
      <c r="A197" s="981" t="s">
        <v>1482</v>
      </c>
      <c r="B197" s="982"/>
      <c r="C197" s="1014" t="str">
        <f ca="1">IF(INDIRECT("'Sales Order Form 4'!$D$9")="","",INDIRECT("'Sales Order Form 4'!$D$9"))</f>
        <v>12 ADAMS LN</v>
      </c>
      <c r="D197" s="1014"/>
      <c r="E197" s="1014"/>
      <c r="F197" s="982" t="s">
        <v>15</v>
      </c>
      <c r="G197" s="982"/>
      <c r="H197" s="1018" t="str">
        <f ca="1">IF(INDIRECT("'Sales Order Form 4'!$D$17")="","",INDIRECT("'Sales Order Form 4'!$D$17"))</f>
        <v>email_39232342@yopmail.com</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Standard</v>
      </c>
      <c r="I198" s="1014"/>
      <c r="J198" s="1087"/>
    </row>
    <row r="199" spans="1:10">
      <c r="A199" s="981" t="s">
        <v>11</v>
      </c>
      <c r="B199" s="982"/>
      <c r="C199" s="1014" t="str">
        <f ca="1">IF(INDIRECT("'Sales Order Form 4'!$D$11")="","",INDIRECT("'Sales Order Form 4'!$D$11"))</f>
        <v>DOWNINGTOWN</v>
      </c>
      <c r="D199" s="1014"/>
      <c r="E199" s="1014"/>
      <c r="F199" s="1090" t="s">
        <v>1502</v>
      </c>
      <c r="G199" s="1090"/>
      <c r="H199" s="1084" t="str">
        <f ca="1">IF(INDIRECT("'Sales Order Form 4'!$M$53")="","",INDIRECT("'Sales Order Form 4'!$M$53"))</f>
        <v>12 ADAMS LN</v>
      </c>
      <c r="I199" s="1085"/>
      <c r="J199" s="1086"/>
    </row>
    <row r="200" spans="1:10">
      <c r="A200" s="981" t="s">
        <v>13</v>
      </c>
      <c r="B200" s="982"/>
      <c r="C200" s="1014" t="str">
        <f ca="1">IF(INDIRECT("'Sales Order Form 4'!$D$12")="","",INDIRECT("'Sales Order Form 4'!$D$12"))</f>
        <v>PA</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DOWNINGTOWN, PA  19335</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Auto_39232342</v>
      </c>
      <c r="D206" s="983"/>
      <c r="E206" s="983"/>
      <c r="F206" s="982" t="s">
        <v>14</v>
      </c>
      <c r="G206" s="982"/>
      <c r="H206" s="1093" t="s">
        <v>1758</v>
      </c>
      <c r="I206" s="1093"/>
      <c r="J206" s="1094"/>
    </row>
    <row r="207" spans="1:10">
      <c r="A207" s="981" t="s">
        <v>1482</v>
      </c>
      <c r="B207" s="982"/>
      <c r="C207" s="983" t="str">
        <f ca="1">IF(INDIRECT("'Sales Order Form 4'!$L$10")="","",INDIRECT("'Sales Order Form 4'!$L$10"))</f>
        <v>12 ADAMS LN</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DOWNINGTOWN</v>
      </c>
      <c r="D209" s="983"/>
      <c r="E209" s="983"/>
      <c r="F209" s="982" t="s">
        <v>15</v>
      </c>
      <c r="G209" s="982"/>
      <c r="H209" s="1018" t="str">
        <f ca="1">IF(INDIRECT("'Sales Order Form 4'!$L$17")="","",INDIRECT("'Sales Order Form 4'!$L$17"))</f>
        <v>email_39232342@yopmail.com</v>
      </c>
      <c r="I209" s="983"/>
      <c r="J209" s="1019"/>
    </row>
    <row r="210" spans="1:10">
      <c r="A210" s="981" t="s">
        <v>13</v>
      </c>
      <c r="B210" s="982"/>
      <c r="C210" s="983" t="str">
        <f ca="1">IF(INDIRECT("'Sales Order Form 4'!$L$13")="","",INDIRECT("'Sales Order Form 4'!$L$13"))</f>
        <v>PA</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265.14999999999998</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t="str">
        <f ca="1">IF(INDIRECT("'Sales Order Form 4'!$M$71")="","",INDIRECT("'Sales Order Form 4'!$M$71"))</f>
        <v>No Charge</v>
      </c>
      <c r="I277" s="1005"/>
      <c r="J277" s="1006"/>
    </row>
    <row r="278" spans="1:10">
      <c r="A278" s="987" t="s">
        <v>62</v>
      </c>
      <c r="B278" s="988"/>
      <c r="C278" s="988"/>
      <c r="D278" s="988"/>
      <c r="E278" s="988"/>
      <c r="F278" s="988"/>
      <c r="G278" s="989"/>
      <c r="H278" s="1004">
        <f ca="1">IF(INDIRECT("'Sales Order Form 4'!$M$28")="","",INDIRECT("'Sales Order Form 4'!$M$28"))</f>
        <v>179.5</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278.5</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1873</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1877</v>
      </c>
      <c r="E8" s="1122"/>
      <c r="F8" s="1122"/>
      <c r="G8" s="1122"/>
      <c r="H8" s="1122"/>
      <c r="I8" s="1123"/>
    </row>
    <row r="9" spans="1:9" ht="15.75" thickBot="1">
      <c r="A9" s="492"/>
      <c r="B9" s="1119" t="s">
        <v>1328</v>
      </c>
      <c r="C9" s="1120"/>
      <c r="D9" s="1124">
        <v>9839232342</v>
      </c>
      <c r="E9" s="1125"/>
      <c r="F9" s="1125"/>
      <c r="G9" s="1125"/>
      <c r="H9" s="1125"/>
      <c r="I9" s="1126"/>
    </row>
    <row r="10" spans="1:9">
      <c r="A10" s="492"/>
      <c r="B10" s="1119" t="s">
        <v>1329</v>
      </c>
      <c r="C10" s="1120"/>
      <c r="D10" s="1121" t="s">
        <v>1878</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1878</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0</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0</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0</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0</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0</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0</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0</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0</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0</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0</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0</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12</v>
      </c>
      <c r="AH12" s="255"/>
    </row>
    <row r="13" spans="1:37">
      <c r="A13" s="254" t="str">
        <f>"D"&amp;MATCH(B13,'Sales Order Form 3'!C:C,0)</f>
        <v>D21</v>
      </c>
      <c r="B13" s="254" t="s">
        <v>31</v>
      </c>
      <c r="C13" s="257">
        <f t="shared" ca="1" si="1"/>
        <v>0</v>
      </c>
      <c r="D13" s="257">
        <f t="shared" ca="1" si="1"/>
        <v>0</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0</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0</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0</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0</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0</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0</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0</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0</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0</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0</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0</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0</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0</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0</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0</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0</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0</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0</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0</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0</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0</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0</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0</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60" zoomScaleNormal="60" workbookViewId="0">
      <pane xSplit="9" ySplit="1" topLeftCell="J95" activePane="bottomRight" state="frozen"/>
      <selection pane="topRight" activeCell="J1" sqref="J1"/>
      <selection pane="bottomLeft" activeCell="A2" sqref="A2"/>
      <selection pane="bottomRight" activeCell="O117" sqref="O117"/>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9" width="9.140625" customWidth="1"/>
    <col min="20" max="160" width="9.140625" hidden="1" customWidth="1"/>
    <col min="162" max="162" width="17.7109375" customWidth="1"/>
  </cols>
  <sheetData>
    <row r="1" spans="1:163" ht="44.25" customHeight="1" thickBot="1">
      <c r="A1" s="1282" t="s">
        <v>1849</v>
      </c>
      <c r="B1" s="1283"/>
      <c r="C1" s="1283"/>
      <c r="D1" s="1284"/>
      <c r="E1" s="1301" t="s">
        <v>1650</v>
      </c>
      <c r="F1" s="1302"/>
      <c r="G1" s="1302"/>
      <c r="H1" s="1302"/>
      <c r="I1" s="1302"/>
      <c r="J1" s="1302"/>
      <c r="K1" s="1302"/>
      <c r="L1" s="1302"/>
      <c r="M1" s="1302"/>
      <c r="N1" s="1303"/>
    </row>
    <row r="2" spans="1:163" ht="15.75" thickBot="1">
      <c r="C2" s="572"/>
      <c r="D2" s="572"/>
    </row>
    <row r="3" spans="1:163" ht="16.5" thickBot="1">
      <c r="A3" s="1269" t="s">
        <v>1649</v>
      </c>
      <c r="B3" s="1270"/>
      <c r="C3" s="572"/>
      <c r="D3" s="572"/>
      <c r="E3" s="1298" t="s">
        <v>1067</v>
      </c>
      <c r="F3" s="1299"/>
      <c r="G3" s="1299"/>
      <c r="H3" s="1299"/>
      <c r="I3" s="1304"/>
      <c r="J3" s="1298" t="s">
        <v>1651</v>
      </c>
      <c r="K3" s="1299"/>
      <c r="L3" s="1299"/>
      <c r="M3" s="1299"/>
      <c r="N3" s="1300"/>
      <c r="O3" s="1298" t="s">
        <v>1652</v>
      </c>
      <c r="P3" s="1299"/>
      <c r="Q3" s="1299"/>
      <c r="R3" s="1299"/>
      <c r="S3" s="1300"/>
      <c r="T3" s="1298" t="s">
        <v>1653</v>
      </c>
      <c r="U3" s="1299"/>
      <c r="V3" s="1299"/>
      <c r="W3" s="1299"/>
      <c r="X3" s="1300"/>
      <c r="Y3" s="1298" t="s">
        <v>1654</v>
      </c>
      <c r="Z3" s="1299"/>
      <c r="AA3" s="1299"/>
      <c r="AB3" s="1299"/>
      <c r="AC3" s="1300"/>
      <c r="AD3" s="1298" t="s">
        <v>1655</v>
      </c>
      <c r="AE3" s="1299"/>
      <c r="AF3" s="1299"/>
      <c r="AG3" s="1299"/>
      <c r="AH3" s="1300"/>
      <c r="AI3" s="1298" t="s">
        <v>1656</v>
      </c>
      <c r="AJ3" s="1299"/>
      <c r="AK3" s="1299"/>
      <c r="AL3" s="1299"/>
      <c r="AM3" s="1300"/>
      <c r="AN3" s="1298" t="s">
        <v>1657</v>
      </c>
      <c r="AO3" s="1299"/>
      <c r="AP3" s="1299"/>
      <c r="AQ3" s="1299"/>
      <c r="AR3" s="1300"/>
      <c r="AS3" s="1298" t="s">
        <v>1658</v>
      </c>
      <c r="AT3" s="1299"/>
      <c r="AU3" s="1299"/>
      <c r="AV3" s="1299"/>
      <c r="AW3" s="1300"/>
      <c r="AX3" s="1298" t="s">
        <v>1659</v>
      </c>
      <c r="AY3" s="1299"/>
      <c r="AZ3" s="1299"/>
      <c r="BA3" s="1299"/>
      <c r="BB3" s="1300"/>
      <c r="BC3" s="1298" t="s">
        <v>1660</v>
      </c>
      <c r="BD3" s="1299"/>
      <c r="BE3" s="1299"/>
      <c r="BF3" s="1299"/>
      <c r="BG3" s="1300"/>
      <c r="BH3" s="1298" t="s">
        <v>1661</v>
      </c>
      <c r="BI3" s="1299"/>
      <c r="BJ3" s="1299"/>
      <c r="BK3" s="1299"/>
      <c r="BL3" s="1300"/>
      <c r="BM3" s="1298" t="s">
        <v>1662</v>
      </c>
      <c r="BN3" s="1299"/>
      <c r="BO3" s="1299"/>
      <c r="BP3" s="1299"/>
      <c r="BQ3" s="1300"/>
      <c r="BR3" s="1298" t="s">
        <v>1663</v>
      </c>
      <c r="BS3" s="1299"/>
      <c r="BT3" s="1299"/>
      <c r="BU3" s="1299"/>
      <c r="BV3" s="1300"/>
      <c r="BW3" s="1298" t="s">
        <v>1664</v>
      </c>
      <c r="BX3" s="1299"/>
      <c r="BY3" s="1299"/>
      <c r="BZ3" s="1299"/>
      <c r="CA3" s="1300"/>
      <c r="CB3" s="1298" t="s">
        <v>1665</v>
      </c>
      <c r="CC3" s="1299"/>
      <c r="CD3" s="1299"/>
      <c r="CE3" s="1299"/>
      <c r="CF3" s="1300"/>
      <c r="CG3" s="1298" t="s">
        <v>1666</v>
      </c>
      <c r="CH3" s="1299"/>
      <c r="CI3" s="1299"/>
      <c r="CJ3" s="1299"/>
      <c r="CK3" s="1300"/>
      <c r="CL3" s="1298" t="s">
        <v>1667</v>
      </c>
      <c r="CM3" s="1299"/>
      <c r="CN3" s="1299"/>
      <c r="CO3" s="1299"/>
      <c r="CP3" s="1300"/>
      <c r="CQ3" s="1298" t="s">
        <v>1668</v>
      </c>
      <c r="CR3" s="1299"/>
      <c r="CS3" s="1299"/>
      <c r="CT3" s="1299"/>
      <c r="CU3" s="1300"/>
      <c r="CV3" s="1298" t="s">
        <v>1669</v>
      </c>
      <c r="CW3" s="1299"/>
      <c r="CX3" s="1299"/>
      <c r="CY3" s="1299"/>
      <c r="CZ3" s="1300"/>
      <c r="DA3" s="1298" t="s">
        <v>1670</v>
      </c>
      <c r="DB3" s="1299"/>
      <c r="DC3" s="1299"/>
      <c r="DD3" s="1299"/>
      <c r="DE3" s="1300"/>
      <c r="DF3" s="1298" t="s">
        <v>1671</v>
      </c>
      <c r="DG3" s="1299"/>
      <c r="DH3" s="1299"/>
      <c r="DI3" s="1299"/>
      <c r="DJ3" s="1300"/>
      <c r="DK3" s="1298" t="s">
        <v>1672</v>
      </c>
      <c r="DL3" s="1299"/>
      <c r="DM3" s="1299"/>
      <c r="DN3" s="1299"/>
      <c r="DO3" s="1300"/>
      <c r="DP3" s="1298" t="s">
        <v>1673</v>
      </c>
      <c r="DQ3" s="1299"/>
      <c r="DR3" s="1299"/>
      <c r="DS3" s="1299"/>
      <c r="DT3" s="1300"/>
      <c r="DU3" s="1298" t="s">
        <v>1674</v>
      </c>
      <c r="DV3" s="1299"/>
      <c r="DW3" s="1299"/>
      <c r="DX3" s="1299"/>
      <c r="DY3" s="1300"/>
      <c r="DZ3" s="1298" t="s">
        <v>1675</v>
      </c>
      <c r="EA3" s="1299"/>
      <c r="EB3" s="1299"/>
      <c r="EC3" s="1299"/>
      <c r="ED3" s="1300"/>
      <c r="EE3" s="1298" t="s">
        <v>1676</v>
      </c>
      <c r="EF3" s="1299"/>
      <c r="EG3" s="1299"/>
      <c r="EH3" s="1299"/>
      <c r="EI3" s="1300"/>
      <c r="EJ3" s="1298" t="s">
        <v>1677</v>
      </c>
      <c r="EK3" s="1299"/>
      <c r="EL3" s="1299"/>
      <c r="EM3" s="1299"/>
      <c r="EN3" s="1300"/>
      <c r="EO3" s="1298" t="s">
        <v>1678</v>
      </c>
      <c r="EP3" s="1299"/>
      <c r="EQ3" s="1299"/>
      <c r="ER3" s="1299"/>
      <c r="ES3" s="1300"/>
      <c r="ET3" s="1298" t="s">
        <v>1679</v>
      </c>
      <c r="EU3" s="1299"/>
      <c r="EV3" s="1299"/>
      <c r="EW3" s="1299"/>
      <c r="EX3" s="1300"/>
      <c r="EY3" s="1298" t="s">
        <v>1680</v>
      </c>
      <c r="EZ3" s="1299"/>
      <c r="FA3" s="1299"/>
      <c r="FB3" s="1299"/>
      <c r="FC3" s="1300"/>
      <c r="FF3" t="s">
        <v>1745</v>
      </c>
      <c r="FG3">
        <f>SUM(J85,O85,T85,Y85,AD85,AI85,AN85,AS85,AX85,BC85,BH85,BM85,BR85,BW85,CB85,CG85,CL85,CQ85,CV85,DA85,DF85,DK85,DP85,DU85,DZ85,EE85,EJ85,EO85,ET85,EY85,B42)</f>
        <v>8</v>
      </c>
    </row>
    <row r="4" spans="1:163" ht="15.75" thickBot="1">
      <c r="A4" s="597"/>
      <c r="B4" s="596"/>
      <c r="C4" s="572"/>
      <c r="D4" s="572"/>
      <c r="E4" s="1236" t="s">
        <v>1762</v>
      </c>
      <c r="F4" s="1237"/>
      <c r="G4" s="1237"/>
      <c r="H4" s="1237"/>
      <c r="I4" s="1238"/>
      <c r="J4" s="1280" t="s">
        <v>1874</v>
      </c>
      <c r="K4" s="1231"/>
      <c r="L4" s="1231"/>
      <c r="M4" s="1231"/>
      <c r="N4" s="1232"/>
      <c r="O4" s="1280" t="s">
        <v>1875</v>
      </c>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12</v>
      </c>
    </row>
    <row r="5" spans="1:163">
      <c r="A5" s="602" t="s">
        <v>1124</v>
      </c>
      <c r="B5" s="608" t="s">
        <v>1873</v>
      </c>
      <c r="C5" s="572"/>
      <c r="D5" s="572"/>
      <c r="E5" s="1236" t="s">
        <v>1763</v>
      </c>
      <c r="F5" s="1237"/>
      <c r="G5" s="1237"/>
      <c r="H5" s="1237"/>
      <c r="I5" s="1238"/>
      <c r="J5" s="1280" t="s">
        <v>1873</v>
      </c>
      <c r="K5" s="1231"/>
      <c r="L5" s="1231"/>
      <c r="M5" s="1231"/>
      <c r="N5" s="1232"/>
      <c r="O5" s="1280" t="s">
        <v>1873</v>
      </c>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7" t="s">
        <v>1764</v>
      </c>
      <c r="F6" s="1278"/>
      <c r="G6" s="1278"/>
      <c r="H6" s="1278"/>
      <c r="I6" s="1279"/>
      <c r="J6" s="1230" t="s">
        <v>1877</v>
      </c>
      <c r="K6" s="1231"/>
      <c r="L6" s="1231"/>
      <c r="M6" s="1231"/>
      <c r="N6" s="1232"/>
      <c r="O6" s="1230" t="s">
        <v>1877</v>
      </c>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7" t="s">
        <v>1765</v>
      </c>
      <c r="F7" s="1278"/>
      <c r="G7" s="1278"/>
      <c r="H7" s="1278"/>
      <c r="I7" s="1279"/>
      <c r="J7" s="1230" t="s">
        <v>1863</v>
      </c>
      <c r="K7" s="1231"/>
      <c r="L7" s="1231"/>
      <c r="M7" s="1231"/>
      <c r="N7" s="1232"/>
      <c r="O7" s="1230" t="s">
        <v>1863</v>
      </c>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2</v>
      </c>
      <c r="C8" s="572"/>
      <c r="D8" s="572"/>
      <c r="E8" s="1277" t="s">
        <v>1698</v>
      </c>
      <c r="F8" s="1278"/>
      <c r="G8" s="1278"/>
      <c r="H8" s="1278"/>
      <c r="I8" s="1279"/>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7" t="s">
        <v>1766</v>
      </c>
      <c r="F9" s="1278"/>
      <c r="G9" s="1278"/>
      <c r="H9" s="1278"/>
      <c r="I9" s="1279"/>
      <c r="J9" s="1230" t="s">
        <v>1865</v>
      </c>
      <c r="K9" s="1231"/>
      <c r="L9" s="1231"/>
      <c r="M9" s="1231"/>
      <c r="N9" s="1232"/>
      <c r="O9" s="1230" t="s">
        <v>1865</v>
      </c>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7" t="s">
        <v>1767</v>
      </c>
      <c r="F10" s="1278"/>
      <c r="G10" s="1278"/>
      <c r="H10" s="1278"/>
      <c r="I10" s="1279"/>
      <c r="J10" s="1230" t="s">
        <v>870</v>
      </c>
      <c r="K10" s="1231"/>
      <c r="L10" s="1231"/>
      <c r="M10" s="1231"/>
      <c r="N10" s="1232"/>
      <c r="O10" s="1230" t="s">
        <v>870</v>
      </c>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7" t="s">
        <v>1768</v>
      </c>
      <c r="F11" s="1278"/>
      <c r="G11" s="1278"/>
      <c r="H11" s="1278"/>
      <c r="I11" s="1279"/>
      <c r="J11" s="1286">
        <v>19335</v>
      </c>
      <c r="K11" s="1287"/>
      <c r="L11" s="1287"/>
      <c r="M11" s="1287"/>
      <c r="N11" s="1288"/>
      <c r="O11" s="1286">
        <v>19335</v>
      </c>
      <c r="P11" s="1287"/>
      <c r="Q11" s="1287"/>
      <c r="R11" s="1287"/>
      <c r="S11" s="1288"/>
      <c r="T11" s="1314"/>
      <c r="U11" s="1315"/>
      <c r="V11" s="1315"/>
      <c r="W11" s="1315"/>
      <c r="X11" s="1316"/>
      <c r="Y11" s="1314"/>
      <c r="Z11" s="1315"/>
      <c r="AA11" s="1315"/>
      <c r="AB11" s="1315"/>
      <c r="AC11" s="1316"/>
      <c r="AD11" s="1314"/>
      <c r="AE11" s="1315"/>
      <c r="AF11" s="1315"/>
      <c r="AG11" s="1315"/>
      <c r="AH11" s="1316"/>
      <c r="AI11" s="1314"/>
      <c r="AJ11" s="1315"/>
      <c r="AK11" s="1315"/>
      <c r="AL11" s="1315"/>
      <c r="AM11" s="1316"/>
      <c r="AN11" s="1314"/>
      <c r="AO11" s="1315"/>
      <c r="AP11" s="1315"/>
      <c r="AQ11" s="1315"/>
      <c r="AR11" s="1316"/>
      <c r="AS11" s="1314"/>
      <c r="AT11" s="1315"/>
      <c r="AU11" s="1315"/>
      <c r="AV11" s="1315"/>
      <c r="AW11" s="1316"/>
      <c r="AX11" s="1314"/>
      <c r="AY11" s="1315"/>
      <c r="AZ11" s="1315"/>
      <c r="BA11" s="1315"/>
      <c r="BB11" s="1316"/>
      <c r="BC11" s="1314"/>
      <c r="BD11" s="1315"/>
      <c r="BE11" s="1315"/>
      <c r="BF11" s="1315"/>
      <c r="BG11" s="1316"/>
      <c r="BH11" s="1314"/>
      <c r="BI11" s="1315"/>
      <c r="BJ11" s="1315"/>
      <c r="BK11" s="1315"/>
      <c r="BL11" s="1316"/>
      <c r="BM11" s="1314"/>
      <c r="BN11" s="1315"/>
      <c r="BO11" s="1315"/>
      <c r="BP11" s="1315"/>
      <c r="BQ11" s="1316"/>
      <c r="BR11" s="1314"/>
      <c r="BS11" s="1315"/>
      <c r="BT11" s="1315"/>
      <c r="BU11" s="1315"/>
      <c r="BV11" s="1316"/>
      <c r="BW11" s="1314"/>
      <c r="BX11" s="1315"/>
      <c r="BY11" s="1315"/>
      <c r="BZ11" s="1315"/>
      <c r="CA11" s="1316"/>
      <c r="CB11" s="1314"/>
      <c r="CC11" s="1315"/>
      <c r="CD11" s="1315"/>
      <c r="CE11" s="1315"/>
      <c r="CF11" s="1316"/>
      <c r="CG11" s="1314"/>
      <c r="CH11" s="1315"/>
      <c r="CI11" s="1315"/>
      <c r="CJ11" s="1315"/>
      <c r="CK11" s="1316"/>
      <c r="CL11" s="1314"/>
      <c r="CM11" s="1315"/>
      <c r="CN11" s="1315"/>
      <c r="CO11" s="1315"/>
      <c r="CP11" s="1316"/>
      <c r="CQ11" s="1314"/>
      <c r="CR11" s="1315"/>
      <c r="CS11" s="1315"/>
      <c r="CT11" s="1315"/>
      <c r="CU11" s="1316"/>
      <c r="CV11" s="1314"/>
      <c r="CW11" s="1315"/>
      <c r="CX11" s="1315"/>
      <c r="CY11" s="1315"/>
      <c r="CZ11" s="1316"/>
      <c r="DA11" s="1314"/>
      <c r="DB11" s="1315"/>
      <c r="DC11" s="1315"/>
      <c r="DD11" s="1315"/>
      <c r="DE11" s="1316"/>
      <c r="DF11" s="1314"/>
      <c r="DG11" s="1315"/>
      <c r="DH11" s="1315"/>
      <c r="DI11" s="1315"/>
      <c r="DJ11" s="1316"/>
      <c r="DK11" s="1314"/>
      <c r="DL11" s="1315"/>
      <c r="DM11" s="1315"/>
      <c r="DN11" s="1315"/>
      <c r="DO11" s="1316"/>
      <c r="DP11" s="1314"/>
      <c r="DQ11" s="1315"/>
      <c r="DR11" s="1315"/>
      <c r="DS11" s="1315"/>
      <c r="DT11" s="1316"/>
      <c r="DU11" s="1314"/>
      <c r="DV11" s="1315"/>
      <c r="DW11" s="1315"/>
      <c r="DX11" s="1315"/>
      <c r="DY11" s="1316"/>
      <c r="DZ11" s="1314"/>
      <c r="EA11" s="1315"/>
      <c r="EB11" s="1315"/>
      <c r="EC11" s="1315"/>
      <c r="ED11" s="1316"/>
      <c r="EE11" s="1314"/>
      <c r="EF11" s="1315"/>
      <c r="EG11" s="1315"/>
      <c r="EH11" s="1315"/>
      <c r="EI11" s="1316"/>
      <c r="EJ11" s="1314"/>
      <c r="EK11" s="1315"/>
      <c r="EL11" s="1315"/>
      <c r="EM11" s="1315"/>
      <c r="EN11" s="1316"/>
      <c r="EO11" s="1314"/>
      <c r="EP11" s="1315"/>
      <c r="EQ11" s="1315"/>
      <c r="ER11" s="1315"/>
      <c r="ES11" s="1316"/>
      <c r="ET11" s="1314"/>
      <c r="EU11" s="1315"/>
      <c r="EV11" s="1315"/>
      <c r="EW11" s="1315"/>
      <c r="EX11" s="1316"/>
      <c r="EY11" s="1314"/>
      <c r="EZ11" s="1315"/>
      <c r="FA11" s="1315"/>
      <c r="FB11" s="1315"/>
      <c r="FC11" s="1316"/>
    </row>
    <row r="12" spans="1:163">
      <c r="A12" s="602" t="s">
        <v>1126</v>
      </c>
      <c r="B12" s="608" t="s">
        <v>1877</v>
      </c>
      <c r="C12" s="572"/>
      <c r="D12" s="572"/>
      <c r="E12" s="1277" t="s">
        <v>1769</v>
      </c>
      <c r="F12" s="1278"/>
      <c r="G12" s="1278"/>
      <c r="H12" s="1278"/>
      <c r="I12" s="1279"/>
      <c r="J12" s="1230">
        <v>9839232342</v>
      </c>
      <c r="K12" s="1231"/>
      <c r="L12" s="1231"/>
      <c r="M12" s="1231"/>
      <c r="N12" s="1232"/>
      <c r="O12" s="1230">
        <v>9839232342</v>
      </c>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7" t="s">
        <v>1702</v>
      </c>
      <c r="F13" s="1278"/>
      <c r="G13" s="1278"/>
      <c r="H13" s="1278"/>
      <c r="I13" s="1279"/>
      <c r="J13" s="1230">
        <v>9839232342</v>
      </c>
      <c r="K13" s="1231"/>
      <c r="L13" s="1231"/>
      <c r="M13" s="1231"/>
      <c r="N13" s="1232"/>
      <c r="O13" s="1230">
        <v>9839232342</v>
      </c>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7" t="s">
        <v>1703</v>
      </c>
      <c r="F14" s="1278"/>
      <c r="G14" s="1278"/>
      <c r="H14" s="1278"/>
      <c r="I14" s="1279"/>
      <c r="J14" s="1230">
        <v>9839232342</v>
      </c>
      <c r="K14" s="1231"/>
      <c r="L14" s="1231"/>
      <c r="M14" s="1231"/>
      <c r="N14" s="1232"/>
      <c r="O14" s="1230">
        <v>9839232342</v>
      </c>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7" t="s">
        <v>1770</v>
      </c>
      <c r="F15" s="1278"/>
      <c r="G15" s="1278"/>
      <c r="H15" s="1278"/>
      <c r="I15" s="1279"/>
      <c r="J15" s="1285" t="s">
        <v>1878</v>
      </c>
      <c r="K15" s="1231"/>
      <c r="L15" s="1231"/>
      <c r="M15" s="1231"/>
      <c r="N15" s="1232"/>
      <c r="O15" s="1285" t="s">
        <v>1878</v>
      </c>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7" t="s">
        <v>1771</v>
      </c>
      <c r="F16" s="1278"/>
      <c r="G16" s="1278"/>
      <c r="H16" s="1278"/>
      <c r="I16" s="1279"/>
      <c r="J16" s="1230" t="s">
        <v>1017</v>
      </c>
      <c r="K16" s="1231"/>
      <c r="L16" s="1231"/>
      <c r="M16" s="1231"/>
      <c r="N16" s="1232"/>
      <c r="O16" s="1230" t="s">
        <v>1017</v>
      </c>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7" t="s">
        <v>1772</v>
      </c>
      <c r="F17" s="1278"/>
      <c r="G17" s="1278"/>
      <c r="H17" s="1278"/>
      <c r="I17" s="1279"/>
      <c r="J17" s="1230" t="s">
        <v>700</v>
      </c>
      <c r="K17" s="1231"/>
      <c r="L17" s="1231"/>
      <c r="M17" s="1231"/>
      <c r="N17" s="1232"/>
      <c r="O17" s="1230" t="s">
        <v>700</v>
      </c>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7" t="s">
        <v>1773</v>
      </c>
      <c r="F18" s="1278"/>
      <c r="G18" s="1278"/>
      <c r="H18" s="1278"/>
      <c r="I18" s="1279"/>
      <c r="J18" s="1230" t="s">
        <v>700</v>
      </c>
      <c r="K18" s="1231"/>
      <c r="L18" s="1231"/>
      <c r="M18" s="1231"/>
      <c r="N18" s="1232"/>
      <c r="O18" s="1230" t="s">
        <v>700</v>
      </c>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9839232342</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9839232342</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9839232342</v>
      </c>
      <c r="E21" s="1277" t="s">
        <v>1774</v>
      </c>
      <c r="F21" s="1278"/>
      <c r="G21" s="1278"/>
      <c r="H21" s="1278"/>
      <c r="I21" s="1279"/>
      <c r="J21" s="1230" t="s">
        <v>155</v>
      </c>
      <c r="K21" s="1231"/>
      <c r="L21" s="1231"/>
      <c r="M21" s="1231"/>
      <c r="N21" s="1232"/>
      <c r="O21" s="1271" t="s">
        <v>155</v>
      </c>
      <c r="P21" s="1272"/>
      <c r="Q21" s="1272"/>
      <c r="R21" s="1272"/>
      <c r="S21" s="1273"/>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1878</v>
      </c>
      <c r="E22" s="1277" t="s">
        <v>1738</v>
      </c>
      <c r="F22" s="1278"/>
      <c r="G22" s="1278"/>
      <c r="H22" s="1278"/>
      <c r="I22" s="1279"/>
      <c r="J22" s="1290" t="str">
        <f>IF(J21&lt;&gt;"",VLOOKUP(J21,DivRegMkt2,3,FALSE),"")</f>
        <v>x-Test Corp</v>
      </c>
      <c r="K22" s="1291"/>
      <c r="L22" s="1291"/>
      <c r="M22" s="1291"/>
      <c r="N22" s="1292"/>
      <c r="O22" s="1305" t="str">
        <f>IF(O21&lt;&gt;"",VLOOKUP(O21,DivRegMkt2,3,FALSE),"")</f>
        <v>x-Test Corp</v>
      </c>
      <c r="P22" s="1306"/>
      <c r="Q22" s="1306"/>
      <c r="R22" s="1306"/>
      <c r="S22" s="1307"/>
      <c r="T22" s="1290" t="str">
        <f>IF(T21&lt;&gt;"",VLOOKUP(T21,DivRegMkt2,3,FALSE),"")</f>
        <v/>
      </c>
      <c r="U22" s="1291"/>
      <c r="V22" s="1291"/>
      <c r="W22" s="1291"/>
      <c r="X22" s="1292"/>
      <c r="Y22" s="1290" t="str">
        <f>IF(Y21&lt;&gt;"",VLOOKUP(Y21,DivRegMkt2,3,FALSE),"")</f>
        <v/>
      </c>
      <c r="Z22" s="1291"/>
      <c r="AA22" s="1291"/>
      <c r="AB22" s="1291"/>
      <c r="AC22" s="1292"/>
      <c r="AD22" s="1290" t="str">
        <f>IF(AD21&lt;&gt;"",VLOOKUP(AD21,DivRegMkt2,3,FALSE),"")</f>
        <v/>
      </c>
      <c r="AE22" s="1291"/>
      <c r="AF22" s="1291"/>
      <c r="AG22" s="1291"/>
      <c r="AH22" s="1292"/>
      <c r="AI22" s="1290" t="str">
        <f>IF(AI21&lt;&gt;"",VLOOKUP(AI21,DivRegMkt2,3,FALSE),"")</f>
        <v/>
      </c>
      <c r="AJ22" s="1291"/>
      <c r="AK22" s="1291"/>
      <c r="AL22" s="1291"/>
      <c r="AM22" s="1292"/>
      <c r="AN22" s="1290" t="str">
        <f>IF(AN21&lt;&gt;"",VLOOKUP(AN21,DivRegMkt2,3,FALSE),"")</f>
        <v/>
      </c>
      <c r="AO22" s="1291"/>
      <c r="AP22" s="1291"/>
      <c r="AQ22" s="1291"/>
      <c r="AR22" s="1292"/>
      <c r="AS22" s="1290" t="str">
        <f>IF(AS21&lt;&gt;"",VLOOKUP(AS21,DivRegMkt2,3,FALSE),"")</f>
        <v/>
      </c>
      <c r="AT22" s="1291"/>
      <c r="AU22" s="1291"/>
      <c r="AV22" s="1291"/>
      <c r="AW22" s="1292"/>
      <c r="AX22" s="1290" t="str">
        <f>IF(AX21&lt;&gt;"",VLOOKUP(AX21,DivRegMkt2,3,FALSE),"")</f>
        <v/>
      </c>
      <c r="AY22" s="1291"/>
      <c r="AZ22" s="1291"/>
      <c r="BA22" s="1291"/>
      <c r="BB22" s="1292"/>
      <c r="BC22" s="1290" t="str">
        <f>IF(BC21&lt;&gt;"",VLOOKUP(BC21,DivRegMkt2,3,FALSE),"")</f>
        <v/>
      </c>
      <c r="BD22" s="1291"/>
      <c r="BE22" s="1291"/>
      <c r="BF22" s="1291"/>
      <c r="BG22" s="1292"/>
      <c r="BH22" s="1290" t="str">
        <f>IF(BH21&lt;&gt;"",VLOOKUP(BH21,DivRegMkt2,3,FALSE),"")</f>
        <v/>
      </c>
      <c r="BI22" s="1291"/>
      <c r="BJ22" s="1291"/>
      <c r="BK22" s="1291"/>
      <c r="BL22" s="1292"/>
      <c r="BM22" s="1290" t="str">
        <f>IF(BM21&lt;&gt;"",VLOOKUP(BM21,DivRegMkt2,3,FALSE),"")</f>
        <v/>
      </c>
      <c r="BN22" s="1291"/>
      <c r="BO22" s="1291"/>
      <c r="BP22" s="1291"/>
      <c r="BQ22" s="1292"/>
      <c r="BR22" s="1290" t="str">
        <f>IF(BR21&lt;&gt;"",VLOOKUP(BR21,DivRegMkt2,3,FALSE),"")</f>
        <v/>
      </c>
      <c r="BS22" s="1291"/>
      <c r="BT22" s="1291"/>
      <c r="BU22" s="1291"/>
      <c r="BV22" s="1292"/>
      <c r="BW22" s="1290" t="str">
        <f>IF(BW21&lt;&gt;"",VLOOKUP(BW21,DivRegMkt2,3,FALSE),"")</f>
        <v/>
      </c>
      <c r="BX22" s="1291"/>
      <c r="BY22" s="1291"/>
      <c r="BZ22" s="1291"/>
      <c r="CA22" s="1292"/>
      <c r="CB22" s="1290" t="str">
        <f>IF(CB21&lt;&gt;"",VLOOKUP(CB21,DivRegMkt2,3,FALSE),"")</f>
        <v/>
      </c>
      <c r="CC22" s="1291"/>
      <c r="CD22" s="1291"/>
      <c r="CE22" s="1291"/>
      <c r="CF22" s="1292"/>
      <c r="CG22" s="1290" t="str">
        <f>IF(CG21&lt;&gt;"",VLOOKUP(CG21,DivRegMkt2,3,FALSE),"")</f>
        <v/>
      </c>
      <c r="CH22" s="1291"/>
      <c r="CI22" s="1291"/>
      <c r="CJ22" s="1291"/>
      <c r="CK22" s="1292"/>
      <c r="CL22" s="1290" t="str">
        <f>IF(CL21&lt;&gt;"",VLOOKUP(CL21,DivRegMkt2,3,FALSE),"")</f>
        <v/>
      </c>
      <c r="CM22" s="1291"/>
      <c r="CN22" s="1291"/>
      <c r="CO22" s="1291"/>
      <c r="CP22" s="1292"/>
      <c r="CQ22" s="1290" t="str">
        <f>IF(CQ21&lt;&gt;"",VLOOKUP(CQ21,DivRegMkt2,3,FALSE),"")</f>
        <v/>
      </c>
      <c r="CR22" s="1291"/>
      <c r="CS22" s="1291"/>
      <c r="CT22" s="1291"/>
      <c r="CU22" s="1292"/>
      <c r="CV22" s="1290" t="str">
        <f>IF(CV21&lt;&gt;"",VLOOKUP(CV21,DivRegMkt2,3,FALSE),"")</f>
        <v/>
      </c>
      <c r="CW22" s="1291"/>
      <c r="CX22" s="1291"/>
      <c r="CY22" s="1291"/>
      <c r="CZ22" s="1292"/>
      <c r="DA22" s="1290" t="str">
        <f>IF(DA21&lt;&gt;"",VLOOKUP(DA21,DivRegMkt2,3,FALSE),"")</f>
        <v/>
      </c>
      <c r="DB22" s="1291"/>
      <c r="DC22" s="1291"/>
      <c r="DD22" s="1291"/>
      <c r="DE22" s="1292"/>
      <c r="DF22" s="1290" t="str">
        <f>IF(DF21&lt;&gt;"",VLOOKUP(DF21,DivRegMkt2,3,FALSE),"")</f>
        <v/>
      </c>
      <c r="DG22" s="1291"/>
      <c r="DH22" s="1291"/>
      <c r="DI22" s="1291"/>
      <c r="DJ22" s="1292"/>
      <c r="DK22" s="1290" t="str">
        <f>IF(DK21&lt;&gt;"",VLOOKUP(DK21,DivRegMkt2,3,FALSE),"")</f>
        <v/>
      </c>
      <c r="DL22" s="1291"/>
      <c r="DM22" s="1291"/>
      <c r="DN22" s="1291"/>
      <c r="DO22" s="1292"/>
      <c r="DP22" s="1290" t="str">
        <f>IF(DP21&lt;&gt;"",VLOOKUP(DP21,DivRegMkt2,3,FALSE),"")</f>
        <v/>
      </c>
      <c r="DQ22" s="1291"/>
      <c r="DR22" s="1291"/>
      <c r="DS22" s="1291"/>
      <c r="DT22" s="1292"/>
      <c r="DU22" s="1290" t="str">
        <f>IF(DU21&lt;&gt;"",VLOOKUP(DU21,DivRegMkt2,3,FALSE),"")</f>
        <v/>
      </c>
      <c r="DV22" s="1291"/>
      <c r="DW22" s="1291"/>
      <c r="DX22" s="1291"/>
      <c r="DY22" s="1292"/>
      <c r="DZ22" s="1290" t="str">
        <f>IF(DZ21&lt;&gt;"",VLOOKUP(DZ21,DivRegMkt2,3,FALSE),"")</f>
        <v/>
      </c>
      <c r="EA22" s="1291"/>
      <c r="EB22" s="1291"/>
      <c r="EC22" s="1291"/>
      <c r="ED22" s="1292"/>
      <c r="EE22" s="1290" t="str">
        <f>IF(EE21&lt;&gt;"",VLOOKUP(EE21,DivRegMkt2,3,FALSE),"")</f>
        <v/>
      </c>
      <c r="EF22" s="1291"/>
      <c r="EG22" s="1291"/>
      <c r="EH22" s="1291"/>
      <c r="EI22" s="1292"/>
      <c r="EJ22" s="1290" t="str">
        <f>IF(EJ21&lt;&gt;"",VLOOKUP(EJ21,DivRegMkt2,3,FALSE),"")</f>
        <v/>
      </c>
      <c r="EK22" s="1291"/>
      <c r="EL22" s="1291"/>
      <c r="EM22" s="1291"/>
      <c r="EN22" s="1292"/>
      <c r="EO22" s="1290" t="str">
        <f>IF(EO21&lt;&gt;"",VLOOKUP(EO21,DivRegMkt2,3,FALSE),"")</f>
        <v/>
      </c>
      <c r="EP22" s="1291"/>
      <c r="EQ22" s="1291"/>
      <c r="ER22" s="1291"/>
      <c r="ES22" s="1292"/>
      <c r="ET22" s="1290" t="str">
        <f>IF(ET21&lt;&gt;"",VLOOKUP(ET21,DivRegMkt2,3,FALSE),"")</f>
        <v/>
      </c>
      <c r="EU22" s="1291"/>
      <c r="EV22" s="1291"/>
      <c r="EW22" s="1291"/>
      <c r="EX22" s="1292"/>
      <c r="EY22" s="1290" t="str">
        <f>IF(EY21&lt;&gt;"",VLOOKUP(EY21,DivRegMkt2,3,FALSE),"")</f>
        <v/>
      </c>
      <c r="EZ22" s="1291"/>
      <c r="FA22" s="1291"/>
      <c r="FB22" s="1291"/>
      <c r="FC22" s="1292"/>
    </row>
    <row r="23" spans="1:159" ht="15.75" thickBot="1">
      <c r="E23" s="1277" t="s">
        <v>1737</v>
      </c>
      <c r="F23" s="1278"/>
      <c r="G23" s="1278"/>
      <c r="H23" s="1278"/>
      <c r="I23" s="1279"/>
      <c r="J23" s="1254" t="str">
        <f>IF(J21&lt;&gt;"",VLOOKUP(J21,DivRegMkt2,2,FALSE),"")</f>
        <v>Atlantic</v>
      </c>
      <c r="K23" s="1255"/>
      <c r="L23" s="1255"/>
      <c r="M23" s="1255"/>
      <c r="N23" s="1256"/>
      <c r="O23" s="1274" t="str">
        <f>IF(O21&lt;&gt;"",VLOOKUP(O21,DivRegMkt2,2,FALSE),"")</f>
        <v>Atlantic</v>
      </c>
      <c r="P23" s="1275"/>
      <c r="Q23" s="1275"/>
      <c r="R23" s="1275"/>
      <c r="S23" s="127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7" t="s">
        <v>1775</v>
      </c>
      <c r="F24" s="1278"/>
      <c r="G24" s="1278"/>
      <c r="H24" s="1278"/>
      <c r="I24" s="1279"/>
      <c r="J24" s="1230">
        <v>223009</v>
      </c>
      <c r="K24" s="1231"/>
      <c r="L24" s="1231"/>
      <c r="M24" s="1231"/>
      <c r="N24" s="1232"/>
      <c r="O24" s="1271">
        <v>223009</v>
      </c>
      <c r="P24" s="1272"/>
      <c r="Q24" s="1272"/>
      <c r="R24" s="1272"/>
      <c r="S24" s="1273"/>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7" t="s">
        <v>1776</v>
      </c>
      <c r="F25" s="1278"/>
      <c r="G25" s="1278"/>
      <c r="H25" s="1278"/>
      <c r="I25" s="1279"/>
      <c r="J25" s="1230" t="s">
        <v>1852</v>
      </c>
      <c r="K25" s="1231"/>
      <c r="L25" s="1231"/>
      <c r="M25" s="1231"/>
      <c r="N25" s="1232"/>
      <c r="O25" s="1271" t="s">
        <v>1852</v>
      </c>
      <c r="P25" s="1272"/>
      <c r="Q25" s="1272"/>
      <c r="R25" s="1272"/>
      <c r="S25" s="1273"/>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60023009</v>
      </c>
      <c r="E26" s="1277" t="s">
        <v>1704</v>
      </c>
      <c r="F26" s="1278"/>
      <c r="G26" s="1278"/>
      <c r="H26" s="1278"/>
      <c r="I26" s="1279"/>
      <c r="J26" s="1230" t="s">
        <v>1862</v>
      </c>
      <c r="K26" s="1231"/>
      <c r="L26" s="1231"/>
      <c r="M26" s="1231"/>
      <c r="N26" s="1232"/>
      <c r="O26" s="1271" t="s">
        <v>1862</v>
      </c>
      <c r="P26" s="1272"/>
      <c r="Q26" s="1272"/>
      <c r="R26" s="1272"/>
      <c r="S26" s="1273"/>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7" t="s">
        <v>1777</v>
      </c>
      <c r="F27" s="1278"/>
      <c r="G27" s="1278"/>
      <c r="H27" s="1278"/>
      <c r="I27" s="1279"/>
      <c r="J27" s="1230" t="s">
        <v>1876</v>
      </c>
      <c r="K27" s="1231"/>
      <c r="L27" s="1231"/>
      <c r="M27" s="1231"/>
      <c r="N27" s="1232"/>
      <c r="O27" s="1271" t="s">
        <v>1876</v>
      </c>
      <c r="P27" s="1272"/>
      <c r="Q27" s="1272"/>
      <c r="R27" s="1272"/>
      <c r="S27" s="1273"/>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50023008</v>
      </c>
      <c r="K28" s="1231"/>
      <c r="L28" s="1231"/>
      <c r="M28" s="1231"/>
      <c r="N28" s="1232"/>
      <c r="O28" s="1271">
        <v>50023009</v>
      </c>
      <c r="P28" s="1272"/>
      <c r="Q28" s="1272"/>
      <c r="R28" s="1272"/>
      <c r="S28" s="1273"/>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7" t="s">
        <v>1779</v>
      </c>
      <c r="F29" s="1278"/>
      <c r="G29" s="1278"/>
      <c r="H29" s="1278"/>
      <c r="I29" s="1279"/>
      <c r="J29" s="1230">
        <v>30023008</v>
      </c>
      <c r="K29" s="1231"/>
      <c r="L29" s="1231"/>
      <c r="M29" s="1231"/>
      <c r="N29" s="1232"/>
      <c r="O29" s="1271">
        <v>30023009</v>
      </c>
      <c r="P29" s="1272"/>
      <c r="Q29" s="1272"/>
      <c r="R29" s="1272"/>
      <c r="S29" s="1273"/>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74" t="s">
        <v>812</v>
      </c>
      <c r="P30" s="1275"/>
      <c r="Q30" s="1275"/>
      <c r="R30" s="1275"/>
      <c r="S30" s="127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1878</v>
      </c>
      <c r="E31" s="1236" t="s">
        <v>1780</v>
      </c>
      <c r="F31" s="1237"/>
      <c r="G31" s="1237"/>
      <c r="H31" s="1237"/>
      <c r="I31" s="1238"/>
      <c r="J31" s="1230" t="s">
        <v>991</v>
      </c>
      <c r="K31" s="1231"/>
      <c r="L31" s="1231"/>
      <c r="M31" s="1231"/>
      <c r="N31" s="1232"/>
      <c r="O31" s="1271" t="s">
        <v>700</v>
      </c>
      <c r="P31" s="1272"/>
      <c r="Q31" s="1272"/>
      <c r="R31" s="1272"/>
      <c r="S31" s="1273"/>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81">
        <v>42741</v>
      </c>
      <c r="K32" s="1231"/>
      <c r="L32" s="1231"/>
      <c r="M32" s="1231"/>
      <c r="N32" s="1232"/>
      <c r="O32" s="1311">
        <v>42741</v>
      </c>
      <c r="P32" s="1312"/>
      <c r="Q32" s="1312"/>
      <c r="R32" s="1312"/>
      <c r="S32" s="1313"/>
      <c r="T32" s="1281"/>
      <c r="U32" s="1231"/>
      <c r="V32" s="1231"/>
      <c r="W32" s="1231"/>
      <c r="X32" s="1232"/>
      <c r="Y32" s="1281"/>
      <c r="Z32" s="1231"/>
      <c r="AA32" s="1231"/>
      <c r="AB32" s="1231"/>
      <c r="AC32" s="1232"/>
      <c r="AD32" s="1281"/>
      <c r="AE32" s="1231"/>
      <c r="AF32" s="1231"/>
      <c r="AG32" s="1231"/>
      <c r="AH32" s="1232"/>
      <c r="AI32" s="1281"/>
      <c r="AJ32" s="1231"/>
      <c r="AK32" s="1231"/>
      <c r="AL32" s="1231"/>
      <c r="AM32" s="1232"/>
      <c r="AN32" s="1281"/>
      <c r="AO32" s="1231"/>
      <c r="AP32" s="1231"/>
      <c r="AQ32" s="1231"/>
      <c r="AR32" s="1232"/>
      <c r="AS32" s="1281"/>
      <c r="AT32" s="1231"/>
      <c r="AU32" s="1231"/>
      <c r="AV32" s="1231"/>
      <c r="AW32" s="1232"/>
      <c r="AX32" s="1281"/>
      <c r="AY32" s="1231"/>
      <c r="AZ32" s="1231"/>
      <c r="BA32" s="1231"/>
      <c r="BB32" s="1232"/>
      <c r="BC32" s="1281"/>
      <c r="BD32" s="1231"/>
      <c r="BE32" s="1231"/>
      <c r="BF32" s="1231"/>
      <c r="BG32" s="1232"/>
      <c r="BH32" s="1281"/>
      <c r="BI32" s="1231"/>
      <c r="BJ32" s="1231"/>
      <c r="BK32" s="1231"/>
      <c r="BL32" s="1232"/>
      <c r="BM32" s="1281"/>
      <c r="BN32" s="1231"/>
      <c r="BO32" s="1231"/>
      <c r="BP32" s="1231"/>
      <c r="BQ32" s="1232"/>
      <c r="BR32" s="1281"/>
      <c r="BS32" s="1231"/>
      <c r="BT32" s="1231"/>
      <c r="BU32" s="1231"/>
      <c r="BV32" s="1232"/>
      <c r="BW32" s="1281"/>
      <c r="BX32" s="1231"/>
      <c r="BY32" s="1231"/>
      <c r="BZ32" s="1231"/>
      <c r="CA32" s="1232"/>
      <c r="CB32" s="1281"/>
      <c r="CC32" s="1231"/>
      <c r="CD32" s="1231"/>
      <c r="CE32" s="1231"/>
      <c r="CF32" s="1232"/>
      <c r="CG32" s="1281"/>
      <c r="CH32" s="1231"/>
      <c r="CI32" s="1231"/>
      <c r="CJ32" s="1231"/>
      <c r="CK32" s="1232"/>
      <c r="CL32" s="1281"/>
      <c r="CM32" s="1231"/>
      <c r="CN32" s="1231"/>
      <c r="CO32" s="1231"/>
      <c r="CP32" s="1232"/>
      <c r="CQ32" s="1281"/>
      <c r="CR32" s="1231"/>
      <c r="CS32" s="1231"/>
      <c r="CT32" s="1231"/>
      <c r="CU32" s="1232"/>
      <c r="CV32" s="1281"/>
      <c r="CW32" s="1231"/>
      <c r="CX32" s="1231"/>
      <c r="CY32" s="1231"/>
      <c r="CZ32" s="1232"/>
      <c r="DA32" s="1281"/>
      <c r="DB32" s="1231"/>
      <c r="DC32" s="1231"/>
      <c r="DD32" s="1231"/>
      <c r="DE32" s="1232"/>
      <c r="DF32" s="1281"/>
      <c r="DG32" s="1231"/>
      <c r="DH32" s="1231"/>
      <c r="DI32" s="1231"/>
      <c r="DJ32" s="1232"/>
      <c r="DK32" s="1281"/>
      <c r="DL32" s="1231"/>
      <c r="DM32" s="1231"/>
      <c r="DN32" s="1231"/>
      <c r="DO32" s="1232"/>
      <c r="DP32" s="1281"/>
      <c r="DQ32" s="1231"/>
      <c r="DR32" s="1231"/>
      <c r="DS32" s="1231"/>
      <c r="DT32" s="1232"/>
      <c r="DU32" s="1281"/>
      <c r="DV32" s="1231"/>
      <c r="DW32" s="1231"/>
      <c r="DX32" s="1231"/>
      <c r="DY32" s="1232"/>
      <c r="DZ32" s="1281"/>
      <c r="EA32" s="1231"/>
      <c r="EB32" s="1231"/>
      <c r="EC32" s="1231"/>
      <c r="ED32" s="1232"/>
      <c r="EE32" s="1281"/>
      <c r="EF32" s="1231"/>
      <c r="EG32" s="1231"/>
      <c r="EH32" s="1231"/>
      <c r="EI32" s="1232"/>
      <c r="EJ32" s="1281"/>
      <c r="EK32" s="1231"/>
      <c r="EL32" s="1231"/>
      <c r="EM32" s="1231"/>
      <c r="EN32" s="1232"/>
      <c r="EO32" s="1281"/>
      <c r="EP32" s="1231"/>
      <c r="EQ32" s="1231"/>
      <c r="ER32" s="1231"/>
      <c r="ES32" s="1232"/>
      <c r="ET32" s="1281"/>
      <c r="EU32" s="1231"/>
      <c r="EV32" s="1231"/>
      <c r="EW32" s="1231"/>
      <c r="EX32" s="1232"/>
      <c r="EY32" s="1281"/>
      <c r="EZ32" s="1231"/>
      <c r="FA32" s="1231"/>
      <c r="FB32" s="1231"/>
      <c r="FC32" s="1232"/>
    </row>
    <row r="33" spans="1:159">
      <c r="A33" s="603" t="s">
        <v>136</v>
      </c>
      <c r="B33" s="622" t="s">
        <v>1878</v>
      </c>
      <c r="E33" s="1236" t="s">
        <v>1782</v>
      </c>
      <c r="F33" s="1237"/>
      <c r="G33" s="1237"/>
      <c r="H33" s="1237"/>
      <c r="I33" s="1238"/>
      <c r="J33" s="1230" t="s">
        <v>812</v>
      </c>
      <c r="K33" s="1231"/>
      <c r="L33" s="1231"/>
      <c r="M33" s="1231"/>
      <c r="N33" s="1232"/>
      <c r="O33" s="1271" t="s">
        <v>812</v>
      </c>
      <c r="P33" s="1272"/>
      <c r="Q33" s="1272"/>
      <c r="R33" s="1272"/>
      <c r="S33" s="1273"/>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71"/>
      <c r="P34" s="1272"/>
      <c r="Q34" s="1272"/>
      <c r="R34" s="1272"/>
      <c r="S34" s="1273"/>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71" t="s">
        <v>1118</v>
      </c>
      <c r="P35" s="1272"/>
      <c r="Q35" s="1272"/>
      <c r="R35" s="1272"/>
      <c r="S35" s="1273"/>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9"/>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85" t="s">
        <v>1858</v>
      </c>
      <c r="K38" s="1231"/>
      <c r="L38" s="1231"/>
      <c r="M38" s="1231"/>
      <c r="N38" s="1232"/>
      <c r="O38" s="1308" t="s">
        <v>1858</v>
      </c>
      <c r="P38" s="1309"/>
      <c r="Q38" s="1309"/>
      <c r="R38" s="1309"/>
      <c r="S38" s="1310"/>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71">
        <v>9622045454</v>
      </c>
      <c r="P39" s="1272"/>
      <c r="Q39" s="1272"/>
      <c r="R39" s="1272"/>
      <c r="S39" s="1273"/>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1878</v>
      </c>
      <c r="K40" s="1231"/>
      <c r="L40" s="1231"/>
      <c r="M40" s="1231"/>
      <c r="N40" s="1232"/>
      <c r="O40" s="1271" t="s">
        <v>1878</v>
      </c>
      <c r="P40" s="1272"/>
      <c r="Q40" s="1272"/>
      <c r="R40" s="1272"/>
      <c r="S40" s="1273"/>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71" t="s">
        <v>1353</v>
      </c>
      <c r="P41" s="1272"/>
      <c r="Q41" s="1272"/>
      <c r="R41" s="1272"/>
      <c r="S41" s="1273"/>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9"/>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71" t="s">
        <v>991</v>
      </c>
      <c r="K44" s="1272"/>
      <c r="L44" s="1272"/>
      <c r="M44" s="1272"/>
      <c r="N44" s="1273"/>
      <c r="O44" s="1271" t="s">
        <v>991</v>
      </c>
      <c r="P44" s="1272"/>
      <c r="Q44" s="1272"/>
      <c r="R44" s="1272"/>
      <c r="S44" s="1273"/>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1873</v>
      </c>
      <c r="K45" s="1272"/>
      <c r="L45" s="1272"/>
      <c r="M45" s="1272"/>
      <c r="N45" s="1273"/>
      <c r="O45" s="1271" t="s">
        <v>1873</v>
      </c>
      <c r="P45" s="1272"/>
      <c r="Q45" s="1272"/>
      <c r="R45" s="1272"/>
      <c r="S45" s="1273"/>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71"/>
      <c r="K46" s="1272"/>
      <c r="L46" s="1272"/>
      <c r="M46" s="1272"/>
      <c r="N46" s="1273"/>
      <c r="O46" s="1271"/>
      <c r="P46" s="1272"/>
      <c r="Q46" s="1272"/>
      <c r="R46" s="1272"/>
      <c r="S46" s="1273"/>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71" t="s">
        <v>1879</v>
      </c>
      <c r="K47" s="1272"/>
      <c r="L47" s="1272"/>
      <c r="M47" s="1272"/>
      <c r="N47" s="1273"/>
      <c r="O47" s="1271" t="s">
        <v>1879</v>
      </c>
      <c r="P47" s="1272"/>
      <c r="Q47" s="1272"/>
      <c r="R47" s="1272"/>
      <c r="S47" s="1273"/>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71" t="s">
        <v>1863</v>
      </c>
      <c r="K48" s="1272"/>
      <c r="L48" s="1272"/>
      <c r="M48" s="1272"/>
      <c r="N48" s="1273"/>
      <c r="O48" s="1271" t="s">
        <v>1863</v>
      </c>
      <c r="P48" s="1272"/>
      <c r="Q48" s="1272"/>
      <c r="R48" s="1272"/>
      <c r="S48" s="1273"/>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71"/>
      <c r="K49" s="1272"/>
      <c r="L49" s="1272"/>
      <c r="M49" s="1272"/>
      <c r="N49" s="1273"/>
      <c r="O49" s="1271"/>
      <c r="P49" s="1272"/>
      <c r="Q49" s="1272"/>
      <c r="R49" s="1272"/>
      <c r="S49" s="1273"/>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71" t="s">
        <v>1865</v>
      </c>
      <c r="K50" s="1272"/>
      <c r="L50" s="1272"/>
      <c r="M50" s="1272"/>
      <c r="N50" s="1273"/>
      <c r="O50" s="1271" t="s">
        <v>1865</v>
      </c>
      <c r="P50" s="1272"/>
      <c r="Q50" s="1272"/>
      <c r="R50" s="1272"/>
      <c r="S50" s="1273"/>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71" t="s">
        <v>870</v>
      </c>
      <c r="K51" s="1272"/>
      <c r="L51" s="1272"/>
      <c r="M51" s="1272"/>
      <c r="N51" s="1273"/>
      <c r="O51" s="1271" t="s">
        <v>870</v>
      </c>
      <c r="P51" s="1272"/>
      <c r="Q51" s="1272"/>
      <c r="R51" s="1272"/>
      <c r="S51" s="1273"/>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93">
        <v>19335</v>
      </c>
      <c r="K52" s="1294"/>
      <c r="L52" s="1294"/>
      <c r="M52" s="1294"/>
      <c r="N52" s="1295"/>
      <c r="O52" s="1293">
        <v>19335</v>
      </c>
      <c r="P52" s="1294"/>
      <c r="Q52" s="1294"/>
      <c r="R52" s="1294"/>
      <c r="S52" s="129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71">
        <v>9839232342</v>
      </c>
      <c r="K53" s="1272"/>
      <c r="L53" s="1272"/>
      <c r="M53" s="1272"/>
      <c r="N53" s="1273"/>
      <c r="O53" s="1271">
        <v>9839232342</v>
      </c>
      <c r="P53" s="1272"/>
      <c r="Q53" s="1272"/>
      <c r="R53" s="1272"/>
      <c r="S53" s="1273"/>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71">
        <v>9839232342</v>
      </c>
      <c r="K54" s="1272"/>
      <c r="L54" s="1272"/>
      <c r="M54" s="1272"/>
      <c r="N54" s="1273"/>
      <c r="O54" s="1271">
        <v>9839232342</v>
      </c>
      <c r="P54" s="1272"/>
      <c r="Q54" s="1272"/>
      <c r="R54" s="1272"/>
      <c r="S54" s="1273"/>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71" t="s">
        <v>1878</v>
      </c>
      <c r="K55" s="1272"/>
      <c r="L55" s="1272"/>
      <c r="M55" s="1272"/>
      <c r="N55" s="1273"/>
      <c r="O55" s="1271" t="s">
        <v>1878</v>
      </c>
      <c r="P55" s="1272"/>
      <c r="Q55" s="1272"/>
      <c r="R55" s="1272"/>
      <c r="S55" s="1273"/>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71" t="s">
        <v>991</v>
      </c>
      <c r="K56" s="1272"/>
      <c r="L56" s="1272"/>
      <c r="M56" s="1272"/>
      <c r="N56" s="1273"/>
      <c r="O56" s="1271" t="s">
        <v>991</v>
      </c>
      <c r="P56" s="1272"/>
      <c r="Q56" s="1272"/>
      <c r="R56" s="1272"/>
      <c r="S56" s="1273"/>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9"/>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9"/>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v>12</v>
      </c>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t="s">
        <v>1864</v>
      </c>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t="s">
        <v>539</v>
      </c>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t="s">
        <v>1865</v>
      </c>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t="s">
        <v>870</v>
      </c>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0">
        <v>19335</v>
      </c>
      <c r="P76" s="1261"/>
      <c r="Q76" s="1261"/>
      <c r="R76" s="1261"/>
      <c r="S76" s="1262"/>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9"/>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96"/>
      <c r="F84" s="1297"/>
      <c r="G84" s="1297"/>
      <c r="H84" s="1297"/>
      <c r="I84" s="1297"/>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29.95</v>
      </c>
      <c r="L85" s="606">
        <f>J85*K85</f>
        <v>119.8</v>
      </c>
      <c r="M85" s="606">
        <v>29.95</v>
      </c>
      <c r="N85" s="607">
        <f>J85*M85</f>
        <v>119.8</v>
      </c>
      <c r="O85" s="623">
        <v>4</v>
      </c>
      <c r="P85" s="606">
        <f>IF(AND(Config_Lines&gt;=0,Config_Lines&lt;6),34.95,IF(AND(Config_Lines&gt;5,Config_Lines&lt;25),29.95,IF(AND(Config_Lines&gt;24),24.95,0)))</f>
        <v>29.95</v>
      </c>
      <c r="Q85" s="606">
        <f>O85*P85</f>
        <v>119.8</v>
      </c>
      <c r="R85" s="606">
        <v>29.95</v>
      </c>
      <c r="S85" s="607">
        <f>O85*R85</f>
        <v>119.8</v>
      </c>
      <c r="T85" s="623"/>
      <c r="U85" s="606">
        <f>IF(AND(Config_Lines&gt;=0,Config_Lines&lt;6),34.95,IF(AND(Config_Lines&gt;5,Config_Lines&lt;25),29.95,IF(AND(Config_Lines&gt;24),24.95,0)))</f>
        <v>29.95</v>
      </c>
      <c r="V85" s="606">
        <f>T85*U85</f>
        <v>0</v>
      </c>
      <c r="W85" s="606">
        <v>29.95</v>
      </c>
      <c r="X85" s="607">
        <f>T85*W85</f>
        <v>0</v>
      </c>
      <c r="Y85" s="623"/>
      <c r="Z85" s="606">
        <f>IF(AND(Config_Lines&gt;=0,Config_Lines&lt;6),34.95,IF(AND(Config_Lines&gt;5,Config_Lines&lt;25),29.95,IF(AND(Config_Lines&gt;24),24.95,0)))</f>
        <v>29.95</v>
      </c>
      <c r="AA85" s="606">
        <f>Y85*Z85</f>
        <v>0</v>
      </c>
      <c r="AB85" s="606">
        <v>29.95</v>
      </c>
      <c r="AC85" s="607">
        <f>Y85*AB85</f>
        <v>0</v>
      </c>
      <c r="AD85" s="623"/>
      <c r="AE85" s="606">
        <f>IF(AND(Config_Lines&gt;=0,Config_Lines&lt;6),34.95,IF(AND(Config_Lines&gt;5,Config_Lines&lt;25),29.95,IF(AND(Config_Lines&gt;24),24.95,0)))</f>
        <v>29.95</v>
      </c>
      <c r="AF85" s="606">
        <f>AD85*AE85</f>
        <v>0</v>
      </c>
      <c r="AG85" s="606">
        <v>29.95</v>
      </c>
      <c r="AH85" s="607">
        <f>AD85*AG85</f>
        <v>0</v>
      </c>
      <c r="AI85" s="623"/>
      <c r="AJ85" s="606">
        <f>IF(AND(Config_Lines&gt;=0,Config_Lines&lt;6),34.95,IF(AND(Config_Lines&gt;5,Config_Lines&lt;25),29.95,IF(AND(Config_Lines&gt;24),24.95,0)))</f>
        <v>29.95</v>
      </c>
      <c r="AK85" s="606">
        <f>AI85*AJ85</f>
        <v>0</v>
      </c>
      <c r="AL85" s="606">
        <v>29.95</v>
      </c>
      <c r="AM85" s="607">
        <f>AI85*AL85</f>
        <v>0</v>
      </c>
      <c r="AN85" s="623"/>
      <c r="AO85" s="606">
        <f>IF(AND(Config_Lines&gt;=0,Config_Lines&lt;6),34.95,IF(AND(Config_Lines&gt;5,Config_Lines&lt;25),29.95,IF(AND(Config_Lines&gt;24),24.95,0)))</f>
        <v>29.95</v>
      </c>
      <c r="AP85" s="606">
        <f>AN85*AO85</f>
        <v>0</v>
      </c>
      <c r="AQ85" s="606">
        <v>29.95</v>
      </c>
      <c r="AR85" s="607">
        <f>AN85*AQ85</f>
        <v>0</v>
      </c>
      <c r="AS85" s="623"/>
      <c r="AT85" s="606">
        <f>IF(AND(Config_Lines&gt;=0,Config_Lines&lt;6),34.95,IF(AND(Config_Lines&gt;5,Config_Lines&lt;25),29.95,IF(AND(Config_Lines&gt;24),24.95,0)))</f>
        <v>29.95</v>
      </c>
      <c r="AU85" s="606">
        <f>AS85*AT85</f>
        <v>0</v>
      </c>
      <c r="AV85" s="606">
        <v>29.95</v>
      </c>
      <c r="AW85" s="607">
        <f>AS85*AV85</f>
        <v>0</v>
      </c>
      <c r="AX85" s="623"/>
      <c r="AY85" s="606">
        <f>IF(AND(Config_Lines&gt;=0,Config_Lines&lt;6),34.95,IF(AND(Config_Lines&gt;5,Config_Lines&lt;25),29.95,IF(AND(Config_Lines&gt;24),24.95,0)))</f>
        <v>29.95</v>
      </c>
      <c r="AZ85" s="606">
        <f>AX85*AY85</f>
        <v>0</v>
      </c>
      <c r="BA85" s="606">
        <v>29.95</v>
      </c>
      <c r="BB85" s="607">
        <f>AX85*BA85</f>
        <v>0</v>
      </c>
      <c r="BC85" s="623"/>
      <c r="BD85" s="606">
        <f>IF(AND(Config_Lines&gt;=0,Config_Lines&lt;6),34.95,IF(AND(Config_Lines&gt;5,Config_Lines&lt;25),29.95,IF(AND(Config_Lines&gt;24),24.95,0)))</f>
        <v>29.95</v>
      </c>
      <c r="BE85" s="606">
        <f>BC85*BD85</f>
        <v>0</v>
      </c>
      <c r="BF85" s="606">
        <v>29.95</v>
      </c>
      <c r="BG85" s="607">
        <f>BC85*BF85</f>
        <v>0</v>
      </c>
      <c r="BH85" s="623"/>
      <c r="BI85" s="606">
        <f>IF(AND(Config_Lines&gt;=0,Config_Lines&lt;6),34.95,IF(AND(Config_Lines&gt;5,Config_Lines&lt;25),29.95,IF(AND(Config_Lines&gt;24),24.95,0)))</f>
        <v>29.95</v>
      </c>
      <c r="BJ85" s="606">
        <f>BH85*BI85</f>
        <v>0</v>
      </c>
      <c r="BK85" s="606">
        <v>29.95</v>
      </c>
      <c r="BL85" s="607">
        <f>BH85*BK85</f>
        <v>0</v>
      </c>
      <c r="BM85" s="623"/>
      <c r="BN85" s="606">
        <f>IF(AND(Config_Lines&gt;=0,Config_Lines&lt;6),34.95,IF(AND(Config_Lines&gt;5,Config_Lines&lt;25),29.95,IF(AND(Config_Lines&gt;24),24.95,0)))</f>
        <v>29.95</v>
      </c>
      <c r="BO85" s="606">
        <f>BM85*BN85</f>
        <v>0</v>
      </c>
      <c r="BP85" s="606">
        <v>29.95</v>
      </c>
      <c r="BQ85" s="607">
        <f>BM85*BP85</f>
        <v>0</v>
      </c>
      <c r="BR85" s="623"/>
      <c r="BS85" s="606">
        <f>IF(AND(Config_Lines&gt;=0,Config_Lines&lt;6),34.95,IF(AND(Config_Lines&gt;5,Config_Lines&lt;25),29.95,IF(AND(Config_Lines&gt;24),24.95,0)))</f>
        <v>29.95</v>
      </c>
      <c r="BT85" s="606">
        <f>BR85*BS85</f>
        <v>0</v>
      </c>
      <c r="BU85" s="606">
        <v>29.95</v>
      </c>
      <c r="BV85" s="607">
        <f>BR85*BU85</f>
        <v>0</v>
      </c>
      <c r="BW85" s="623"/>
      <c r="BX85" s="606">
        <f>IF(AND(Config_Lines&gt;=0,Config_Lines&lt;6),34.95,IF(AND(Config_Lines&gt;5,Config_Lines&lt;25),29.95,IF(AND(Config_Lines&gt;24),24.95,0)))</f>
        <v>29.95</v>
      </c>
      <c r="BY85" s="606">
        <f>BW85*BX85</f>
        <v>0</v>
      </c>
      <c r="BZ85" s="606">
        <v>29.95</v>
      </c>
      <c r="CA85" s="607">
        <f>BW85*BZ85</f>
        <v>0</v>
      </c>
      <c r="CB85" s="623"/>
      <c r="CC85" s="606">
        <f>IF(AND(Config_Lines&gt;=0,Config_Lines&lt;6),34.95,IF(AND(Config_Lines&gt;5,Config_Lines&lt;25),29.95,IF(AND(Config_Lines&gt;24),24.95,0)))</f>
        <v>29.95</v>
      </c>
      <c r="CD85" s="606">
        <f>CB85*CC85</f>
        <v>0</v>
      </c>
      <c r="CE85" s="606">
        <v>29.95</v>
      </c>
      <c r="CF85" s="607">
        <f>CB85*CE85</f>
        <v>0</v>
      </c>
      <c r="CG85" s="623"/>
      <c r="CH85" s="606">
        <f>IF(AND(Config_Lines&gt;=0,Config_Lines&lt;6),34.95,IF(AND(Config_Lines&gt;5,Config_Lines&lt;25),29.95,IF(AND(Config_Lines&gt;24),24.95,0)))</f>
        <v>29.95</v>
      </c>
      <c r="CI85" s="606">
        <f>CG85*CH85</f>
        <v>0</v>
      </c>
      <c r="CJ85" s="606">
        <v>29.95</v>
      </c>
      <c r="CK85" s="607">
        <f>CG85*CJ85</f>
        <v>0</v>
      </c>
      <c r="CL85" s="623"/>
      <c r="CM85" s="606">
        <f>IF(AND(Config_Lines&gt;=0,Config_Lines&lt;6),34.95,IF(AND(Config_Lines&gt;5,Config_Lines&lt;25),29.95,IF(AND(Config_Lines&gt;24),24.95,0)))</f>
        <v>29.95</v>
      </c>
      <c r="CN85" s="606">
        <f>CL85*CM85</f>
        <v>0</v>
      </c>
      <c r="CO85" s="606">
        <v>29.95</v>
      </c>
      <c r="CP85" s="607">
        <f>CL85*CO85</f>
        <v>0</v>
      </c>
      <c r="CQ85" s="623"/>
      <c r="CR85" s="606">
        <f>IF(AND(Config_Lines&gt;=0,Config_Lines&lt;6),34.95,IF(AND(Config_Lines&gt;5,Config_Lines&lt;25),29.95,IF(AND(Config_Lines&gt;24),24.95,0)))</f>
        <v>29.95</v>
      </c>
      <c r="CS85" s="606">
        <f>CQ85*CR85</f>
        <v>0</v>
      </c>
      <c r="CT85" s="606">
        <v>29.95</v>
      </c>
      <c r="CU85" s="607">
        <f>CQ85*CT85</f>
        <v>0</v>
      </c>
      <c r="CV85" s="623"/>
      <c r="CW85" s="606">
        <f>IF(AND(Config_Lines&gt;=0,Config_Lines&lt;6),34.95,IF(AND(Config_Lines&gt;5,Config_Lines&lt;25),29.95,IF(AND(Config_Lines&gt;24),24.95,0)))</f>
        <v>29.95</v>
      </c>
      <c r="CX85" s="606">
        <f>CV85*CW85</f>
        <v>0</v>
      </c>
      <c r="CY85" s="606">
        <v>29.95</v>
      </c>
      <c r="CZ85" s="607">
        <f>CV85*CY85</f>
        <v>0</v>
      </c>
      <c r="DA85" s="623"/>
      <c r="DB85" s="606">
        <f>IF(AND(Config_Lines&gt;=0,Config_Lines&lt;6),34.95,IF(AND(Config_Lines&gt;5,Config_Lines&lt;25),29.95,IF(AND(Config_Lines&gt;24),24.95,0)))</f>
        <v>29.95</v>
      </c>
      <c r="DC85" s="606">
        <f>DA85*DB85</f>
        <v>0</v>
      </c>
      <c r="DD85" s="606">
        <v>29.95</v>
      </c>
      <c r="DE85" s="607">
        <f>DA85*DD85</f>
        <v>0</v>
      </c>
      <c r="DF85" s="623"/>
      <c r="DG85" s="606">
        <f>IF(AND(Config_Lines&gt;=0,Config_Lines&lt;6),34.95,IF(AND(Config_Lines&gt;5,Config_Lines&lt;25),29.95,IF(AND(Config_Lines&gt;24),24.95,0)))</f>
        <v>29.95</v>
      </c>
      <c r="DH85" s="606">
        <f>DF85*DG85</f>
        <v>0</v>
      </c>
      <c r="DI85" s="606">
        <v>29.95</v>
      </c>
      <c r="DJ85" s="607">
        <f>DF85*DI85</f>
        <v>0</v>
      </c>
      <c r="DK85" s="623"/>
      <c r="DL85" s="606">
        <f>IF(AND(Config_Lines&gt;=0,Config_Lines&lt;6),34.95,IF(AND(Config_Lines&gt;5,Config_Lines&lt;25),29.95,IF(AND(Config_Lines&gt;24),24.95,0)))</f>
        <v>29.95</v>
      </c>
      <c r="DM85" s="606">
        <f>DK85*DL85</f>
        <v>0</v>
      </c>
      <c r="DN85" s="606">
        <v>29.95</v>
      </c>
      <c r="DO85" s="607">
        <f>DK85*DN85</f>
        <v>0</v>
      </c>
      <c r="DP85" s="623"/>
      <c r="DQ85" s="606">
        <f>IF(AND(Config_Lines&gt;=0,Config_Lines&lt;6),34.95,IF(AND(Config_Lines&gt;5,Config_Lines&lt;25),29.95,IF(AND(Config_Lines&gt;24),24.95,0)))</f>
        <v>29.95</v>
      </c>
      <c r="DR85" s="606">
        <f>DP85*DQ85</f>
        <v>0</v>
      </c>
      <c r="DS85" s="606">
        <v>29.95</v>
      </c>
      <c r="DT85" s="607">
        <f>DP85*DS85</f>
        <v>0</v>
      </c>
      <c r="DU85" s="623"/>
      <c r="DV85" s="606">
        <f>IF(AND(Config_Lines&gt;=0,Config_Lines&lt;6),34.95,IF(AND(Config_Lines&gt;5,Config_Lines&lt;25),29.95,IF(AND(Config_Lines&gt;24),24.95,0)))</f>
        <v>29.95</v>
      </c>
      <c r="DW85" s="606">
        <f>DU85*DV85</f>
        <v>0</v>
      </c>
      <c r="DX85" s="606">
        <v>29.95</v>
      </c>
      <c r="DY85" s="607">
        <f>DU85*DX85</f>
        <v>0</v>
      </c>
      <c r="DZ85" s="623"/>
      <c r="EA85" s="606">
        <f>IF(AND(Config_Lines&gt;=0,Config_Lines&lt;6),34.95,IF(AND(Config_Lines&gt;5,Config_Lines&lt;25),29.95,IF(AND(Config_Lines&gt;24),24.95,0)))</f>
        <v>29.95</v>
      </c>
      <c r="EB85" s="606">
        <f>DZ85*EA85</f>
        <v>0</v>
      </c>
      <c r="EC85" s="606">
        <v>29.95</v>
      </c>
      <c r="ED85" s="607">
        <f>DZ85*EC85</f>
        <v>0</v>
      </c>
      <c r="EE85" s="623"/>
      <c r="EF85" s="606">
        <f>IF(AND(Config_Lines&gt;=0,Config_Lines&lt;6),34.95,IF(AND(Config_Lines&gt;5,Config_Lines&lt;25),29.95,IF(AND(Config_Lines&gt;24),24.95,0)))</f>
        <v>29.95</v>
      </c>
      <c r="EG85" s="606">
        <f>EE85*EF85</f>
        <v>0</v>
      </c>
      <c r="EH85" s="606">
        <v>29.95</v>
      </c>
      <c r="EI85" s="607">
        <f>EE85*EH85</f>
        <v>0</v>
      </c>
      <c r="EJ85" s="623"/>
      <c r="EK85" s="606">
        <f>IF(AND(Config_Lines&gt;=0,Config_Lines&lt;6),34.95,IF(AND(Config_Lines&gt;5,Config_Lines&lt;25),29.95,IF(AND(Config_Lines&gt;24),24.95,0)))</f>
        <v>29.95</v>
      </c>
      <c r="EL85" s="606">
        <f>EJ85*EK85</f>
        <v>0</v>
      </c>
      <c r="EM85" s="606">
        <v>29.95</v>
      </c>
      <c r="EN85" s="607">
        <f>EJ85*EM85</f>
        <v>0</v>
      </c>
      <c r="EO85" s="623"/>
      <c r="EP85" s="606">
        <f>IF(AND(Config_Lines&gt;=0,Config_Lines&lt;6),34.95,IF(AND(Config_Lines&gt;5,Config_Lines&lt;25),29.95,IF(AND(Config_Lines&gt;24),24.95,0)))</f>
        <v>29.95</v>
      </c>
      <c r="EQ85" s="606">
        <f>EO85*EP85</f>
        <v>0</v>
      </c>
      <c r="ER85" s="606">
        <v>29.95</v>
      </c>
      <c r="ES85" s="607">
        <f>EO85*ER85</f>
        <v>0</v>
      </c>
      <c r="ET85" s="623"/>
      <c r="EU85" s="606">
        <f>IF(AND(Config_Lines&gt;=0,Config_Lines&lt;6),34.95,IF(AND(Config_Lines&gt;5,Config_Lines&lt;25),29.95,IF(AND(Config_Lines&gt;24),24.95,0)))</f>
        <v>29.95</v>
      </c>
      <c r="EV85" s="606">
        <f>ET85*EU85</f>
        <v>0</v>
      </c>
      <c r="EW85" s="606">
        <v>29.95</v>
      </c>
      <c r="EX85" s="607">
        <f>ET85*EW85</f>
        <v>0</v>
      </c>
      <c r="EY85" s="623"/>
      <c r="EZ85" s="606">
        <f>IF(AND(Config_Lines&gt;=0,Config_Lines&lt;6),34.95,IF(AND(Config_Lines&gt;5,Config_Lines&lt;25),29.95,IF(AND(Config_Lines&gt;24),24.95,0)))</f>
        <v>29.95</v>
      </c>
      <c r="FA85" s="606">
        <f>EY85*EZ85</f>
        <v>0</v>
      </c>
      <c r="FB85" s="606">
        <v>29.95</v>
      </c>
      <c r="FC85" s="607">
        <f>EY85*FB85</f>
        <v>0</v>
      </c>
    </row>
    <row r="86" spans="5:159">
      <c r="E86" s="1236" t="s">
        <v>800</v>
      </c>
      <c r="F86" s="1237"/>
      <c r="G86" s="1237"/>
      <c r="H86" s="1237"/>
      <c r="I86" s="1238"/>
      <c r="J86" s="623">
        <v>3</v>
      </c>
      <c r="K86" s="606">
        <f>IF(AND(Config_Seats&gt;=0,Config_Seats&lt;51),14.95,IF(Config_Seats&gt;50,9.95,0))</f>
        <v>14.95</v>
      </c>
      <c r="L86" s="606">
        <f t="shared" ref="L86:L107" si="0">J86*K86</f>
        <v>44.849999999999994</v>
      </c>
      <c r="M86" s="606">
        <v>9.9499999999999993</v>
      </c>
      <c r="N86" s="607">
        <f t="shared" ref="N86:N107" si="1">J86*M86</f>
        <v>29.849999999999998</v>
      </c>
      <c r="O86" s="623">
        <v>3</v>
      </c>
      <c r="P86" s="606">
        <f>IF(AND(Config_Seats&gt;=0,Config_Seats&lt;51),14.95,IF(Config_Seats&gt;50,9.95,0))</f>
        <v>14.95</v>
      </c>
      <c r="Q86" s="606">
        <f t="shared" ref="Q86:Q107" si="2">O86*P86</f>
        <v>44.849999999999994</v>
      </c>
      <c r="R86" s="606">
        <v>9.9499999999999993</v>
      </c>
      <c r="S86" s="607">
        <f t="shared" ref="S86:S107" si="3">O86*R86</f>
        <v>29.849999999999998</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3</v>
      </c>
      <c r="K87" s="606">
        <f>IF(AND(Config_Seats&gt;=0,Config_Seats&lt;51),19.95,IF(Config_Seats&gt;50,14.95,0))</f>
        <v>19.95</v>
      </c>
      <c r="L87" s="606">
        <f t="shared" si="0"/>
        <v>59.849999999999994</v>
      </c>
      <c r="M87" s="606">
        <v>9.9499999999999993</v>
      </c>
      <c r="N87" s="607">
        <f t="shared" si="1"/>
        <v>29.849999999999998</v>
      </c>
      <c r="O87" s="623">
        <v>3</v>
      </c>
      <c r="P87" s="606">
        <f>IF(AND(Config_Seats&gt;=0,Config_Seats&lt;51),19.95,IF(Config_Seats&gt;50,14.95,0))</f>
        <v>19.95</v>
      </c>
      <c r="Q87" s="606">
        <f t="shared" si="2"/>
        <v>59.849999999999994</v>
      </c>
      <c r="R87" s="606">
        <v>9.9499999999999993</v>
      </c>
      <c r="S87" s="607">
        <f t="shared" si="3"/>
        <v>29.849999999999998</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9"/>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96"/>
      <c r="F110" s="1297"/>
      <c r="G110" s="1297"/>
      <c r="H110" s="1297"/>
      <c r="I110" s="1297"/>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v>1</v>
      </c>
      <c r="P111" s="606">
        <v>4.95</v>
      </c>
      <c r="Q111" s="606">
        <f>O111*P111</f>
        <v>4.95</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6</v>
      </c>
      <c r="K119" s="606">
        <v>5.95</v>
      </c>
      <c r="L119" s="606">
        <f t="shared" si="60"/>
        <v>35.700000000000003</v>
      </c>
      <c r="M119" s="606">
        <v>0</v>
      </c>
      <c r="N119" s="607">
        <f t="shared" si="61"/>
        <v>0</v>
      </c>
      <c r="O119" s="623">
        <v>6</v>
      </c>
      <c r="P119" s="606">
        <v>5.95</v>
      </c>
      <c r="Q119" s="606">
        <f t="shared" si="62"/>
        <v>35.700000000000003</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7" t="s">
        <v>1318</v>
      </c>
      <c r="F134" s="1278"/>
      <c r="G134" s="1278"/>
      <c r="H134" s="1278"/>
      <c r="I134" s="1279"/>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7" t="s">
        <v>1645</v>
      </c>
      <c r="F135" s="1278"/>
      <c r="G135" s="1278"/>
      <c r="H135" s="1278"/>
      <c r="I135" s="1279"/>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9"/>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t="s">
        <v>1853</v>
      </c>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317" t="s">
        <v>1843</v>
      </c>
      <c r="F157" s="1318"/>
      <c r="G157" s="1318"/>
      <c r="H157" s="1318"/>
      <c r="I157" s="1319"/>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t="s">
        <v>1122</v>
      </c>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12</v>
      </c>
      <c r="K159" s="1255"/>
      <c r="L159" s="1255"/>
      <c r="M159" s="1255"/>
      <c r="N159" s="1256"/>
      <c r="O159" s="1254">
        <f>Config_Seats</f>
        <v>12</v>
      </c>
      <c r="P159" s="1255"/>
      <c r="Q159" s="1255"/>
      <c r="R159" s="1255"/>
      <c r="S159" s="1256"/>
      <c r="T159" s="1254">
        <f>Config_Seats</f>
        <v>12</v>
      </c>
      <c r="U159" s="1255"/>
      <c r="V159" s="1255"/>
      <c r="W159" s="1255"/>
      <c r="X159" s="1256"/>
      <c r="Y159" s="1254">
        <f>Config_Seats</f>
        <v>12</v>
      </c>
      <c r="Z159" s="1255"/>
      <c r="AA159" s="1255"/>
      <c r="AB159" s="1255"/>
      <c r="AC159" s="1256"/>
      <c r="AD159" s="1254">
        <f>Config_Seats</f>
        <v>12</v>
      </c>
      <c r="AE159" s="1255"/>
      <c r="AF159" s="1255"/>
      <c r="AG159" s="1255"/>
      <c r="AH159" s="1256"/>
      <c r="AI159" s="1254">
        <f>Config_Seats</f>
        <v>12</v>
      </c>
      <c r="AJ159" s="1255"/>
      <c r="AK159" s="1255"/>
      <c r="AL159" s="1255"/>
      <c r="AM159" s="1256"/>
      <c r="AN159" s="1254">
        <f>Config_Seats</f>
        <v>12</v>
      </c>
      <c r="AO159" s="1255"/>
      <c r="AP159" s="1255"/>
      <c r="AQ159" s="1255"/>
      <c r="AR159" s="1256"/>
      <c r="AS159" s="1254">
        <f>Config_Seats</f>
        <v>12</v>
      </c>
      <c r="AT159" s="1255"/>
      <c r="AU159" s="1255"/>
      <c r="AV159" s="1255"/>
      <c r="AW159" s="1256"/>
      <c r="AX159" s="1254">
        <f>Config_Seats</f>
        <v>12</v>
      </c>
      <c r="AY159" s="1255"/>
      <c r="AZ159" s="1255"/>
      <c r="BA159" s="1255"/>
      <c r="BB159" s="1256"/>
      <c r="BC159" s="1254">
        <f>Config_Seats</f>
        <v>12</v>
      </c>
      <c r="BD159" s="1255"/>
      <c r="BE159" s="1255"/>
      <c r="BF159" s="1255"/>
      <c r="BG159" s="1256"/>
      <c r="BH159" s="1254">
        <f>Config_Seats</f>
        <v>12</v>
      </c>
      <c r="BI159" s="1255"/>
      <c r="BJ159" s="1255"/>
      <c r="BK159" s="1255"/>
      <c r="BL159" s="1256"/>
      <c r="BM159" s="1254">
        <f>Config_Seats</f>
        <v>12</v>
      </c>
      <c r="BN159" s="1255"/>
      <c r="BO159" s="1255"/>
      <c r="BP159" s="1255"/>
      <c r="BQ159" s="1256"/>
      <c r="BR159" s="1254">
        <f>Config_Seats</f>
        <v>12</v>
      </c>
      <c r="BS159" s="1255"/>
      <c r="BT159" s="1255"/>
      <c r="BU159" s="1255"/>
      <c r="BV159" s="1256"/>
      <c r="BW159" s="1254">
        <f>Config_Seats</f>
        <v>12</v>
      </c>
      <c r="BX159" s="1255"/>
      <c r="BY159" s="1255"/>
      <c r="BZ159" s="1255"/>
      <c r="CA159" s="1256"/>
      <c r="CB159" s="1254">
        <f>Config_Seats</f>
        <v>12</v>
      </c>
      <c r="CC159" s="1255"/>
      <c r="CD159" s="1255"/>
      <c r="CE159" s="1255"/>
      <c r="CF159" s="1256"/>
      <c r="CG159" s="1254">
        <f>Config_Seats</f>
        <v>12</v>
      </c>
      <c r="CH159" s="1255"/>
      <c r="CI159" s="1255"/>
      <c r="CJ159" s="1255"/>
      <c r="CK159" s="1256"/>
      <c r="CL159" s="1254">
        <f>Config_Seats</f>
        <v>12</v>
      </c>
      <c r="CM159" s="1255"/>
      <c r="CN159" s="1255"/>
      <c r="CO159" s="1255"/>
      <c r="CP159" s="1256"/>
      <c r="CQ159" s="1254">
        <f>Config_Seats</f>
        <v>12</v>
      </c>
      <c r="CR159" s="1255"/>
      <c r="CS159" s="1255"/>
      <c r="CT159" s="1255"/>
      <c r="CU159" s="1256"/>
      <c r="CV159" s="1254">
        <f>Config_Seats</f>
        <v>12</v>
      </c>
      <c r="CW159" s="1255"/>
      <c r="CX159" s="1255"/>
      <c r="CY159" s="1255"/>
      <c r="CZ159" s="1256"/>
      <c r="DA159" s="1254">
        <f>Config_Seats</f>
        <v>12</v>
      </c>
      <c r="DB159" s="1255"/>
      <c r="DC159" s="1255"/>
      <c r="DD159" s="1255"/>
      <c r="DE159" s="1256"/>
      <c r="DF159" s="1254">
        <f>Config_Seats</f>
        <v>12</v>
      </c>
      <c r="DG159" s="1255"/>
      <c r="DH159" s="1255"/>
      <c r="DI159" s="1255"/>
      <c r="DJ159" s="1256"/>
      <c r="DK159" s="1254">
        <f>Config_Seats</f>
        <v>12</v>
      </c>
      <c r="DL159" s="1255"/>
      <c r="DM159" s="1255"/>
      <c r="DN159" s="1255"/>
      <c r="DO159" s="1256"/>
      <c r="DP159" s="1254">
        <f>Config_Seats</f>
        <v>12</v>
      </c>
      <c r="DQ159" s="1255"/>
      <c r="DR159" s="1255"/>
      <c r="DS159" s="1255"/>
      <c r="DT159" s="1256"/>
      <c r="DU159" s="1254">
        <f>Config_Seats</f>
        <v>12</v>
      </c>
      <c r="DV159" s="1255"/>
      <c r="DW159" s="1255"/>
      <c r="DX159" s="1255"/>
      <c r="DY159" s="1256"/>
      <c r="DZ159" s="1254">
        <f>Config_Seats</f>
        <v>12</v>
      </c>
      <c r="EA159" s="1255"/>
      <c r="EB159" s="1255"/>
      <c r="EC159" s="1255"/>
      <c r="ED159" s="1256"/>
      <c r="EE159" s="1254">
        <f>Config_Seats</f>
        <v>12</v>
      </c>
      <c r="EF159" s="1255"/>
      <c r="EG159" s="1255"/>
      <c r="EH159" s="1255"/>
      <c r="EI159" s="1256"/>
      <c r="EJ159" s="1254">
        <f>Config_Seats</f>
        <v>12</v>
      </c>
      <c r="EK159" s="1255"/>
      <c r="EL159" s="1255"/>
      <c r="EM159" s="1255"/>
      <c r="EN159" s="1256"/>
      <c r="EO159" s="1254">
        <f>Config_Seats</f>
        <v>12</v>
      </c>
      <c r="EP159" s="1255"/>
      <c r="EQ159" s="1255"/>
      <c r="ER159" s="1255"/>
      <c r="ES159" s="1256"/>
      <c r="ET159" s="1254">
        <f>Config_Seats</f>
        <v>12</v>
      </c>
      <c r="EU159" s="1255"/>
      <c r="EV159" s="1255"/>
      <c r="EW159" s="1255"/>
      <c r="EX159" s="1256"/>
      <c r="EY159" s="1254">
        <f>Config_Seats</f>
        <v>12</v>
      </c>
      <c r="EZ159" s="1255"/>
      <c r="FA159" s="1255"/>
      <c r="FB159" s="1255"/>
      <c r="FC159" s="1256"/>
    </row>
    <row r="160" spans="5:159">
      <c r="E160" s="1236" t="s">
        <v>1845</v>
      </c>
      <c r="F160" s="1237"/>
      <c r="G160" s="1237"/>
      <c r="H160" s="1237"/>
      <c r="I160" s="1238"/>
      <c r="J160" s="1320" t="str">
        <f>IFERROR(INDEX(TR_COST,MATCH(J158,TR_LOOKUP,0)),0)</f>
        <v>No Charge</v>
      </c>
      <c r="K160" s="1321"/>
      <c r="L160" s="1321"/>
      <c r="M160" s="1321"/>
      <c r="N160" s="1322"/>
      <c r="O160" s="1320" t="str">
        <f>IFERROR(INDEX(TR_COST,MATCH(O158,TR_LOOKUP,0)),0)</f>
        <v>No Charge</v>
      </c>
      <c r="P160" s="1321"/>
      <c r="Q160" s="1321"/>
      <c r="R160" s="1321"/>
      <c r="S160" s="1322"/>
      <c r="T160" s="1320">
        <f>IFERROR(INDEX(TR_COST,MATCH(T158,TR_LOOKUP,0)),0)</f>
        <v>0</v>
      </c>
      <c r="U160" s="1321"/>
      <c r="V160" s="1321"/>
      <c r="W160" s="1321"/>
      <c r="X160" s="1322"/>
      <c r="Y160" s="1320">
        <f>IFERROR(INDEX(TR_COST,MATCH(Y158,TR_LOOKUP,0)),0)</f>
        <v>0</v>
      </c>
      <c r="Z160" s="1321"/>
      <c r="AA160" s="1321"/>
      <c r="AB160" s="1321"/>
      <c r="AC160" s="1322"/>
      <c r="AD160" s="1320">
        <f>IFERROR(INDEX(TR_COST,MATCH(AD158,TR_LOOKUP,0)),0)</f>
        <v>0</v>
      </c>
      <c r="AE160" s="1321"/>
      <c r="AF160" s="1321"/>
      <c r="AG160" s="1321"/>
      <c r="AH160" s="1322"/>
      <c r="AI160" s="1320">
        <f>IFERROR(INDEX(TR_COST,MATCH(AI158,TR_LOOKUP,0)),0)</f>
        <v>0</v>
      </c>
      <c r="AJ160" s="1321"/>
      <c r="AK160" s="1321"/>
      <c r="AL160" s="1321"/>
      <c r="AM160" s="1322"/>
      <c r="AN160" s="1320">
        <f>IFERROR(INDEX(TR_COST,MATCH(AN158,TR_LOOKUP,0)),0)</f>
        <v>0</v>
      </c>
      <c r="AO160" s="1321"/>
      <c r="AP160" s="1321"/>
      <c r="AQ160" s="1321"/>
      <c r="AR160" s="1322"/>
      <c r="AS160" s="1320">
        <f>IFERROR(INDEX(TR_COST,MATCH(AS158,TR_LOOKUP,0)),0)</f>
        <v>0</v>
      </c>
      <c r="AT160" s="1321"/>
      <c r="AU160" s="1321"/>
      <c r="AV160" s="1321"/>
      <c r="AW160" s="1322"/>
      <c r="AX160" s="1320">
        <f>IFERROR(INDEX(TR_COST,MATCH(AX158,TR_LOOKUP,0)),0)</f>
        <v>0</v>
      </c>
      <c r="AY160" s="1321"/>
      <c r="AZ160" s="1321"/>
      <c r="BA160" s="1321"/>
      <c r="BB160" s="1322"/>
      <c r="BC160" s="1320">
        <f>IFERROR(INDEX(TR_COST,MATCH(BC158,TR_LOOKUP,0)),0)</f>
        <v>0</v>
      </c>
      <c r="BD160" s="1321"/>
      <c r="BE160" s="1321"/>
      <c r="BF160" s="1321"/>
      <c r="BG160" s="1322"/>
      <c r="BH160" s="1320">
        <f>IFERROR(INDEX(TR_COST,MATCH(BH158,TR_LOOKUP,0)),0)</f>
        <v>0</v>
      </c>
      <c r="BI160" s="1321"/>
      <c r="BJ160" s="1321"/>
      <c r="BK160" s="1321"/>
      <c r="BL160" s="1322"/>
      <c r="BM160" s="1320">
        <f>IFERROR(INDEX(TR_COST,MATCH(BM158,TR_LOOKUP,0)),0)</f>
        <v>0</v>
      </c>
      <c r="BN160" s="1321"/>
      <c r="BO160" s="1321"/>
      <c r="BP160" s="1321"/>
      <c r="BQ160" s="1322"/>
      <c r="BR160" s="1320">
        <f>IFERROR(INDEX(TR_COST,MATCH(BR158,TR_LOOKUP,0)),0)</f>
        <v>0</v>
      </c>
      <c r="BS160" s="1321"/>
      <c r="BT160" s="1321"/>
      <c r="BU160" s="1321"/>
      <c r="BV160" s="1322"/>
      <c r="BW160" s="1320">
        <f>IFERROR(INDEX(TR_COST,MATCH(BW158,TR_LOOKUP,0)),0)</f>
        <v>0</v>
      </c>
      <c r="BX160" s="1321"/>
      <c r="BY160" s="1321"/>
      <c r="BZ160" s="1321"/>
      <c r="CA160" s="1322"/>
      <c r="CB160" s="1320">
        <f>IFERROR(INDEX(TR_COST,MATCH(CB158,TR_LOOKUP,0)),0)</f>
        <v>0</v>
      </c>
      <c r="CC160" s="1321"/>
      <c r="CD160" s="1321"/>
      <c r="CE160" s="1321"/>
      <c r="CF160" s="1322"/>
      <c r="CG160" s="1320">
        <f>IFERROR(INDEX(TR_COST,MATCH(CG158,TR_LOOKUP,0)),0)</f>
        <v>0</v>
      </c>
      <c r="CH160" s="1321"/>
      <c r="CI160" s="1321"/>
      <c r="CJ160" s="1321"/>
      <c r="CK160" s="1322"/>
      <c r="CL160" s="1320">
        <f>IFERROR(INDEX(TR_COST,MATCH(CL158,TR_LOOKUP,0)),0)</f>
        <v>0</v>
      </c>
      <c r="CM160" s="1321"/>
      <c r="CN160" s="1321"/>
      <c r="CO160" s="1321"/>
      <c r="CP160" s="1322"/>
      <c r="CQ160" s="1320">
        <f>IFERROR(INDEX(TR_COST,MATCH(CQ158,TR_LOOKUP,0)),0)</f>
        <v>0</v>
      </c>
      <c r="CR160" s="1321"/>
      <c r="CS160" s="1321"/>
      <c r="CT160" s="1321"/>
      <c r="CU160" s="1322"/>
      <c r="CV160" s="1320">
        <f>IFERROR(INDEX(TR_COST,MATCH(CV158,TR_LOOKUP,0)),0)</f>
        <v>0</v>
      </c>
      <c r="CW160" s="1321"/>
      <c r="CX160" s="1321"/>
      <c r="CY160" s="1321"/>
      <c r="CZ160" s="1322"/>
      <c r="DA160" s="1320">
        <f>IFERROR(INDEX(TR_COST,MATCH(DA158,TR_LOOKUP,0)),0)</f>
        <v>0</v>
      </c>
      <c r="DB160" s="1321"/>
      <c r="DC160" s="1321"/>
      <c r="DD160" s="1321"/>
      <c r="DE160" s="1322"/>
      <c r="DF160" s="1320">
        <f>IFERROR(INDEX(TR_COST,MATCH(DF158,TR_LOOKUP,0)),0)</f>
        <v>0</v>
      </c>
      <c r="DG160" s="1321"/>
      <c r="DH160" s="1321"/>
      <c r="DI160" s="1321"/>
      <c r="DJ160" s="1322"/>
      <c r="DK160" s="1320">
        <f>IFERROR(INDEX(TR_COST,MATCH(DK158,TR_LOOKUP,0)),0)</f>
        <v>0</v>
      </c>
      <c r="DL160" s="1321"/>
      <c r="DM160" s="1321"/>
      <c r="DN160" s="1321"/>
      <c r="DO160" s="1322"/>
      <c r="DP160" s="1320">
        <f>IFERROR(INDEX(TR_COST,MATCH(DP158,TR_LOOKUP,0)),0)</f>
        <v>0</v>
      </c>
      <c r="DQ160" s="1321"/>
      <c r="DR160" s="1321"/>
      <c r="DS160" s="1321"/>
      <c r="DT160" s="1322"/>
      <c r="DU160" s="1320">
        <f>IFERROR(INDEX(TR_COST,MATCH(DU158,TR_LOOKUP,0)),0)</f>
        <v>0</v>
      </c>
      <c r="DV160" s="1321"/>
      <c r="DW160" s="1321"/>
      <c r="DX160" s="1321"/>
      <c r="DY160" s="1322"/>
      <c r="DZ160" s="1320">
        <f>IFERROR(INDEX(TR_COST,MATCH(DZ158,TR_LOOKUP,0)),0)</f>
        <v>0</v>
      </c>
      <c r="EA160" s="1321"/>
      <c r="EB160" s="1321"/>
      <c r="EC160" s="1321"/>
      <c r="ED160" s="1322"/>
      <c r="EE160" s="1320">
        <f>IFERROR(INDEX(TR_COST,MATCH(EE158,TR_LOOKUP,0)),0)</f>
        <v>0</v>
      </c>
      <c r="EF160" s="1321"/>
      <c r="EG160" s="1321"/>
      <c r="EH160" s="1321"/>
      <c r="EI160" s="1322"/>
      <c r="EJ160" s="1320">
        <f>IFERROR(INDEX(TR_COST,MATCH(EJ158,TR_LOOKUP,0)),0)</f>
        <v>0</v>
      </c>
      <c r="EK160" s="1321"/>
      <c r="EL160" s="1321"/>
      <c r="EM160" s="1321"/>
      <c r="EN160" s="1322"/>
      <c r="EO160" s="1320">
        <f>IFERROR(INDEX(TR_COST,MATCH(EO158,TR_LOOKUP,0)),0)</f>
        <v>0</v>
      </c>
      <c r="EP160" s="1321"/>
      <c r="EQ160" s="1321"/>
      <c r="ER160" s="1321"/>
      <c r="ES160" s="1322"/>
      <c r="ET160" s="1320">
        <f>IFERROR(INDEX(TR_COST,MATCH(ET158,TR_LOOKUP,0)),0)</f>
        <v>0</v>
      </c>
      <c r="EU160" s="1321"/>
      <c r="EV160" s="1321"/>
      <c r="EW160" s="1321"/>
      <c r="EX160" s="1322"/>
      <c r="EY160" s="1320">
        <f>IFERROR(INDEX(TR_COST,MATCH(EY158,TR_LOOKUP,0)),0)</f>
        <v>0</v>
      </c>
      <c r="EZ160" s="1321"/>
      <c r="FA160" s="1321"/>
      <c r="FB160" s="1321"/>
      <c r="FC160" s="1322"/>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317" t="s">
        <v>1793</v>
      </c>
      <c r="F162" s="1318"/>
      <c r="G162" s="1318"/>
      <c r="H162" s="1318"/>
      <c r="I162" s="1319"/>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5scP7fsbYxHj966F1bg5v3tTacZjnB92PG7mlFHrfuR/AVvk9BFT8g8MLJ16Q9kkx75lb1o96A3K+XbX7acwoA==" saltValue="uoHiyCj+sgrakp8Ef7bqww=="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9:FC59 J17:FC18 J31:FC31 J44:FC44 J56:FC56">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0:FC70 J73:FC73">
      <formula1>"N, S, E, W, NW, NE, SW, SE"</formula1>
    </dataValidation>
    <dataValidation type="list" allowBlank="1" showInputMessage="1" showErrorMessage="1" sqref="Z147:FC147 K147:N147 P147:S147 U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96</vt:i4>
      </vt:variant>
    </vt:vector>
  </HeadingPairs>
  <TitlesOfParts>
    <vt:vector size="14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2017-03-09T17:54:14Z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