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azizmamatov/Downloads/"/>
    </mc:Choice>
  </mc:AlternateContent>
  <bookViews>
    <workbookView xWindow="0" yWindow="460" windowWidth="25600" windowHeight="14020"/>
  </bookViews>
  <sheets>
    <sheet name="(1) P&amp;L Forecast Solution" sheetId="5" r:id="rId1"/>
    <sheet name="Summary" sheetId="7" r:id="rId2"/>
    <sheet name="(1) P&amp;L Forecast Exercise" sheetId="1" r:id="rId3"/>
    <sheet name="(2a) KPI Summary Exercise" sheetId="3" r:id="rId4"/>
    <sheet name="(2b) KPI Data Solution" sheetId="2" r:id="rId5"/>
    <sheet name="(3) SQL solution" sheetId="4" r:id="rId6"/>
  </sheets>
  <calcPr calcId="150001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7" l="1"/>
  <c r="E22" i="7"/>
  <c r="E88" i="5"/>
  <c r="F88" i="5"/>
  <c r="K88" i="5"/>
  <c r="K87" i="5"/>
  <c r="F75" i="5"/>
  <c r="K75" i="5"/>
  <c r="K74" i="5"/>
  <c r="F22" i="7"/>
  <c r="L88" i="5"/>
  <c r="L87" i="5"/>
  <c r="L75" i="5"/>
  <c r="L74" i="5"/>
  <c r="G22" i="7"/>
  <c r="M88" i="5"/>
  <c r="M87" i="5"/>
  <c r="M75" i="5"/>
  <c r="M74" i="5"/>
  <c r="H22" i="7"/>
  <c r="N88" i="5"/>
  <c r="N87" i="5"/>
  <c r="N75" i="5"/>
  <c r="N74" i="5"/>
  <c r="I22" i="7"/>
  <c r="O88" i="5"/>
  <c r="O87" i="5"/>
  <c r="O75" i="5"/>
  <c r="O74" i="5"/>
  <c r="J22" i="7"/>
  <c r="P88" i="5"/>
  <c r="P87" i="5"/>
  <c r="P75" i="5"/>
  <c r="P74" i="5"/>
  <c r="K22" i="7"/>
  <c r="Q88" i="5"/>
  <c r="Q87" i="5"/>
  <c r="Q75" i="5"/>
  <c r="Q74" i="5"/>
  <c r="L22" i="7"/>
  <c r="R88" i="5"/>
  <c r="R87" i="5"/>
  <c r="R75" i="5"/>
  <c r="R74" i="5"/>
  <c r="M22" i="7"/>
  <c r="S88" i="5"/>
  <c r="S87" i="5"/>
  <c r="S75" i="5"/>
  <c r="S74" i="5"/>
  <c r="N22" i="7"/>
  <c r="D23" i="7"/>
  <c r="E23" i="7"/>
  <c r="K76" i="5"/>
  <c r="F23" i="7"/>
  <c r="L76" i="5"/>
  <c r="G23" i="7"/>
  <c r="M76" i="5"/>
  <c r="H23" i="7"/>
  <c r="N76" i="5"/>
  <c r="I23" i="7"/>
  <c r="O76" i="5"/>
  <c r="J23" i="7"/>
  <c r="P76" i="5"/>
  <c r="K23" i="7"/>
  <c r="Q76" i="5"/>
  <c r="L23" i="7"/>
  <c r="R76" i="5"/>
  <c r="M23" i="7"/>
  <c r="S76" i="5"/>
  <c r="N23" i="7"/>
  <c r="D24" i="7"/>
  <c r="E24" i="7"/>
  <c r="K77" i="5"/>
  <c r="F24" i="7"/>
  <c r="L77" i="5"/>
  <c r="G24" i="7"/>
  <c r="M77" i="5"/>
  <c r="H24" i="7"/>
  <c r="N77" i="5"/>
  <c r="I24" i="7"/>
  <c r="O77" i="5"/>
  <c r="J24" i="7"/>
  <c r="P77" i="5"/>
  <c r="K24" i="7"/>
  <c r="Q77" i="5"/>
  <c r="L24" i="7"/>
  <c r="R77" i="5"/>
  <c r="M24" i="7"/>
  <c r="S77" i="5"/>
  <c r="N24" i="7"/>
  <c r="D25" i="7"/>
  <c r="E25" i="7"/>
  <c r="K78" i="5"/>
  <c r="F25" i="7"/>
  <c r="L78" i="5"/>
  <c r="G25" i="7"/>
  <c r="M78" i="5"/>
  <c r="H25" i="7"/>
  <c r="N78" i="5"/>
  <c r="I25" i="7"/>
  <c r="O78" i="5"/>
  <c r="J25" i="7"/>
  <c r="P78" i="5"/>
  <c r="K25" i="7"/>
  <c r="Q78" i="5"/>
  <c r="L25" i="7"/>
  <c r="R78" i="5"/>
  <c r="M25" i="7"/>
  <c r="S78" i="5"/>
  <c r="N25" i="7"/>
  <c r="D26" i="7"/>
  <c r="E26" i="7"/>
  <c r="D40" i="5"/>
  <c r="E40" i="5"/>
  <c r="F40" i="5"/>
  <c r="K38" i="5"/>
  <c r="K40" i="5"/>
  <c r="K94" i="5"/>
  <c r="K96" i="5"/>
  <c r="K91" i="5"/>
  <c r="K90" i="5"/>
  <c r="K89" i="5"/>
  <c r="K35" i="5"/>
  <c r="D44" i="5"/>
  <c r="E44" i="5"/>
  <c r="F44" i="5"/>
  <c r="K45" i="5"/>
  <c r="K47" i="5"/>
  <c r="E23" i="5"/>
  <c r="F23" i="5"/>
  <c r="K27" i="5"/>
  <c r="L27" i="5"/>
  <c r="M27" i="5"/>
  <c r="M29" i="5"/>
  <c r="K24" i="5"/>
  <c r="K22" i="5"/>
  <c r="K42" i="5"/>
  <c r="K31" i="5"/>
  <c r="D50" i="5"/>
  <c r="E50" i="5"/>
  <c r="F50" i="5"/>
  <c r="K50" i="5"/>
  <c r="K49" i="5"/>
  <c r="F53" i="5"/>
  <c r="K53" i="5"/>
  <c r="K52" i="5"/>
  <c r="F57" i="5"/>
  <c r="K57" i="5"/>
  <c r="K56" i="5"/>
  <c r="F61" i="5"/>
  <c r="K61" i="5"/>
  <c r="K60" i="5"/>
  <c r="K62" i="5"/>
  <c r="F66" i="5"/>
  <c r="K66" i="5"/>
  <c r="K65" i="5"/>
  <c r="D68" i="5"/>
  <c r="E68" i="5"/>
  <c r="F68" i="5"/>
  <c r="K68" i="5"/>
  <c r="K67" i="5"/>
  <c r="D24" i="5"/>
  <c r="E24" i="5"/>
  <c r="F24" i="5"/>
  <c r="K20" i="5"/>
  <c r="K19" i="5"/>
  <c r="F70" i="5"/>
  <c r="K70" i="5"/>
  <c r="K69" i="5"/>
  <c r="K71" i="5"/>
  <c r="K80" i="5"/>
  <c r="F26" i="7"/>
  <c r="L38" i="5"/>
  <c r="L40" i="5"/>
  <c r="L96" i="5"/>
  <c r="L91" i="5"/>
  <c r="L90" i="5"/>
  <c r="L89" i="5"/>
  <c r="L35" i="5"/>
  <c r="L45" i="5"/>
  <c r="L47" i="5"/>
  <c r="N27" i="5"/>
  <c r="N29" i="5"/>
  <c r="L24" i="5"/>
  <c r="L22" i="5"/>
  <c r="L42" i="5"/>
  <c r="L31" i="5"/>
  <c r="L50" i="5"/>
  <c r="L49" i="5"/>
  <c r="L53" i="5"/>
  <c r="L52" i="5"/>
  <c r="L57" i="5"/>
  <c r="L56" i="5"/>
  <c r="L61" i="5"/>
  <c r="L60" i="5"/>
  <c r="L62" i="5"/>
  <c r="L66" i="5"/>
  <c r="L65" i="5"/>
  <c r="L68" i="5"/>
  <c r="L67" i="5"/>
  <c r="L20" i="5"/>
  <c r="L19" i="5"/>
  <c r="L70" i="5"/>
  <c r="L69" i="5"/>
  <c r="L71" i="5"/>
  <c r="L80" i="5"/>
  <c r="G26" i="7"/>
  <c r="M38" i="5"/>
  <c r="M40" i="5"/>
  <c r="M96" i="5"/>
  <c r="M91" i="5"/>
  <c r="M90" i="5"/>
  <c r="M89" i="5"/>
  <c r="M35" i="5"/>
  <c r="M45" i="5"/>
  <c r="M47" i="5"/>
  <c r="O27" i="5"/>
  <c r="O29" i="5"/>
  <c r="M24" i="5"/>
  <c r="M22" i="5"/>
  <c r="M42" i="5"/>
  <c r="M31" i="5"/>
  <c r="M50" i="5"/>
  <c r="M49" i="5"/>
  <c r="M53" i="5"/>
  <c r="M52" i="5"/>
  <c r="M57" i="5"/>
  <c r="M56" i="5"/>
  <c r="M61" i="5"/>
  <c r="M60" i="5"/>
  <c r="M62" i="5"/>
  <c r="M66" i="5"/>
  <c r="M65" i="5"/>
  <c r="M68" i="5"/>
  <c r="M67" i="5"/>
  <c r="M20" i="5"/>
  <c r="M19" i="5"/>
  <c r="M70" i="5"/>
  <c r="M69" i="5"/>
  <c r="M71" i="5"/>
  <c r="M80" i="5"/>
  <c r="H26" i="7"/>
  <c r="N38" i="5"/>
  <c r="N40" i="5"/>
  <c r="N96" i="5"/>
  <c r="N91" i="5"/>
  <c r="N90" i="5"/>
  <c r="N89" i="5"/>
  <c r="N35" i="5"/>
  <c r="N45" i="5"/>
  <c r="N47" i="5"/>
  <c r="P27" i="5"/>
  <c r="P29" i="5"/>
  <c r="N24" i="5"/>
  <c r="N22" i="5"/>
  <c r="N42" i="5"/>
  <c r="N31" i="5"/>
  <c r="N50" i="5"/>
  <c r="N49" i="5"/>
  <c r="N53" i="5"/>
  <c r="N52" i="5"/>
  <c r="N57" i="5"/>
  <c r="N56" i="5"/>
  <c r="N61" i="5"/>
  <c r="N60" i="5"/>
  <c r="N62" i="5"/>
  <c r="N66" i="5"/>
  <c r="N65" i="5"/>
  <c r="N68" i="5"/>
  <c r="N67" i="5"/>
  <c r="N20" i="5"/>
  <c r="N19" i="5"/>
  <c r="N70" i="5"/>
  <c r="N69" i="5"/>
  <c r="N71" i="5"/>
  <c r="N80" i="5"/>
  <c r="I26" i="7"/>
  <c r="O38" i="5"/>
  <c r="O40" i="5"/>
  <c r="O96" i="5"/>
  <c r="O91" i="5"/>
  <c r="O90" i="5"/>
  <c r="O89" i="5"/>
  <c r="O35" i="5"/>
  <c r="O45" i="5"/>
  <c r="O47" i="5"/>
  <c r="Q27" i="5"/>
  <c r="Q29" i="5"/>
  <c r="O24" i="5"/>
  <c r="O22" i="5"/>
  <c r="O42" i="5"/>
  <c r="O31" i="5"/>
  <c r="O50" i="5"/>
  <c r="O49" i="5"/>
  <c r="O53" i="5"/>
  <c r="O52" i="5"/>
  <c r="O57" i="5"/>
  <c r="O56" i="5"/>
  <c r="O61" i="5"/>
  <c r="O60" i="5"/>
  <c r="O62" i="5"/>
  <c r="O66" i="5"/>
  <c r="O65" i="5"/>
  <c r="O68" i="5"/>
  <c r="O67" i="5"/>
  <c r="O20" i="5"/>
  <c r="O19" i="5"/>
  <c r="O70" i="5"/>
  <c r="O69" i="5"/>
  <c r="O71" i="5"/>
  <c r="O80" i="5"/>
  <c r="J26" i="7"/>
  <c r="P38" i="5"/>
  <c r="P40" i="5"/>
  <c r="P96" i="5"/>
  <c r="P91" i="5"/>
  <c r="P90" i="5"/>
  <c r="P89" i="5"/>
  <c r="P35" i="5"/>
  <c r="P45" i="5"/>
  <c r="P47" i="5"/>
  <c r="R27" i="5"/>
  <c r="R29" i="5"/>
  <c r="P24" i="5"/>
  <c r="P22" i="5"/>
  <c r="P42" i="5"/>
  <c r="P31" i="5"/>
  <c r="P50" i="5"/>
  <c r="P49" i="5"/>
  <c r="P53" i="5"/>
  <c r="P52" i="5"/>
  <c r="P57" i="5"/>
  <c r="P56" i="5"/>
  <c r="P61" i="5"/>
  <c r="P60" i="5"/>
  <c r="P62" i="5"/>
  <c r="P66" i="5"/>
  <c r="P65" i="5"/>
  <c r="P68" i="5"/>
  <c r="P67" i="5"/>
  <c r="P20" i="5"/>
  <c r="P19" i="5"/>
  <c r="P70" i="5"/>
  <c r="P69" i="5"/>
  <c r="P71" i="5"/>
  <c r="P80" i="5"/>
  <c r="K26" i="7"/>
  <c r="Q38" i="5"/>
  <c r="Q40" i="5"/>
  <c r="Q96" i="5"/>
  <c r="Q91" i="5"/>
  <c r="Q90" i="5"/>
  <c r="Q89" i="5"/>
  <c r="Q35" i="5"/>
  <c r="Q45" i="5"/>
  <c r="Q47" i="5"/>
  <c r="S27" i="5"/>
  <c r="S29" i="5"/>
  <c r="Q24" i="5"/>
  <c r="Q22" i="5"/>
  <c r="Q42" i="5"/>
  <c r="Q31" i="5"/>
  <c r="Q50" i="5"/>
  <c r="Q49" i="5"/>
  <c r="Q53" i="5"/>
  <c r="Q52" i="5"/>
  <c r="Q57" i="5"/>
  <c r="Q56" i="5"/>
  <c r="Q61" i="5"/>
  <c r="Q60" i="5"/>
  <c r="Q62" i="5"/>
  <c r="Q66" i="5"/>
  <c r="Q65" i="5"/>
  <c r="Q68" i="5"/>
  <c r="Q67" i="5"/>
  <c r="Q20" i="5"/>
  <c r="Q19" i="5"/>
  <c r="Q70" i="5"/>
  <c r="Q69" i="5"/>
  <c r="Q71" i="5"/>
  <c r="Q80" i="5"/>
  <c r="L26" i="7"/>
  <c r="R38" i="5"/>
  <c r="R40" i="5"/>
  <c r="R96" i="5"/>
  <c r="R91" i="5"/>
  <c r="R90" i="5"/>
  <c r="R89" i="5"/>
  <c r="R35" i="5"/>
  <c r="R45" i="5"/>
  <c r="R47" i="5"/>
  <c r="R24" i="5"/>
  <c r="R22" i="5"/>
  <c r="R42" i="5"/>
  <c r="R31" i="5"/>
  <c r="R50" i="5"/>
  <c r="R49" i="5"/>
  <c r="R53" i="5"/>
  <c r="R52" i="5"/>
  <c r="R57" i="5"/>
  <c r="R56" i="5"/>
  <c r="R61" i="5"/>
  <c r="R60" i="5"/>
  <c r="R62" i="5"/>
  <c r="R66" i="5"/>
  <c r="R65" i="5"/>
  <c r="R68" i="5"/>
  <c r="R67" i="5"/>
  <c r="R20" i="5"/>
  <c r="R19" i="5"/>
  <c r="R70" i="5"/>
  <c r="R69" i="5"/>
  <c r="R71" i="5"/>
  <c r="R80" i="5"/>
  <c r="M26" i="7"/>
  <c r="S38" i="5"/>
  <c r="S40" i="5"/>
  <c r="S96" i="5"/>
  <c r="S91" i="5"/>
  <c r="S90" i="5"/>
  <c r="S89" i="5"/>
  <c r="S35" i="5"/>
  <c r="S45" i="5"/>
  <c r="S47" i="5"/>
  <c r="S24" i="5"/>
  <c r="S22" i="5"/>
  <c r="S42" i="5"/>
  <c r="S31" i="5"/>
  <c r="S50" i="5"/>
  <c r="S49" i="5"/>
  <c r="S53" i="5"/>
  <c r="S52" i="5"/>
  <c r="S57" i="5"/>
  <c r="S56" i="5"/>
  <c r="S61" i="5"/>
  <c r="S60" i="5"/>
  <c r="S62" i="5"/>
  <c r="S66" i="5"/>
  <c r="S65" i="5"/>
  <c r="S68" i="5"/>
  <c r="S67" i="5"/>
  <c r="S20" i="5"/>
  <c r="S19" i="5"/>
  <c r="S70" i="5"/>
  <c r="S69" i="5"/>
  <c r="S71" i="5"/>
  <c r="S80" i="5"/>
  <c r="N26" i="7"/>
  <c r="D17" i="7"/>
  <c r="E17" i="7"/>
  <c r="F17" i="7"/>
  <c r="G17" i="7"/>
  <c r="H17" i="7"/>
  <c r="I17" i="7"/>
  <c r="J17" i="7"/>
  <c r="K17" i="7"/>
  <c r="L17" i="7"/>
  <c r="M17" i="7"/>
  <c r="N17" i="7"/>
  <c r="D18" i="7"/>
  <c r="E18" i="7"/>
  <c r="F18" i="7"/>
  <c r="G18" i="7"/>
  <c r="H18" i="7"/>
  <c r="I18" i="7"/>
  <c r="J18" i="7"/>
  <c r="K18" i="7"/>
  <c r="L18" i="7"/>
  <c r="M18" i="7"/>
  <c r="N18" i="7"/>
  <c r="D19" i="7"/>
  <c r="E19" i="7"/>
  <c r="F19" i="7"/>
  <c r="G19" i="7"/>
  <c r="H19" i="7"/>
  <c r="I19" i="7"/>
  <c r="J19" i="7"/>
  <c r="K19" i="7"/>
  <c r="L19" i="7"/>
  <c r="M19" i="7"/>
  <c r="N19" i="7"/>
  <c r="D20" i="7"/>
  <c r="E20" i="7"/>
  <c r="F20" i="7"/>
  <c r="G20" i="7"/>
  <c r="H20" i="7"/>
  <c r="I20" i="7"/>
  <c r="J20" i="7"/>
  <c r="K20" i="7"/>
  <c r="L20" i="7"/>
  <c r="M20" i="7"/>
  <c r="N20" i="7"/>
  <c r="D11" i="7"/>
  <c r="E11" i="7"/>
  <c r="F11" i="7"/>
  <c r="G11" i="7"/>
  <c r="H11" i="7"/>
  <c r="I11" i="7"/>
  <c r="J11" i="7"/>
  <c r="K11" i="7"/>
  <c r="L11" i="7"/>
  <c r="M11" i="7"/>
  <c r="N11" i="7"/>
  <c r="D12" i="7"/>
  <c r="E12" i="7"/>
  <c r="F12" i="7"/>
  <c r="G12" i="7"/>
  <c r="H12" i="7"/>
  <c r="I12" i="7"/>
  <c r="J12" i="7"/>
  <c r="K12" i="7"/>
  <c r="L12" i="7"/>
  <c r="M12" i="7"/>
  <c r="N12" i="7"/>
  <c r="D13" i="7"/>
  <c r="E13" i="7"/>
  <c r="F13" i="7"/>
  <c r="G13" i="7"/>
  <c r="H13" i="7"/>
  <c r="I13" i="7"/>
  <c r="J13" i="7"/>
  <c r="K13" i="7"/>
  <c r="L13" i="7"/>
  <c r="M13" i="7"/>
  <c r="N13" i="7"/>
  <c r="D14" i="7"/>
  <c r="E14" i="7"/>
  <c r="F14" i="7"/>
  <c r="G14" i="7"/>
  <c r="H14" i="7"/>
  <c r="I14" i="7"/>
  <c r="J14" i="7"/>
  <c r="K14" i="7"/>
  <c r="L14" i="7"/>
  <c r="M14" i="7"/>
  <c r="N14" i="7"/>
  <c r="D15" i="7"/>
  <c r="E15" i="7"/>
  <c r="F15" i="7"/>
  <c r="G15" i="7"/>
  <c r="H15" i="7"/>
  <c r="I15" i="7"/>
  <c r="J15" i="7"/>
  <c r="K15" i="7"/>
  <c r="L15" i="7"/>
  <c r="M15" i="7"/>
  <c r="N15" i="7"/>
  <c r="D7" i="7"/>
  <c r="E7" i="7"/>
  <c r="F7" i="7"/>
  <c r="G7" i="7"/>
  <c r="H7" i="7"/>
  <c r="I7" i="7"/>
  <c r="J7" i="7"/>
  <c r="K7" i="7"/>
  <c r="L7" i="7"/>
  <c r="M7" i="7"/>
  <c r="N7" i="7"/>
  <c r="D8" i="7"/>
  <c r="E8" i="7"/>
  <c r="F8" i="7"/>
  <c r="G8" i="7"/>
  <c r="H8" i="7"/>
  <c r="I8" i="7"/>
  <c r="J8" i="7"/>
  <c r="K8" i="7"/>
  <c r="L8" i="7"/>
  <c r="M8" i="7"/>
  <c r="N8" i="7"/>
  <c r="C8" i="7"/>
  <c r="C11" i="7"/>
  <c r="C12" i="7"/>
  <c r="C13" i="7"/>
  <c r="C14" i="7"/>
  <c r="C15" i="7"/>
  <c r="C17" i="7"/>
  <c r="C18" i="7"/>
  <c r="C19" i="7"/>
  <c r="C20" i="7"/>
  <c r="C22" i="7"/>
  <c r="C23" i="7"/>
  <c r="C24" i="7"/>
  <c r="C25" i="7"/>
  <c r="C26" i="7"/>
  <c r="C7" i="7"/>
  <c r="C4" i="7"/>
  <c r="D4" i="7"/>
  <c r="E4" i="7"/>
  <c r="F4" i="7"/>
  <c r="G4" i="7"/>
  <c r="H4" i="7"/>
  <c r="I4" i="7"/>
  <c r="J4" i="7"/>
  <c r="K4" i="7"/>
  <c r="L4" i="7"/>
  <c r="M4" i="7"/>
  <c r="N4" i="7"/>
  <c r="C5" i="7"/>
  <c r="D5" i="7"/>
  <c r="E5" i="7"/>
  <c r="F5" i="7"/>
  <c r="G5" i="7"/>
  <c r="H5" i="7"/>
  <c r="I5" i="7"/>
  <c r="J5" i="7"/>
  <c r="K5" i="7"/>
  <c r="L5" i="7"/>
  <c r="M5" i="7"/>
  <c r="N5" i="7"/>
  <c r="D3" i="7"/>
  <c r="E3" i="7"/>
  <c r="F3" i="7"/>
  <c r="G3" i="7"/>
  <c r="H3" i="7"/>
  <c r="I3" i="7"/>
  <c r="J3" i="7"/>
  <c r="K3" i="7"/>
  <c r="L3" i="7"/>
  <c r="M3" i="7"/>
  <c r="N3" i="7"/>
  <c r="C3" i="7"/>
  <c r="E21" i="5"/>
  <c r="F21" i="5"/>
  <c r="D21" i="5"/>
  <c r="L39" i="2"/>
  <c r="L40" i="2"/>
  <c r="L41" i="2"/>
  <c r="L42" i="2"/>
  <c r="L34" i="2"/>
  <c r="L35" i="2"/>
  <c r="L36" i="2"/>
  <c r="L37" i="2"/>
  <c r="L44" i="2"/>
  <c r="M39" i="2"/>
  <c r="M40" i="2"/>
  <c r="M41" i="2"/>
  <c r="M42" i="2"/>
  <c r="M34" i="2"/>
  <c r="M35" i="2"/>
  <c r="M36" i="2"/>
  <c r="M37" i="2"/>
  <c r="M44" i="2"/>
  <c r="N39" i="2"/>
  <c r="N40" i="2"/>
  <c r="N41" i="2"/>
  <c r="N42" i="2"/>
  <c r="N34" i="2"/>
  <c r="N35" i="2"/>
  <c r="N36" i="2"/>
  <c r="N37" i="2"/>
  <c r="N44" i="2"/>
  <c r="O39" i="2"/>
  <c r="O40" i="2"/>
  <c r="O41" i="2"/>
  <c r="O42" i="2"/>
  <c r="O34" i="2"/>
  <c r="O35" i="2"/>
  <c r="O36" i="2"/>
  <c r="O37" i="2"/>
  <c r="O44" i="2"/>
  <c r="P39" i="2"/>
  <c r="P40" i="2"/>
  <c r="P41" i="2"/>
  <c r="P42" i="2"/>
  <c r="P34" i="2"/>
  <c r="P35" i="2"/>
  <c r="P36" i="2"/>
  <c r="P37" i="2"/>
  <c r="P44" i="2"/>
  <c r="Q39" i="2"/>
  <c r="Q40" i="2"/>
  <c r="Q41" i="2"/>
  <c r="Q42" i="2"/>
  <c r="Q34" i="2"/>
  <c r="Q35" i="2"/>
  <c r="Q36" i="2"/>
  <c r="Q37" i="2"/>
  <c r="Q44" i="2"/>
  <c r="R39" i="2"/>
  <c r="R40" i="2"/>
  <c r="R41" i="2"/>
  <c r="R42" i="2"/>
  <c r="R34" i="2"/>
  <c r="R35" i="2"/>
  <c r="R36" i="2"/>
  <c r="R37" i="2"/>
  <c r="R44" i="2"/>
  <c r="S39" i="2"/>
  <c r="S40" i="2"/>
  <c r="S41" i="2"/>
  <c r="S42" i="2"/>
  <c r="S34" i="2"/>
  <c r="S35" i="2"/>
  <c r="S36" i="2"/>
  <c r="S37" i="2"/>
  <c r="S44" i="2"/>
  <c r="T39" i="2"/>
  <c r="T40" i="2"/>
  <c r="T41" i="2"/>
  <c r="T42" i="2"/>
  <c r="T34" i="2"/>
  <c r="T35" i="2"/>
  <c r="T36" i="2"/>
  <c r="T37" i="2"/>
  <c r="T44" i="2"/>
  <c r="U39" i="2"/>
  <c r="U40" i="2"/>
  <c r="U41" i="2"/>
  <c r="U42" i="2"/>
  <c r="U34" i="2"/>
  <c r="U35" i="2"/>
  <c r="U36" i="2"/>
  <c r="U37" i="2"/>
  <c r="U44" i="2"/>
  <c r="V39" i="2"/>
  <c r="V40" i="2"/>
  <c r="V41" i="2"/>
  <c r="V42" i="2"/>
  <c r="V34" i="2"/>
  <c r="V35" i="2"/>
  <c r="V36" i="2"/>
  <c r="V37" i="2"/>
  <c r="V44" i="2"/>
  <c r="W39" i="2"/>
  <c r="W40" i="2"/>
  <c r="W41" i="2"/>
  <c r="W42" i="2"/>
  <c r="W34" i="2"/>
  <c r="W35" i="2"/>
  <c r="W36" i="2"/>
  <c r="W37" i="2"/>
  <c r="W44" i="2"/>
  <c r="X39" i="2"/>
  <c r="X40" i="2"/>
  <c r="X41" i="2"/>
  <c r="X42" i="2"/>
  <c r="X34" i="2"/>
  <c r="X35" i="2"/>
  <c r="X36" i="2"/>
  <c r="X37" i="2"/>
  <c r="X44" i="2"/>
  <c r="Y39" i="2"/>
  <c r="Y40" i="2"/>
  <c r="Y41" i="2"/>
  <c r="Y42" i="2"/>
  <c r="Y34" i="2"/>
  <c r="Y35" i="2"/>
  <c r="Y36" i="2"/>
  <c r="Y37" i="2"/>
  <c r="Y44" i="2"/>
  <c r="Z39" i="2"/>
  <c r="Z40" i="2"/>
  <c r="Z41" i="2"/>
  <c r="Z42" i="2"/>
  <c r="Z34" i="2"/>
  <c r="Z35" i="2"/>
  <c r="Z36" i="2"/>
  <c r="Z37" i="2"/>
  <c r="Z44" i="2"/>
  <c r="AA39" i="2"/>
  <c r="AA40" i="2"/>
  <c r="AA41" i="2"/>
  <c r="AA42" i="2"/>
  <c r="AA34" i="2"/>
  <c r="AA35" i="2"/>
  <c r="AA36" i="2"/>
  <c r="AA37" i="2"/>
  <c r="AA44" i="2"/>
  <c r="AB39" i="2"/>
  <c r="AB40" i="2"/>
  <c r="AB41" i="2"/>
  <c r="AB42" i="2"/>
  <c r="AB34" i="2"/>
  <c r="AB35" i="2"/>
  <c r="AB36" i="2"/>
  <c r="AB37" i="2"/>
  <c r="AB44" i="2"/>
  <c r="AC34" i="2"/>
  <c r="AC35" i="2"/>
  <c r="AC36" i="2"/>
  <c r="AC37" i="2"/>
  <c r="AC44" i="2"/>
  <c r="K39" i="2"/>
  <c r="K40" i="2"/>
  <c r="K41" i="2"/>
  <c r="K42" i="2"/>
  <c r="K34" i="2"/>
  <c r="K35" i="2"/>
  <c r="K36" i="2"/>
  <c r="K37" i="2"/>
  <c r="K44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H3" i="2"/>
  <c r="B18" i="3"/>
  <c r="I78" i="5"/>
  <c r="I76" i="5"/>
  <c r="I77" i="5"/>
  <c r="I80" i="5"/>
  <c r="I74" i="5"/>
  <c r="E75" i="5"/>
  <c r="D75" i="5"/>
  <c r="I19" i="5"/>
  <c r="I71" i="5"/>
  <c r="I69" i="5"/>
  <c r="I67" i="5"/>
  <c r="I65" i="5"/>
  <c r="E70" i="5"/>
  <c r="D70" i="5"/>
  <c r="E66" i="5"/>
  <c r="D66" i="5"/>
  <c r="I62" i="5"/>
  <c r="I60" i="5"/>
  <c r="I56" i="5"/>
  <c r="I52" i="5"/>
  <c r="I49" i="5"/>
  <c r="L29" i="5"/>
  <c r="K29" i="5"/>
  <c r="K28" i="5"/>
  <c r="K93" i="5"/>
  <c r="L93" i="5"/>
  <c r="M93" i="5"/>
  <c r="N93" i="5"/>
  <c r="O93" i="5"/>
  <c r="P93" i="5"/>
  <c r="Q93" i="5"/>
  <c r="R93" i="5"/>
  <c r="S93" i="5"/>
  <c r="L94" i="5"/>
  <c r="M94" i="5"/>
  <c r="N94" i="5"/>
  <c r="O94" i="5"/>
  <c r="P94" i="5"/>
  <c r="Q94" i="5"/>
  <c r="R94" i="5"/>
  <c r="S94" i="5"/>
  <c r="L95" i="5"/>
  <c r="M95" i="5"/>
  <c r="N95" i="5"/>
  <c r="O95" i="5"/>
  <c r="P95" i="5"/>
  <c r="Q95" i="5"/>
  <c r="R95" i="5"/>
  <c r="S95" i="5"/>
  <c r="F90" i="5"/>
  <c r="E90" i="5"/>
  <c r="K44" i="5"/>
  <c r="L44" i="5"/>
  <c r="M44" i="5"/>
  <c r="N44" i="5"/>
  <c r="O44" i="5"/>
  <c r="P44" i="5"/>
  <c r="Q44" i="5"/>
  <c r="R44" i="5"/>
  <c r="S44" i="5"/>
  <c r="K46" i="5"/>
  <c r="L46" i="5"/>
  <c r="M46" i="5"/>
  <c r="N46" i="5"/>
  <c r="O46" i="5"/>
  <c r="P46" i="5"/>
  <c r="Q46" i="5"/>
  <c r="R46" i="5"/>
  <c r="S46" i="5"/>
  <c r="K37" i="5"/>
  <c r="K39" i="5"/>
  <c r="K26" i="5"/>
  <c r="L26" i="5"/>
  <c r="M26" i="5"/>
  <c r="N26" i="5"/>
  <c r="O26" i="5"/>
  <c r="P26" i="5"/>
  <c r="Q26" i="5"/>
  <c r="R26" i="5"/>
  <c r="S26" i="5"/>
  <c r="L28" i="5"/>
  <c r="E45" i="5"/>
  <c r="F45" i="5"/>
  <c r="L37" i="5"/>
  <c r="M37" i="5"/>
  <c r="N37" i="5"/>
  <c r="O37" i="5"/>
  <c r="P37" i="5"/>
  <c r="Q37" i="5"/>
  <c r="R37" i="5"/>
  <c r="S37" i="5"/>
  <c r="L39" i="5"/>
  <c r="M39" i="5"/>
  <c r="N39" i="5"/>
  <c r="O39" i="5"/>
  <c r="P39" i="5"/>
  <c r="Q39" i="5"/>
  <c r="R39" i="5"/>
  <c r="S39" i="5"/>
  <c r="E20" i="5"/>
  <c r="L10" i="5"/>
  <c r="F20" i="5"/>
  <c r="M28" i="5"/>
  <c r="N28" i="5"/>
  <c r="O28" i="5"/>
  <c r="P28" i="5"/>
  <c r="Q28" i="5"/>
  <c r="R28" i="5"/>
  <c r="S28" i="5"/>
  <c r="E61" i="5"/>
  <c r="D61" i="5"/>
  <c r="E59" i="5"/>
  <c r="F59" i="5"/>
  <c r="D59" i="5"/>
  <c r="E58" i="5"/>
  <c r="F58" i="5"/>
  <c r="D58" i="5"/>
  <c r="E57" i="5"/>
  <c r="D57" i="5"/>
  <c r="E55" i="5"/>
  <c r="F55" i="5"/>
  <c r="D55" i="5"/>
  <c r="E54" i="5"/>
  <c r="F54" i="5"/>
  <c r="D54" i="5"/>
  <c r="E53" i="5"/>
  <c r="D53" i="5"/>
  <c r="E46" i="5"/>
  <c r="F46" i="5"/>
  <c r="D46" i="5"/>
  <c r="E39" i="5"/>
  <c r="F39" i="5"/>
  <c r="D39" i="5"/>
  <c r="E37" i="5"/>
  <c r="F37" i="5"/>
  <c r="D37" i="5"/>
  <c r="D45" i="5"/>
  <c r="D38" i="5"/>
  <c r="F38" i="5"/>
  <c r="E38" i="5"/>
  <c r="F43" i="5"/>
  <c r="F36" i="5"/>
  <c r="E43" i="5"/>
  <c r="E36" i="5"/>
  <c r="F32" i="5"/>
  <c r="E32" i="5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</calcChain>
</file>

<file path=xl/sharedStrings.xml><?xml version="1.0" encoding="utf-8"?>
<sst xmlns="http://schemas.openxmlformats.org/spreadsheetml/2006/main" count="678" uniqueCount="212">
  <si>
    <t>Deliveries</t>
  </si>
  <si>
    <t>Revenue</t>
  </si>
  <si>
    <t>TOPLINE</t>
  </si>
  <si>
    <t>Commission</t>
  </si>
  <si>
    <t>Consumer Fees</t>
  </si>
  <si>
    <t>REVENUE</t>
  </si>
  <si>
    <t>Dasher Pay</t>
  </si>
  <si>
    <t>Refunds</t>
  </si>
  <si>
    <t>Customer Service</t>
  </si>
  <si>
    <t>COST OF SALES</t>
  </si>
  <si>
    <t>Gross Profit</t>
  </si>
  <si>
    <t>Consumer Marketing</t>
  </si>
  <si>
    <t>Dasher Marketing</t>
  </si>
  <si>
    <t>Merchant Marketing</t>
  </si>
  <si>
    <t>Contribution Margin</t>
  </si>
  <si>
    <t>OTHER EXPENSES</t>
  </si>
  <si>
    <t>MARKETING</t>
  </si>
  <si>
    <t>Payroll</t>
  </si>
  <si>
    <t>Office Expenses</t>
  </si>
  <si>
    <t>Recruiting</t>
  </si>
  <si>
    <t>EBITDA</t>
  </si>
  <si>
    <t>Headcount at Month-End</t>
  </si>
  <si>
    <t>Efficiency (Deliveries / Driver Hour)</t>
  </si>
  <si>
    <t>Tips Collected</t>
  </si>
  <si>
    <t>Active Consumers</t>
  </si>
  <si>
    <t>Active Dashers</t>
  </si>
  <si>
    <t>Active Merchants</t>
  </si>
  <si>
    <t>Notes / Definitions</t>
  </si>
  <si>
    <t>Average number of deliveries completed per hour by dashers in month</t>
  </si>
  <si>
    <t>Unique count of consumers who ordered in month</t>
  </si>
  <si>
    <t>Unique count of dashers who dashed in month</t>
  </si>
  <si>
    <t>Unique count of merchants who received a DoorDash order in month</t>
  </si>
  <si>
    <t>From merchants</t>
  </si>
  <si>
    <t>Excludes tips</t>
  </si>
  <si>
    <t>- Any additional insights / observations about our business</t>
  </si>
  <si>
    <t>- Questions / comments about this exercise and suggestions for how it could be improved going forward</t>
  </si>
  <si>
    <t>Additionally, we welcome</t>
  </si>
  <si>
    <t>- Comments in the model explaining your logic or methodology, where appropriate</t>
  </si>
  <si>
    <t>Dasher Utilization Rate</t>
  </si>
  <si>
    <t>Average Delivery Duration (minutes)</t>
  </si>
  <si>
    <t>% of dasher time actively spent on deliveries (i.e. not including time waiting between deliveries)</t>
  </si>
  <si>
    <t>Pass-through payment (not a revenue or cost).  Defaults to 15% of order value</t>
  </si>
  <si>
    <t>Value of goods bought/sold on our platform (excludes fees collected by DoorDash)</t>
  </si>
  <si>
    <t>Gross Merchandise Volume (GMV)</t>
  </si>
  <si>
    <t>All Other (Miscellaneous)</t>
  </si>
  <si>
    <t>Consumer Payment Processing</t>
  </si>
  <si>
    <t>Full time employees</t>
  </si>
  <si>
    <t>delivery_id</t>
  </si>
  <si>
    <t>customer_id</t>
  </si>
  <si>
    <t>market_id</t>
  </si>
  <si>
    <t>delivery_date</t>
  </si>
  <si>
    <t>month</t>
  </si>
  <si>
    <t>num_deliveries</t>
  </si>
  <si>
    <t>Instructions</t>
  </si>
  <si>
    <t>Column Name</t>
  </si>
  <si>
    <t>Unique identifier of each of our markets (1 through 30)</t>
  </si>
  <si>
    <t>Description / Notes</t>
  </si>
  <si>
    <t>Unique identifier of each customer</t>
  </si>
  <si>
    <t>Please write a query to calculate how many deliveries were placed by each of our customers in 2016, organized by market and by month.</t>
  </si>
  <si>
    <t>The resulting table should have the following 4 columns:</t>
  </si>
  <si>
    <t>Number of orders (deliveries) placed by each customer in each month</t>
  </si>
  <si>
    <t>Table Name</t>
  </si>
  <si>
    <t>delivery</t>
  </si>
  <si>
    <t>consumer</t>
  </si>
  <si>
    <t>Date the delivery was completed.  Format YYYY-MM-DD (e.g. 2016-07-23)</t>
  </si>
  <si>
    <t>Month in which the delivery was placed in 2016.  Format YYYY-MM-DD  (e.g. 2016-07-01)</t>
  </si>
  <si>
    <t>market_name</t>
  </si>
  <si>
    <t>new_customers</t>
  </si>
  <si>
    <t>`</t>
  </si>
  <si>
    <t>Market 13</t>
  </si>
  <si>
    <t>Market 15</t>
  </si>
  <si>
    <t>Market 16</t>
  </si>
  <si>
    <t>Market 17</t>
  </si>
  <si>
    <t>Market 19</t>
  </si>
  <si>
    <t>Market 20</t>
  </si>
  <si>
    <t>Market 21</t>
  </si>
  <si>
    <t>Market 10</t>
  </si>
  <si>
    <t>Market 11</t>
  </si>
  <si>
    <t>Market 12</t>
  </si>
  <si>
    <t>Market 14</t>
  </si>
  <si>
    <t>Market 18</t>
  </si>
  <si>
    <t>Market 03</t>
  </si>
  <si>
    <t>Market 02</t>
  </si>
  <si>
    <t>Market 01</t>
  </si>
  <si>
    <t>Market 04</t>
  </si>
  <si>
    <t>Market 05</t>
  </si>
  <si>
    <t>Market 06</t>
  </si>
  <si>
    <t>Market 07</t>
  </si>
  <si>
    <t>Market 08</t>
  </si>
  <si>
    <t>Market 09</t>
  </si>
  <si>
    <t>active_customers</t>
  </si>
  <si>
    <t>Month 0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</si>
  <si>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</si>
  <si>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</si>
  <si>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</si>
  <si>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</si>
  <si>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</si>
  <si>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</si>
  <si>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</si>
  <si>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</si>
  <si>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</si>
  <si>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</si>
  <si>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</si>
  <si>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</si>
  <si>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</si>
  <si>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</si>
  <si>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</si>
  <si>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</si>
  <si>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</si>
  <si>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</si>
  <si>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X%</t>
  </si>
  <si>
    <t>For sake of simplicity, assume customers only ever order in the market in which they placed their first order (i.e. no traveling to other markets).</t>
  </si>
  <si>
    <t>The data available to you (hypothetically) is located in two tables in our database.  Their schema is defined as follows:</t>
  </si>
  <si>
    <t>Unique identifier of each customer (primary key)</t>
  </si>
  <si>
    <t>Unique identifier of each delivery (primary key)</t>
  </si>
  <si>
    <t xml:space="preserve">Use the raw data in sheet (2b) to calculate the average ratio (%) of active customers to total lifetime customers in a market, at any given market age (in months) for which we have data.  </t>
  </si>
  <si>
    <t xml:space="preserve">For example, if there are 3 markets which have reached 18 months in age, you would first calculate the ratio of active vs. lifetime customers in each of the 3 markets. </t>
  </si>
  <si>
    <t xml:space="preserve">Then, take the simple average of the 3 markets for which you have data, to calculate the overall average ratio for a market that is 18 months old.  </t>
  </si>
  <si>
    <t>Please do this for all 19 months for which data is provided.</t>
  </si>
  <si>
    <t xml:space="preserve">(In practice we might then take this output to build a forecast for younger markets, but don't worry about that for this exercise).  </t>
  </si>
  <si>
    <t>The resulting output of your model should take the following format:</t>
  </si>
  <si>
    <t>Assume that we launched each market in the month in which data first starts to appear (e.g. Markets 1-3 launched in June 2015, Markets 4-6 in July 2015, etc.).</t>
  </si>
  <si>
    <r>
      <rPr>
        <i/>
        <sz val="11"/>
        <color theme="1"/>
        <rFont val="Calibri"/>
        <family val="2"/>
        <scheme val="minor"/>
      </rPr>
      <t>active_customers</t>
    </r>
    <r>
      <rPr>
        <sz val="11"/>
        <color theme="1"/>
        <rFont val="Calibri"/>
        <family val="2"/>
        <scheme val="minor"/>
      </rPr>
      <t xml:space="preserve"> is defined as the total number of unique customers (new or existing) who ordered from DoorDash at least once in a given month and market.</t>
    </r>
  </si>
  <si>
    <t>Please feel free to leave comments and notes as you see fit.</t>
  </si>
  <si>
    <r>
      <rPr>
        <b/>
        <sz val="11"/>
        <color theme="1"/>
        <rFont val="Calibri"/>
        <family val="2"/>
        <scheme val="minor"/>
      </rPr>
      <t xml:space="preserve">Goal: </t>
    </r>
    <r>
      <rPr>
        <sz val="11"/>
        <color theme="1"/>
        <rFont val="Calibri"/>
        <family val="2"/>
        <scheme val="minor"/>
      </rPr>
      <t>This exercise is primarily designed to evaluate your proficiency with SQL.</t>
    </r>
  </si>
  <si>
    <t>Please model DoorDash's business through December 2016 using these first 3 months as a starting point, and showing all inputs and assumptions.</t>
  </si>
  <si>
    <t>OTHER METRICS (optional to forecast)</t>
  </si>
  <si>
    <t xml:space="preserve">Note that there is no "right answer" -- this exercise is intentionally open-ended in how you choose to approach it. </t>
  </si>
  <si>
    <r>
      <rPr>
        <b/>
        <sz val="11"/>
        <color theme="1"/>
        <rFont val="Calibri"/>
        <family val="2"/>
        <scheme val="minor"/>
      </rPr>
      <t xml:space="preserve">Goal: </t>
    </r>
    <r>
      <rPr>
        <sz val="11"/>
        <color theme="1"/>
        <rFont val="Calibri"/>
        <family val="2"/>
        <scheme val="minor"/>
      </rPr>
      <t>This exercise is primarily designed to evaluate overall financial forecasting aptitude, business intuition and critical thinking.</t>
    </r>
  </si>
  <si>
    <t xml:space="preserve">Your forecast should extend down to EBITDA.  You do not need to forecast the "Other Metrics" unless you find them useful in building the financial forecast. </t>
  </si>
  <si>
    <r>
      <rPr>
        <b/>
        <sz val="11"/>
        <color theme="1"/>
        <rFont val="Calibri"/>
        <family val="2"/>
        <scheme val="minor"/>
      </rPr>
      <t xml:space="preserve">Maximum Duration: </t>
    </r>
    <r>
      <rPr>
        <sz val="11"/>
        <color theme="1"/>
        <rFont val="Calibri"/>
        <family val="2"/>
        <scheme val="minor"/>
      </rPr>
      <t>2.5 hours</t>
    </r>
  </si>
  <si>
    <t>Other Notes</t>
  </si>
  <si>
    <r>
      <rPr>
        <b/>
        <sz val="11"/>
        <color theme="1"/>
        <rFont val="Calibri"/>
        <family val="2"/>
        <scheme val="minor"/>
      </rPr>
      <t xml:space="preserve">Maximum Duration: </t>
    </r>
    <r>
      <rPr>
        <sz val="11"/>
        <color theme="1"/>
        <rFont val="Calibri"/>
        <family val="2"/>
        <scheme val="minor"/>
      </rPr>
      <t>30 minutes</t>
    </r>
  </si>
  <si>
    <r>
      <rPr>
        <i/>
        <sz val="11"/>
        <color theme="1"/>
        <rFont val="Calibri"/>
        <family val="2"/>
        <scheme val="minor"/>
      </rPr>
      <t>new_customers</t>
    </r>
    <r>
      <rPr>
        <sz val="11"/>
        <color theme="1"/>
        <rFont val="Calibri"/>
        <family val="2"/>
        <scheme val="minor"/>
      </rPr>
      <t xml:space="preserve"> is defined as the total number of unique customers who joined DoorDash (placed their first order) in a given month and market.</t>
    </r>
  </si>
  <si>
    <t>growth</t>
  </si>
  <si>
    <t>% revenue</t>
  </si>
  <si>
    <t>per delivery</t>
  </si>
  <si>
    <t>average check</t>
  </si>
  <si>
    <t>%  of GMV</t>
  </si>
  <si>
    <t>Trend</t>
  </si>
  <si>
    <t>of  consumer fee</t>
  </si>
  <si>
    <t>of commission</t>
  </si>
  <si>
    <t>of revenues</t>
  </si>
  <si>
    <t>per deliveries</t>
  </si>
  <si>
    <t>per consumer</t>
  </si>
  <si>
    <t>Notes:</t>
  </si>
  <si>
    <t>Seasonality should be taken into account.</t>
  </si>
  <si>
    <t>Conservative case</t>
  </si>
  <si>
    <t>Base case</t>
  </si>
  <si>
    <t>Optimistic case</t>
  </si>
  <si>
    <t>Selected case</t>
  </si>
  <si>
    <t>Operating case</t>
  </si>
  <si>
    <t>Conservative</t>
  </si>
  <si>
    <t>Base</t>
  </si>
  <si>
    <t>Optimistic</t>
  </si>
  <si>
    <t>Fee per consumer:</t>
  </si>
  <si>
    <t>Commission per deliveriy:</t>
  </si>
  <si>
    <t>Deliveries:</t>
  </si>
  <si>
    <t>growth:</t>
  </si>
  <si>
    <t>Deliveries adjusted for seasonality</t>
  </si>
  <si>
    <t>Seasonality coefficient:</t>
  </si>
  <si>
    <t>http://smallbusiness.chron.com/seasonal-factors-affecting-restaurant-industry-31192.html</t>
  </si>
  <si>
    <t>Seasonality calculated based on below with gross assumptions</t>
  </si>
  <si>
    <t>Sales usually peak in warm months and trough during holidays</t>
  </si>
  <si>
    <t>Select number</t>
  </si>
  <si>
    <t>Consumer fees</t>
  </si>
  <si>
    <t>Consumers adjusted for seasonality</t>
  </si>
  <si>
    <t>Consumers</t>
  </si>
  <si>
    <t>per GMV</t>
  </si>
  <si>
    <t>Average check, Base case</t>
  </si>
  <si>
    <t>Base case, per delivery</t>
  </si>
  <si>
    <t>Base case, of consumer fee</t>
  </si>
  <si>
    <t>Base case, per deliveries</t>
  </si>
  <si>
    <t>Base case, per consumer</t>
  </si>
  <si>
    <t>Base case, per GMV</t>
  </si>
  <si>
    <t>per headcount</t>
  </si>
  <si>
    <t>Headcount</t>
  </si>
  <si>
    <t>Base case, growth</t>
  </si>
  <si>
    <t>Forecasted values</t>
  </si>
  <si>
    <t>Row Labels</t>
  </si>
  <si>
    <t>Grand Total</t>
  </si>
  <si>
    <t>Count of month</t>
  </si>
  <si>
    <t>(All)</t>
  </si>
  <si>
    <t>Sum of new_customers</t>
  </si>
  <si>
    <t>Max of active_customers</t>
  </si>
  <si>
    <t>Lifetime customers by market</t>
  </si>
  <si>
    <t>Column Labels</t>
  </si>
  <si>
    <t>Active customers by market and month</t>
  </si>
  <si>
    <t>Markets older than 18 months</t>
  </si>
  <si>
    <t>Market 1</t>
  </si>
  <si>
    <t>Data was reorganized to table to ensure that data is automatically uploaded to pivot tables upon update</t>
  </si>
  <si>
    <t>Average (only for months with data)</t>
  </si>
  <si>
    <t>Final average</t>
  </si>
  <si>
    <t>Cohorts were calculated as Markets 1-3 were in cohort one and Markets 4-6 were in cohort two.</t>
  </si>
  <si>
    <t>Please see how the table was filled out in workbook sheet using vlookup, match, index</t>
  </si>
  <si>
    <t>See the solution in KPI Data Workbook</t>
  </si>
  <si>
    <t>ON consumer.customer_id = delivery.customer_id</t>
  </si>
  <si>
    <t>QUERY</t>
  </si>
  <si>
    <t>average per merchat</t>
  </si>
  <si>
    <t>FROM consumer</t>
  </si>
  <si>
    <t>INNER JOIN delivery</t>
  </si>
  <si>
    <t xml:space="preserve">SELECT  consumer.market_id, </t>
  </si>
  <si>
    <t>CONVERT(varchar(30), datepart(YYYY, delivery.delivery_date) + "-" + CONVERT(varchar(30), datepart(MM, delivery.delivery_date)) as month</t>
  </si>
  <si>
    <t>WHERE DATEPART(delivery.delivery_date) = 2016</t>
  </si>
  <si>
    <t>GROUP BY consumer.market_id, consumer.customer_id, month</t>
  </si>
  <si>
    <t>consumer.customer_id,  COUNT(delivery.delivery_id) as num_deliveries</t>
  </si>
  <si>
    <t>Graph illustrating dependency of Revenue</t>
  </si>
  <si>
    <t>on Dasher Pay</t>
  </si>
  <si>
    <t>Just for illustration purposes</t>
  </si>
  <si>
    <t>NOTE:</t>
  </si>
  <si>
    <t>Driver Pay</t>
  </si>
  <si>
    <t>Driver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</si>
</sst>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3" formatCode="_(* #,##0.00_);_(* \(#,##0.00\);_(* &quot;-&quot;??_);_(@_)"/>
    <numFmt numFmtId="164" formatCode="0.0%"/>
    <numFmt numFmtId="165" formatCode="yyyy\-mm\-dd"/>
    <numFmt numFmtId="166" formatCode="&quot;$&quot;#,##0.0_);\(&quot;$&quot;#,##0.0\)"/>
    <numFmt numFmtId="167" formatCode="&quot;$&quot;#,##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i/>
      <sz val="11"/>
      <color rgb="FF0070C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i/>
      <u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4B4F56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29">
    <xf numFmtId="0" fontId="0" fillId="0" borderId="0" xfId="0"/>
    <xf numFmtId="17" fontId="1" fillId="2" borderId="1" xfId="0" applyNumberFormat="1" applyFont="1" applyFill="1" applyBorder="1"/>
    <xf numFmtId="0" fontId="0" fillId="0" borderId="0" xfId="0" applyFont="1"/>
    <xf numFmtId="0" fontId="0" fillId="0" borderId="3" xfId="0" applyBorder="1"/>
    <xf numFmtId="0" fontId="6" fillId="0" borderId="0" xfId="0" applyFo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7" xfId="0" applyBorder="1"/>
    <xf numFmtId="0" fontId="1" fillId="0" borderId="9" xfId="0" applyFont="1" applyBorder="1"/>
    <xf numFmtId="0" fontId="2" fillId="0" borderId="8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9" xfId="0" applyFont="1" applyBorder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right"/>
    </xf>
    <xf numFmtId="165" fontId="0" fillId="3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ont="1" applyFill="1"/>
    <xf numFmtId="0" fontId="6" fillId="0" borderId="0" xfId="0" applyFont="1" applyFill="1"/>
    <xf numFmtId="17" fontId="0" fillId="0" borderId="0" xfId="0" applyNumberFormat="1" applyFill="1"/>
    <xf numFmtId="0" fontId="4" fillId="0" borderId="0" xfId="0" applyFont="1" applyFill="1"/>
    <xf numFmtId="0" fontId="3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5" fontId="0" fillId="0" borderId="2" xfId="0" applyNumberFormat="1" applyFill="1" applyBorder="1"/>
    <xf numFmtId="0" fontId="2" fillId="0" borderId="0" xfId="0" applyFont="1" applyFill="1"/>
    <xf numFmtId="0" fontId="0" fillId="0" borderId="0" xfId="0" quotePrefix="1" applyFill="1"/>
    <xf numFmtId="3" fontId="0" fillId="0" borderId="0" xfId="0" applyNumberFormat="1" applyFill="1" applyBorder="1"/>
    <xf numFmtId="3" fontId="0" fillId="0" borderId="0" xfId="0" applyNumberFormat="1" applyFill="1"/>
    <xf numFmtId="5" fontId="0" fillId="0" borderId="3" xfId="0" applyNumberFormat="1" applyFill="1" applyBorder="1"/>
    <xf numFmtId="5" fontId="0" fillId="0" borderId="0" xfId="0" applyNumberFormat="1" applyFill="1"/>
    <xf numFmtId="0" fontId="1" fillId="0" borderId="0" xfId="0" applyFont="1" applyFill="1" applyAlignment="1">
      <alignment horizontal="right"/>
    </xf>
    <xf numFmtId="5" fontId="1" fillId="0" borderId="1" xfId="0" applyNumberFormat="1" applyFont="1" applyFill="1" applyBorder="1"/>
    <xf numFmtId="6" fontId="0" fillId="0" borderId="0" xfId="0" applyNumberFormat="1" applyFill="1"/>
    <xf numFmtId="4" fontId="0" fillId="0" borderId="0" xfId="0" applyNumberFormat="1" applyFill="1"/>
    <xf numFmtId="164" fontId="0" fillId="0" borderId="0" xfId="0" applyNumberFormat="1" applyFill="1"/>
    <xf numFmtId="7" fontId="0" fillId="0" borderId="0" xfId="0" applyNumberFormat="1" applyFill="1"/>
    <xf numFmtId="0" fontId="7" fillId="0" borderId="0" xfId="0" applyFont="1" applyFill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5" fontId="0" fillId="0" borderId="0" xfId="0" applyNumberFormat="1" applyFill="1" applyBorder="1"/>
    <xf numFmtId="9" fontId="0" fillId="0" borderId="0" xfId="0" applyNumberFormat="1" applyFill="1" applyBorder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9" fillId="0" borderId="0" xfId="0" quotePrefix="1" applyFont="1" applyFill="1"/>
    <xf numFmtId="0" fontId="9" fillId="0" borderId="1" xfId="0" applyFont="1" applyFill="1" applyBorder="1" applyAlignment="1">
      <alignment horizontal="right"/>
    </xf>
    <xf numFmtId="17" fontId="12" fillId="2" borderId="1" xfId="0" applyNumberFormat="1" applyFont="1" applyFill="1" applyBorder="1"/>
    <xf numFmtId="0" fontId="11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9" fontId="0" fillId="0" borderId="0" xfId="0" applyNumberFormat="1" applyFill="1"/>
    <xf numFmtId="5" fontId="13" fillId="0" borderId="0" xfId="0" applyNumberFormat="1" applyFont="1" applyFill="1"/>
    <xf numFmtId="9" fontId="13" fillId="0" borderId="0" xfId="0" applyNumberFormat="1" applyFont="1" applyFill="1" applyBorder="1"/>
    <xf numFmtId="7" fontId="13" fillId="0" borderId="0" xfId="0" applyNumberFormat="1" applyFont="1" applyFill="1"/>
    <xf numFmtId="9" fontId="9" fillId="0" borderId="0" xfId="0" applyNumberFormat="1" applyFont="1" applyFill="1" applyBorder="1"/>
    <xf numFmtId="9" fontId="13" fillId="0" borderId="0" xfId="0" applyNumberFormat="1" applyFont="1" applyFill="1"/>
    <xf numFmtId="7" fontId="9" fillId="0" borderId="0" xfId="0" applyNumberFormat="1" applyFont="1" applyFill="1"/>
    <xf numFmtId="5" fontId="13" fillId="0" borderId="0" xfId="0" applyNumberFormat="1" applyFont="1" applyFill="1" applyBorder="1"/>
    <xf numFmtId="3" fontId="9" fillId="0" borderId="0" xfId="0" applyNumberFormat="1" applyFont="1" applyFill="1" applyBorder="1"/>
    <xf numFmtId="166" fontId="9" fillId="0" borderId="0" xfId="0" applyNumberFormat="1" applyFont="1" applyFill="1"/>
    <xf numFmtId="167" fontId="9" fillId="0" borderId="0" xfId="0" applyNumberFormat="1" applyFont="1" applyFill="1" applyBorder="1"/>
    <xf numFmtId="164" fontId="0" fillId="0" borderId="0" xfId="2" applyNumberFormat="1" applyFont="1" applyFill="1"/>
    <xf numFmtId="164" fontId="9" fillId="0" borderId="0" xfId="2" applyNumberFormat="1" applyFont="1" applyFill="1"/>
    <xf numFmtId="9" fontId="9" fillId="0" borderId="0" xfId="0" applyNumberFormat="1" applyFont="1" applyFill="1"/>
    <xf numFmtId="0" fontId="12" fillId="0" borderId="0" xfId="0" applyFont="1" applyFill="1"/>
    <xf numFmtId="9" fontId="12" fillId="0" borderId="0" xfId="0" applyNumberFormat="1" applyFont="1" applyFill="1"/>
    <xf numFmtId="0" fontId="9" fillId="0" borderId="3" xfId="0" applyFont="1" applyFill="1" applyBorder="1"/>
    <xf numFmtId="9" fontId="9" fillId="0" borderId="3" xfId="0" applyNumberFormat="1" applyFont="1" applyFill="1" applyBorder="1"/>
    <xf numFmtId="0" fontId="1" fillId="0" borderId="0" xfId="0" applyFont="1" applyFill="1"/>
    <xf numFmtId="0" fontId="0" fillId="0" borderId="3" xfId="0" applyFill="1" applyBorder="1"/>
    <xf numFmtId="166" fontId="9" fillId="0" borderId="3" xfId="0" applyNumberFormat="1" applyFont="1" applyFill="1" applyBorder="1"/>
    <xf numFmtId="0" fontId="8" fillId="0" borderId="0" xfId="0" applyFont="1" applyFill="1"/>
    <xf numFmtId="7" fontId="9" fillId="0" borderId="3" xfId="0" applyNumberFormat="1" applyFont="1" applyFill="1" applyBorder="1"/>
    <xf numFmtId="0" fontId="14" fillId="0" borderId="0" xfId="0" applyFont="1" applyFill="1" applyBorder="1"/>
    <xf numFmtId="0" fontId="0" fillId="0" borderId="0" xfId="0" applyFont="1" applyFill="1" applyAlignment="1">
      <alignment wrapText="1"/>
    </xf>
    <xf numFmtId="0" fontId="13" fillId="0" borderId="0" xfId="0" applyFont="1" applyFill="1"/>
    <xf numFmtId="3" fontId="13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10" xfId="0" applyFill="1" applyBorder="1"/>
    <xf numFmtId="0" fontId="0" fillId="0" borderId="1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9" fontId="9" fillId="0" borderId="0" xfId="2" applyFont="1" applyFill="1"/>
    <xf numFmtId="0" fontId="1" fillId="0" borderId="0" xfId="0" applyFont="1" applyFill="1" applyAlignment="1">
      <alignment horizontal="center"/>
    </xf>
    <xf numFmtId="164" fontId="9" fillId="0" borderId="0" xfId="0" applyNumberFormat="1" applyFont="1" applyFill="1"/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5" fontId="9" fillId="0" borderId="0" xfId="0" applyNumberFormat="1" applyFont="1" applyFill="1"/>
    <xf numFmtId="1" fontId="0" fillId="0" borderId="0" xfId="0" applyNumberFormat="1" applyFill="1"/>
    <xf numFmtId="165" fontId="0" fillId="4" borderId="15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left"/>
    </xf>
    <xf numFmtId="10" fontId="0" fillId="0" borderId="0" xfId="2" applyNumberFormat="1" applyFont="1"/>
    <xf numFmtId="10" fontId="0" fillId="0" borderId="0" xfId="0" applyNumberFormat="1"/>
    <xf numFmtId="10" fontId="1" fillId="0" borderId="0" xfId="0" applyNumberFormat="1" applyFont="1"/>
    <xf numFmtId="0" fontId="0" fillId="3" borderId="3" xfId="0" applyFill="1" applyBorder="1" applyAlignment="1">
      <alignment horizontal="right"/>
    </xf>
    <xf numFmtId="10" fontId="1" fillId="3" borderId="0" xfId="0" applyNumberFormat="1" applyFont="1" applyFill="1"/>
    <xf numFmtId="0" fontId="17" fillId="0" borderId="0" xfId="0" applyFont="1"/>
    <xf numFmtId="0" fontId="18" fillId="0" borderId="0" xfId="0" applyFont="1"/>
    <xf numFmtId="0" fontId="1" fillId="0" borderId="0" xfId="0" applyFont="1" applyAlignment="1">
      <alignment wrapText="1"/>
    </xf>
    <xf numFmtId="0" fontId="19" fillId="0" borderId="0" xfId="0" applyFont="1"/>
    <xf numFmtId="5" fontId="9" fillId="0" borderId="0" xfId="0" applyNumberFormat="1" applyFont="1" applyFill="1" applyBorder="1"/>
    <xf numFmtId="0" fontId="0" fillId="3" borderId="0" xfId="0" applyFont="1" applyFill="1" applyAlignment="1">
      <alignment horizontal="right"/>
    </xf>
    <xf numFmtId="0" fontId="9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1" fillId="0" borderId="0" xfId="0" applyFont="1"/>
    <xf numFmtId="0" fontId="1" fillId="0" borderId="0" xfId="0" applyFont="1" applyBorder="1"/>
    <xf numFmtId="0" fontId="20" fillId="0" borderId="0" xfId="0" applyFont="1" applyBorder="1"/>
    <xf numFmtId="43" fontId="0" fillId="0" borderId="0" xfId="1" applyNumberFormat="1" applyFont="1"/>
    <xf numFmtId="43" fontId="1" fillId="0" borderId="0" xfId="1" applyNumberFormat="1" applyFont="1"/>
    <xf numFmtId="0" fontId="20" fillId="3" borderId="0" xfId="0" applyFont="1" applyFill="1" applyBorder="1"/>
    <xf numFmtId="0" fontId="0" fillId="3" borderId="0" xfId="0" applyFill="1" applyBorder="1"/>
    <xf numFmtId="0" fontId="19" fillId="3" borderId="0" xfId="0" applyFont="1" applyFill="1" applyBorder="1"/>
    <xf numFmtId="0" fontId="2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2">
    <dxf>
      <numFmt numFmtId="165" formatCode="yyyy\-mm\-dd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Dasher Pay vs Revenue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080927384077"/>
          <c:y val="0.125416666666667"/>
          <c:w val="0.769252405949256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Summary!$B$11</c:f>
              <c:strCache>
                <c:ptCount val="1"/>
                <c:pt idx="0">
                  <c:v>Dasher Pay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979175300456"/>
                  <c:y val="-0.007276962001371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0.4419x + 2E+06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Summary!$C$11:$N$11</c:f>
              <c:numCache>
                <c:formatCode>_(* #,##0.00_);_(* \(#,##0.00\);_(* "-"??_);_(@_)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Summary!$C$5:$N$5</c:f>
              <c:numCache>
                <c:formatCode>_(* #,##0.00_);_(* \(#,##0.00\);_(* "-"??_);_(@_)</c:formatCode>
                <c:ptCount val="12"/>
                <c:pt idx="0">
                  <c:v>8.04387785041661E6</c:v>
                </c:pt>
                <c:pt idx="1">
                  <c:v>8.70763946403315E6</c:v>
                </c:pt>
                <c:pt idx="2">
                  <c:v>9.99278340765764E6</c:v>
                </c:pt>
                <c:pt idx="3">
                  <c:v>1.17302576850327E7</c:v>
                </c:pt>
                <c:pt idx="4">
                  <c:v>1.32986711197296E7</c:v>
                </c:pt>
                <c:pt idx="5">
                  <c:v>1.80965314871047E7</c:v>
                </c:pt>
                <c:pt idx="6">
                  <c:v>1.88155732101406E7</c:v>
                </c:pt>
                <c:pt idx="7">
                  <c:v>2.32874063047773E7</c:v>
                </c:pt>
                <c:pt idx="8">
                  <c:v>2.42243239524897E7</c:v>
                </c:pt>
                <c:pt idx="9">
                  <c:v>2.49966381766381E7</c:v>
                </c:pt>
                <c:pt idx="10">
                  <c:v>2.17544976434433E7</c:v>
                </c:pt>
                <c:pt idx="11">
                  <c:v>2.37752628108961E7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61200"/>
        <c:axId val="679863520"/>
      </c:scatterChart>
      <c:valAx>
        <c:axId val="6798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63520"/>
        <c:crosses val="autoZero"/>
        <c:crossBetween val="midCat"/>
      </c:valAx>
      <c:valAx>
        <c:axId val="679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6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8</xdr:row>
      <xdr:rowOff>127000</xdr:rowOff>
    </xdr:from>
    <xdr:to>
      <xdr:col>10</xdr:col>
      <xdr:colOff>423333</xdr:colOff>
      <xdr:row>9</xdr:row>
      <xdr:rowOff>84666</xdr:rowOff>
    </xdr:to>
    <xdr:cxnSp macro="">
      <xdr:nvCxnSpPr>
        <xdr:cNvPr id="3" name="Straight Arrow Connector 2"/>
        <xdr:cNvCxnSpPr/>
      </xdr:nvCxnSpPr>
      <xdr:spPr>
        <a:xfrm>
          <a:off x="8339667" y="1661583"/>
          <a:ext cx="582083" cy="158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27</xdr:row>
      <xdr:rowOff>12700</xdr:rowOff>
    </xdr:from>
    <xdr:to>
      <xdr:col>10</xdr:col>
      <xdr:colOff>698500</xdr:colOff>
      <xdr:row>49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42.47768009259" createdVersion="4" refreshedVersion="4" minRefreshableVersion="3" recordCount="260">
  <cacheSource type="worksheet">
    <worksheetSource name="Table1"/>
  </cacheSource>
  <cacheFields count="4">
    <cacheField name="month" numFmtId="165">
      <sharedItems containsSemiMixedTypes="0" containsNonDate="0" containsDate="1" containsString="0" minDate="2015-06-01T00:00:00" maxDate="2016-12-02T00:00:00" count="19"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</sharedItems>
    </cacheField>
    <cacheField name="market_name" numFmtId="0">
      <sharedItems count="21">
        <s v="Market 01"/>
        <s v="Market 02"/>
        <s v="Market 03"/>
        <s v="Market 04"/>
        <s v="Market 05"/>
        <s v="Market 06"/>
        <s v="Market 07"/>
        <s v="Market 08"/>
        <s v="Market 09"/>
        <s v="Market 10"/>
        <s v="Market 11"/>
        <s v="Market 12"/>
        <s v="Market 13"/>
        <s v="Market 14"/>
        <s v="Market 15"/>
        <s v="Market 16"/>
        <s v="Market 17"/>
        <s v="Market 18"/>
        <s v="Market 19"/>
        <s v="Market 20"/>
        <s v="Market 21"/>
      </sharedItems>
    </cacheField>
    <cacheField name="new_customers" numFmtId="0">
      <sharedItems containsSemiMixedTypes="0" containsString="0" containsNumber="1" containsInteger="1" minValue="44" maxValue="13095"/>
    </cacheField>
    <cacheField name="active_customers" numFmtId="0">
      <sharedItems containsSemiMixedTypes="0" containsString="0" containsNumber="1" containsInteger="1" minValue="44" maxValue="34039" count="255">
        <n v="230"/>
        <n v="176"/>
        <n v="312"/>
        <n v="1162"/>
        <n v="1388"/>
        <n v="882"/>
        <n v="589"/>
        <n v="220"/>
        <n v="44"/>
        <n v="1969"/>
        <n v="1928"/>
        <n v="2301"/>
        <n v="1714"/>
        <n v="1308"/>
        <n v="821"/>
        <n v="4429"/>
        <n v="3049"/>
        <n v="3928"/>
        <n v="3249"/>
        <n v="1819"/>
        <n v="1476"/>
        <n v="270"/>
        <n v="5331"/>
        <n v="4671"/>
        <n v="4980"/>
        <n v="3430"/>
        <n v="2482"/>
        <n v="1695"/>
        <n v="1401"/>
        <n v="807"/>
        <n v="6087"/>
        <n v="5705"/>
        <n v="6749"/>
        <n v="3865"/>
        <n v="3326"/>
        <n v="1744"/>
        <n v="2019"/>
        <n v="1458"/>
        <n v="677"/>
        <n v="657"/>
        <n v="597"/>
        <n v="6956"/>
        <n v="6399"/>
        <n v="7719"/>
        <n v="4116"/>
        <n v="3603"/>
        <n v="2122"/>
        <n v="2237"/>
        <n v="1762"/>
        <n v="774"/>
        <n v="1717"/>
        <n v="2267"/>
        <n v="568"/>
        <n v="6575"/>
        <n v="5288"/>
        <n v="7865"/>
        <n v="4130"/>
        <n v="3634"/>
        <n v="2197"/>
        <n v="2067"/>
        <n v="2129"/>
        <n v="599"/>
        <n v="1323"/>
        <n v="1917"/>
        <n v="604"/>
        <n v="6919"/>
        <n v="6197"/>
        <n v="8478"/>
        <n v="4012"/>
        <n v="3826"/>
        <n v="2595"/>
        <n v="2043"/>
        <n v="2483"/>
        <n v="779"/>
        <n v="1274"/>
        <n v="1846"/>
        <n v="891"/>
        <n v="7303"/>
        <n v="7613"/>
        <n v="10100"/>
        <n v="4832"/>
        <n v="4930"/>
        <n v="2975"/>
        <n v="2475"/>
        <n v="1172"/>
        <n v="1855"/>
        <n v="2009"/>
        <n v="1412"/>
        <n v="388"/>
        <n v="620"/>
        <n v="8010"/>
        <n v="7493"/>
        <n v="11724"/>
        <n v="5921"/>
        <n v="6313"/>
        <n v="3257"/>
        <n v="2820"/>
        <n v="4373"/>
        <n v="1649"/>
        <n v="2747"/>
        <n v="2364"/>
        <n v="1088"/>
        <n v="1348"/>
        <n v="900"/>
        <n v="8263"/>
        <n v="7931"/>
        <n v="15242"/>
        <n v="9110"/>
        <n v="3770"/>
        <n v="3413"/>
        <n v="5535"/>
        <n v="1922"/>
        <n v="2861"/>
        <n v="2593"/>
        <n v="2303"/>
        <n v="1770"/>
        <n v="1560"/>
        <n v="1840"/>
        <n v="653"/>
        <n v="9042"/>
        <n v="7269"/>
        <n v="18322"/>
        <n v="8216"/>
        <n v="11190"/>
        <n v="4031"/>
        <n v="4093"/>
        <n v="6796"/>
        <n v="2501"/>
        <n v="3173"/>
        <n v="2638"/>
        <n v="2867"/>
        <n v="2029"/>
        <n v="1703"/>
        <n v="2055"/>
        <n v="1150"/>
        <n v="685"/>
        <n v="9509"/>
        <n v="7437"/>
        <n v="20316"/>
        <n v="9053"/>
        <n v="12685"/>
        <n v="4159"/>
        <n v="4297"/>
        <n v="8122"/>
        <n v="2948"/>
        <n v="3399"/>
        <n v="2704"/>
        <n v="3182"/>
        <n v="1953"/>
        <n v="1942"/>
        <n v="2218"/>
        <n v="1260"/>
        <n v="1352"/>
        <n v="1559"/>
        <n v="1414"/>
        <n v="10237"/>
        <n v="7923"/>
        <n v="22872"/>
        <n v="10257"/>
        <n v="14275"/>
        <n v="4306"/>
        <n v="4536"/>
        <n v="9101"/>
        <n v="3974"/>
        <n v="2873"/>
        <n v="3827"/>
        <n v="1930"/>
        <n v="2240"/>
        <n v="2292"/>
        <n v="1580"/>
        <n v="1433"/>
        <n v="2345"/>
        <n v="1948"/>
        <n v="465"/>
        <n v="11074"/>
        <n v="8583"/>
        <n v="24859"/>
        <n v="11711"/>
        <n v="15622"/>
        <n v="4680"/>
        <n v="4651"/>
        <n v="10739"/>
        <n v="4364"/>
        <n v="4142"/>
        <n v="3157"/>
        <n v="4895"/>
        <n v="2417"/>
        <n v="2709"/>
        <n v="2159"/>
        <n v="1743"/>
        <n v="3676"/>
        <n v="2339"/>
        <n v="1619"/>
        <n v="14114"/>
        <n v="11221"/>
        <n v="30585"/>
        <n v="15324"/>
        <n v="18945"/>
        <n v="5929"/>
        <n v="5955"/>
        <n v="13683"/>
        <n v="7744"/>
        <n v="4836"/>
        <n v="3673"/>
        <n v="6846"/>
        <n v="3565"/>
        <n v="3491"/>
        <n v="3600"/>
        <n v="3174"/>
        <n v="2733"/>
        <n v="6185"/>
        <n v="3139"/>
        <n v="2494"/>
        <n v="13849"/>
        <n v="11330"/>
        <n v="32978"/>
        <n v="16098"/>
        <n v="19842"/>
        <n v="6074"/>
        <n v="6366"/>
        <n v="13953"/>
        <n v="8705"/>
        <n v="4735"/>
        <n v="4121"/>
        <n v="7550"/>
        <n v="3659"/>
        <n v="3875"/>
        <n v="3422"/>
        <n v="3808"/>
        <n v="3026"/>
        <n v="8511"/>
        <n v="3466"/>
        <n v="3285"/>
        <n v="414"/>
        <n v="14388"/>
        <n v="9044"/>
        <n v="34039"/>
        <n v="16152"/>
        <n v="18613"/>
        <n v="6478"/>
        <n v="6364"/>
        <n v="13614"/>
        <n v="9169"/>
        <n v="5003"/>
        <n v="4501"/>
        <n v="7814"/>
        <n v="3453"/>
        <n v="4037"/>
        <n v="3256"/>
        <n v="4260"/>
        <n v="3128"/>
        <n v="10586"/>
        <n v="3319"/>
        <n v="2964"/>
        <n v="8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x v="0"/>
    <x v="0"/>
    <n v="230"/>
    <x v="0"/>
  </r>
  <r>
    <x v="0"/>
    <x v="1"/>
    <n v="176"/>
    <x v="1"/>
  </r>
  <r>
    <x v="0"/>
    <x v="2"/>
    <n v="312"/>
    <x v="2"/>
  </r>
  <r>
    <x v="1"/>
    <x v="0"/>
    <n v="1076"/>
    <x v="3"/>
  </r>
  <r>
    <x v="1"/>
    <x v="1"/>
    <n v="1300"/>
    <x v="4"/>
  </r>
  <r>
    <x v="1"/>
    <x v="2"/>
    <n v="727"/>
    <x v="5"/>
  </r>
  <r>
    <x v="1"/>
    <x v="3"/>
    <n v="589"/>
    <x v="6"/>
  </r>
  <r>
    <x v="1"/>
    <x v="4"/>
    <n v="220"/>
    <x v="7"/>
  </r>
  <r>
    <x v="1"/>
    <x v="5"/>
    <n v="44"/>
    <x v="8"/>
  </r>
  <r>
    <x v="2"/>
    <x v="0"/>
    <n v="1431"/>
    <x v="9"/>
  </r>
  <r>
    <x v="2"/>
    <x v="1"/>
    <n v="1479"/>
    <x v="10"/>
  </r>
  <r>
    <x v="2"/>
    <x v="2"/>
    <n v="1737"/>
    <x v="11"/>
  </r>
  <r>
    <x v="2"/>
    <x v="3"/>
    <n v="1366"/>
    <x v="12"/>
  </r>
  <r>
    <x v="2"/>
    <x v="4"/>
    <n v="1196"/>
    <x v="13"/>
  </r>
  <r>
    <x v="2"/>
    <x v="5"/>
    <n v="775"/>
    <x v="14"/>
  </r>
  <r>
    <x v="3"/>
    <x v="0"/>
    <n v="3450"/>
    <x v="15"/>
  </r>
  <r>
    <x v="3"/>
    <x v="1"/>
    <n v="2279"/>
    <x v="16"/>
  </r>
  <r>
    <x v="3"/>
    <x v="2"/>
    <n v="2618"/>
    <x v="17"/>
  </r>
  <r>
    <x v="3"/>
    <x v="3"/>
    <n v="2497"/>
    <x v="18"/>
  </r>
  <r>
    <x v="3"/>
    <x v="4"/>
    <n v="1323"/>
    <x v="19"/>
  </r>
  <r>
    <x v="3"/>
    <x v="5"/>
    <n v="1163"/>
    <x v="20"/>
  </r>
  <r>
    <x v="3"/>
    <x v="6"/>
    <n v="270"/>
    <x v="21"/>
  </r>
  <r>
    <x v="4"/>
    <x v="0"/>
    <n v="3407"/>
    <x v="22"/>
  </r>
  <r>
    <x v="4"/>
    <x v="1"/>
    <n v="3143"/>
    <x v="23"/>
  </r>
  <r>
    <x v="4"/>
    <x v="2"/>
    <n v="2541"/>
    <x v="24"/>
  </r>
  <r>
    <x v="4"/>
    <x v="3"/>
    <n v="1926"/>
    <x v="25"/>
  </r>
  <r>
    <x v="4"/>
    <x v="4"/>
    <n v="1550"/>
    <x v="26"/>
  </r>
  <r>
    <x v="4"/>
    <x v="5"/>
    <n v="952"/>
    <x v="27"/>
  </r>
  <r>
    <x v="4"/>
    <x v="6"/>
    <n v="1230"/>
    <x v="28"/>
  </r>
  <r>
    <x v="4"/>
    <x v="7"/>
    <n v="807"/>
    <x v="29"/>
  </r>
  <r>
    <x v="5"/>
    <x v="0"/>
    <n v="3191"/>
    <x v="30"/>
  </r>
  <r>
    <x v="5"/>
    <x v="1"/>
    <n v="3182"/>
    <x v="31"/>
  </r>
  <r>
    <x v="5"/>
    <x v="2"/>
    <n v="3407"/>
    <x v="32"/>
  </r>
  <r>
    <x v="5"/>
    <x v="3"/>
    <n v="1831"/>
    <x v="33"/>
  </r>
  <r>
    <x v="5"/>
    <x v="4"/>
    <n v="1986"/>
    <x v="34"/>
  </r>
  <r>
    <x v="5"/>
    <x v="5"/>
    <n v="727"/>
    <x v="35"/>
  </r>
  <r>
    <x v="5"/>
    <x v="6"/>
    <n v="1326"/>
    <x v="36"/>
  </r>
  <r>
    <x v="5"/>
    <x v="7"/>
    <n v="997"/>
    <x v="37"/>
  </r>
  <r>
    <x v="5"/>
    <x v="8"/>
    <n v="677"/>
    <x v="38"/>
  </r>
  <r>
    <x v="5"/>
    <x v="9"/>
    <n v="657"/>
    <x v="39"/>
  </r>
  <r>
    <x v="5"/>
    <x v="10"/>
    <n v="597"/>
    <x v="40"/>
  </r>
  <r>
    <x v="6"/>
    <x v="0"/>
    <n v="3286"/>
    <x v="41"/>
  </r>
  <r>
    <x v="6"/>
    <x v="1"/>
    <n v="2975"/>
    <x v="42"/>
  </r>
  <r>
    <x v="6"/>
    <x v="2"/>
    <n v="3214"/>
    <x v="43"/>
  </r>
  <r>
    <x v="6"/>
    <x v="3"/>
    <n v="1663"/>
    <x v="44"/>
  </r>
  <r>
    <x v="6"/>
    <x v="4"/>
    <n v="1638"/>
    <x v="45"/>
  </r>
  <r>
    <x v="6"/>
    <x v="5"/>
    <n v="931"/>
    <x v="46"/>
  </r>
  <r>
    <x v="6"/>
    <x v="6"/>
    <n v="1062"/>
    <x v="47"/>
  </r>
  <r>
    <x v="6"/>
    <x v="7"/>
    <n v="972"/>
    <x v="48"/>
  </r>
  <r>
    <x v="6"/>
    <x v="8"/>
    <n v="507"/>
    <x v="49"/>
  </r>
  <r>
    <x v="6"/>
    <x v="9"/>
    <n v="1385"/>
    <x v="50"/>
  </r>
  <r>
    <x v="6"/>
    <x v="10"/>
    <n v="1916"/>
    <x v="51"/>
  </r>
  <r>
    <x v="6"/>
    <x v="11"/>
    <n v="568"/>
    <x v="52"/>
  </r>
  <r>
    <x v="7"/>
    <x v="0"/>
    <n v="2038"/>
    <x v="53"/>
  </r>
  <r>
    <x v="7"/>
    <x v="1"/>
    <n v="1797"/>
    <x v="54"/>
  </r>
  <r>
    <x v="7"/>
    <x v="2"/>
    <n v="2559"/>
    <x v="55"/>
  </r>
  <r>
    <x v="7"/>
    <x v="3"/>
    <n v="1298"/>
    <x v="56"/>
  </r>
  <r>
    <x v="7"/>
    <x v="4"/>
    <n v="1182"/>
    <x v="57"/>
  </r>
  <r>
    <x v="7"/>
    <x v="5"/>
    <n v="836"/>
    <x v="58"/>
  </r>
  <r>
    <x v="7"/>
    <x v="6"/>
    <n v="628"/>
    <x v="59"/>
  </r>
  <r>
    <x v="7"/>
    <x v="7"/>
    <n v="1053"/>
    <x v="60"/>
  </r>
  <r>
    <x v="7"/>
    <x v="8"/>
    <n v="249"/>
    <x v="61"/>
  </r>
  <r>
    <x v="7"/>
    <x v="9"/>
    <n v="625"/>
    <x v="62"/>
  </r>
  <r>
    <x v="7"/>
    <x v="10"/>
    <n v="796"/>
    <x v="63"/>
  </r>
  <r>
    <x v="7"/>
    <x v="11"/>
    <n v="337"/>
    <x v="64"/>
  </r>
  <r>
    <x v="8"/>
    <x v="0"/>
    <n v="2058"/>
    <x v="65"/>
  </r>
  <r>
    <x v="8"/>
    <x v="1"/>
    <n v="2604"/>
    <x v="66"/>
  </r>
  <r>
    <x v="8"/>
    <x v="2"/>
    <n v="2671"/>
    <x v="67"/>
  </r>
  <r>
    <x v="8"/>
    <x v="3"/>
    <n v="1004"/>
    <x v="68"/>
  </r>
  <r>
    <x v="8"/>
    <x v="4"/>
    <n v="1213"/>
    <x v="69"/>
  </r>
  <r>
    <x v="8"/>
    <x v="5"/>
    <n v="964"/>
    <x v="70"/>
  </r>
  <r>
    <x v="8"/>
    <x v="6"/>
    <n v="508"/>
    <x v="71"/>
  </r>
  <r>
    <x v="8"/>
    <x v="7"/>
    <n v="1129"/>
    <x v="72"/>
  </r>
  <r>
    <x v="8"/>
    <x v="8"/>
    <n v="374"/>
    <x v="73"/>
  </r>
  <r>
    <x v="8"/>
    <x v="9"/>
    <n v="572"/>
    <x v="74"/>
  </r>
  <r>
    <x v="8"/>
    <x v="10"/>
    <n v="650"/>
    <x v="75"/>
  </r>
  <r>
    <x v="8"/>
    <x v="11"/>
    <n v="522"/>
    <x v="76"/>
  </r>
  <r>
    <x v="9"/>
    <x v="0"/>
    <n v="1962"/>
    <x v="77"/>
  </r>
  <r>
    <x v="9"/>
    <x v="1"/>
    <n v="3097"/>
    <x v="78"/>
  </r>
  <r>
    <x v="9"/>
    <x v="2"/>
    <n v="3289"/>
    <x v="79"/>
  </r>
  <r>
    <x v="9"/>
    <x v="3"/>
    <n v="1375"/>
    <x v="80"/>
  </r>
  <r>
    <x v="9"/>
    <x v="4"/>
    <n v="1815"/>
    <x v="81"/>
  </r>
  <r>
    <x v="9"/>
    <x v="5"/>
    <n v="1038"/>
    <x v="82"/>
  </r>
  <r>
    <x v="9"/>
    <x v="6"/>
    <n v="750"/>
    <x v="83"/>
  </r>
  <r>
    <x v="9"/>
    <x v="7"/>
    <n v="1453"/>
    <x v="18"/>
  </r>
  <r>
    <x v="9"/>
    <x v="8"/>
    <n v="639"/>
    <x v="84"/>
  </r>
  <r>
    <x v="9"/>
    <x v="9"/>
    <n v="963"/>
    <x v="85"/>
  </r>
  <r>
    <x v="9"/>
    <x v="10"/>
    <n v="656"/>
    <x v="86"/>
  </r>
  <r>
    <x v="9"/>
    <x v="11"/>
    <n v="811"/>
    <x v="87"/>
  </r>
  <r>
    <x v="9"/>
    <x v="12"/>
    <n v="388"/>
    <x v="88"/>
  </r>
  <r>
    <x v="9"/>
    <x v="13"/>
    <n v="620"/>
    <x v="89"/>
  </r>
  <r>
    <x v="10"/>
    <x v="0"/>
    <n v="2213"/>
    <x v="90"/>
  </r>
  <r>
    <x v="10"/>
    <x v="1"/>
    <n v="2484"/>
    <x v="91"/>
  </r>
  <r>
    <x v="10"/>
    <x v="2"/>
    <n v="3982"/>
    <x v="92"/>
  </r>
  <r>
    <x v="10"/>
    <x v="3"/>
    <n v="2172"/>
    <x v="93"/>
  </r>
  <r>
    <x v="10"/>
    <x v="4"/>
    <n v="2566"/>
    <x v="94"/>
  </r>
  <r>
    <x v="10"/>
    <x v="5"/>
    <n v="999"/>
    <x v="95"/>
  </r>
  <r>
    <x v="10"/>
    <x v="6"/>
    <n v="821"/>
    <x v="96"/>
  </r>
  <r>
    <x v="10"/>
    <x v="7"/>
    <n v="2135"/>
    <x v="97"/>
  </r>
  <r>
    <x v="10"/>
    <x v="8"/>
    <n v="844"/>
    <x v="98"/>
  </r>
  <r>
    <x v="10"/>
    <x v="9"/>
    <n v="1414"/>
    <x v="99"/>
  </r>
  <r>
    <x v="10"/>
    <x v="10"/>
    <n v="825"/>
    <x v="100"/>
  </r>
  <r>
    <x v="10"/>
    <x v="11"/>
    <n v="743"/>
    <x v="98"/>
  </r>
  <r>
    <x v="10"/>
    <x v="12"/>
    <n v="729"/>
    <x v="101"/>
  </r>
  <r>
    <x v="10"/>
    <x v="13"/>
    <n v="924"/>
    <x v="102"/>
  </r>
  <r>
    <x v="10"/>
    <x v="14"/>
    <n v="900"/>
    <x v="103"/>
  </r>
  <r>
    <x v="11"/>
    <x v="0"/>
    <n v="2375"/>
    <x v="104"/>
  </r>
  <r>
    <x v="11"/>
    <x v="1"/>
    <n v="2615"/>
    <x v="105"/>
  </r>
  <r>
    <x v="11"/>
    <x v="2"/>
    <n v="5997"/>
    <x v="106"/>
  </r>
  <r>
    <x v="11"/>
    <x v="3"/>
    <n v="2505"/>
    <x v="41"/>
  </r>
  <r>
    <x v="11"/>
    <x v="4"/>
    <n v="4524"/>
    <x v="107"/>
  </r>
  <r>
    <x v="11"/>
    <x v="5"/>
    <n v="1297"/>
    <x v="108"/>
  </r>
  <r>
    <x v="11"/>
    <x v="6"/>
    <n v="1158"/>
    <x v="109"/>
  </r>
  <r>
    <x v="11"/>
    <x v="7"/>
    <n v="2677"/>
    <x v="110"/>
  </r>
  <r>
    <x v="11"/>
    <x v="8"/>
    <n v="904"/>
    <x v="111"/>
  </r>
  <r>
    <x v="11"/>
    <x v="9"/>
    <n v="1272"/>
    <x v="112"/>
  </r>
  <r>
    <x v="11"/>
    <x v="10"/>
    <n v="845"/>
    <x v="113"/>
  </r>
  <r>
    <x v="11"/>
    <x v="11"/>
    <n v="1138"/>
    <x v="114"/>
  </r>
  <r>
    <x v="11"/>
    <x v="12"/>
    <n v="1012"/>
    <x v="115"/>
  </r>
  <r>
    <x v="11"/>
    <x v="13"/>
    <n v="659"/>
    <x v="116"/>
  </r>
  <r>
    <x v="11"/>
    <x v="14"/>
    <n v="1273"/>
    <x v="117"/>
  </r>
  <r>
    <x v="11"/>
    <x v="15"/>
    <n v="653"/>
    <x v="118"/>
  </r>
  <r>
    <x v="12"/>
    <x v="0"/>
    <n v="3132"/>
    <x v="119"/>
  </r>
  <r>
    <x v="12"/>
    <x v="1"/>
    <n v="2051"/>
    <x v="120"/>
  </r>
  <r>
    <x v="12"/>
    <x v="2"/>
    <n v="7648"/>
    <x v="121"/>
  </r>
  <r>
    <x v="12"/>
    <x v="3"/>
    <n v="3118"/>
    <x v="122"/>
  </r>
  <r>
    <x v="12"/>
    <x v="4"/>
    <n v="5490"/>
    <x v="123"/>
  </r>
  <r>
    <x v="12"/>
    <x v="5"/>
    <n v="1427"/>
    <x v="124"/>
  </r>
  <r>
    <x v="12"/>
    <x v="6"/>
    <n v="1453"/>
    <x v="125"/>
  </r>
  <r>
    <x v="12"/>
    <x v="7"/>
    <n v="3270"/>
    <x v="126"/>
  </r>
  <r>
    <x v="12"/>
    <x v="8"/>
    <n v="1188"/>
    <x v="127"/>
  </r>
  <r>
    <x v="12"/>
    <x v="9"/>
    <n v="1317"/>
    <x v="128"/>
  </r>
  <r>
    <x v="12"/>
    <x v="10"/>
    <n v="841"/>
    <x v="129"/>
  </r>
  <r>
    <x v="12"/>
    <x v="11"/>
    <n v="1354"/>
    <x v="130"/>
  </r>
  <r>
    <x v="12"/>
    <x v="12"/>
    <n v="1094"/>
    <x v="131"/>
  </r>
  <r>
    <x v="12"/>
    <x v="13"/>
    <n v="690"/>
    <x v="132"/>
  </r>
  <r>
    <x v="12"/>
    <x v="14"/>
    <n v="1026"/>
    <x v="133"/>
  </r>
  <r>
    <x v="12"/>
    <x v="15"/>
    <n v="797"/>
    <x v="134"/>
  </r>
  <r>
    <x v="12"/>
    <x v="16"/>
    <n v="685"/>
    <x v="135"/>
  </r>
  <r>
    <x v="13"/>
    <x v="0"/>
    <n v="3412"/>
    <x v="136"/>
  </r>
  <r>
    <x v="13"/>
    <x v="1"/>
    <n v="2124"/>
    <x v="137"/>
  </r>
  <r>
    <x v="13"/>
    <x v="2"/>
    <n v="7899"/>
    <x v="138"/>
  </r>
  <r>
    <x v="13"/>
    <x v="3"/>
    <n v="3243"/>
    <x v="139"/>
  </r>
  <r>
    <x v="13"/>
    <x v="4"/>
    <n v="5679"/>
    <x v="140"/>
  </r>
  <r>
    <x v="13"/>
    <x v="5"/>
    <n v="1328"/>
    <x v="141"/>
  </r>
  <r>
    <x v="13"/>
    <x v="6"/>
    <n v="1440"/>
    <x v="142"/>
  </r>
  <r>
    <x v="13"/>
    <x v="7"/>
    <n v="3784"/>
    <x v="143"/>
  </r>
  <r>
    <x v="13"/>
    <x v="8"/>
    <n v="1278"/>
    <x v="144"/>
  </r>
  <r>
    <x v="13"/>
    <x v="9"/>
    <n v="1375"/>
    <x v="145"/>
  </r>
  <r>
    <x v="13"/>
    <x v="10"/>
    <n v="688"/>
    <x v="146"/>
  </r>
  <r>
    <x v="13"/>
    <x v="11"/>
    <n v="1260"/>
    <x v="147"/>
  </r>
  <r>
    <x v="13"/>
    <x v="12"/>
    <n v="849"/>
    <x v="148"/>
  </r>
  <r>
    <x v="13"/>
    <x v="13"/>
    <n v="766"/>
    <x v="149"/>
  </r>
  <r>
    <x v="13"/>
    <x v="14"/>
    <n v="1051"/>
    <x v="150"/>
  </r>
  <r>
    <x v="13"/>
    <x v="15"/>
    <n v="680"/>
    <x v="151"/>
  </r>
  <r>
    <x v="13"/>
    <x v="16"/>
    <n v="970"/>
    <x v="152"/>
  </r>
  <r>
    <x v="13"/>
    <x v="17"/>
    <n v="1559"/>
    <x v="153"/>
  </r>
  <r>
    <x v="13"/>
    <x v="18"/>
    <n v="1414"/>
    <x v="154"/>
  </r>
  <r>
    <x v="14"/>
    <x v="0"/>
    <n v="3569"/>
    <x v="155"/>
  </r>
  <r>
    <x v="14"/>
    <x v="1"/>
    <n v="2474"/>
    <x v="156"/>
  </r>
  <r>
    <x v="14"/>
    <x v="2"/>
    <n v="8564"/>
    <x v="157"/>
  </r>
  <r>
    <x v="14"/>
    <x v="3"/>
    <n v="3660"/>
    <x v="158"/>
  </r>
  <r>
    <x v="14"/>
    <x v="4"/>
    <n v="5887"/>
    <x v="159"/>
  </r>
  <r>
    <x v="14"/>
    <x v="5"/>
    <n v="1398"/>
    <x v="160"/>
  </r>
  <r>
    <x v="14"/>
    <x v="6"/>
    <n v="1318"/>
    <x v="161"/>
  </r>
  <r>
    <x v="14"/>
    <x v="7"/>
    <n v="3911"/>
    <x v="162"/>
  </r>
  <r>
    <x v="14"/>
    <x v="8"/>
    <n v="1461"/>
    <x v="25"/>
  </r>
  <r>
    <x v="14"/>
    <x v="9"/>
    <n v="1829"/>
    <x v="163"/>
  </r>
  <r>
    <x v="14"/>
    <x v="10"/>
    <n v="741"/>
    <x v="164"/>
  </r>
  <r>
    <x v="14"/>
    <x v="11"/>
    <n v="1585"/>
    <x v="165"/>
  </r>
  <r>
    <x v="14"/>
    <x v="12"/>
    <n v="714"/>
    <x v="166"/>
  </r>
  <r>
    <x v="14"/>
    <x v="13"/>
    <n v="757"/>
    <x v="167"/>
  </r>
  <r>
    <x v="14"/>
    <x v="14"/>
    <n v="917"/>
    <x v="168"/>
  </r>
  <r>
    <x v="14"/>
    <x v="15"/>
    <n v="828"/>
    <x v="169"/>
  </r>
  <r>
    <x v="14"/>
    <x v="16"/>
    <n v="711"/>
    <x v="170"/>
  </r>
  <r>
    <x v="14"/>
    <x v="17"/>
    <n v="1399"/>
    <x v="171"/>
  </r>
  <r>
    <x v="14"/>
    <x v="18"/>
    <n v="1237"/>
    <x v="172"/>
  </r>
  <r>
    <x v="14"/>
    <x v="19"/>
    <n v="465"/>
    <x v="173"/>
  </r>
  <r>
    <x v="15"/>
    <x v="0"/>
    <n v="3865"/>
    <x v="174"/>
  </r>
  <r>
    <x v="15"/>
    <x v="1"/>
    <n v="2802"/>
    <x v="175"/>
  </r>
  <r>
    <x v="15"/>
    <x v="2"/>
    <n v="9226"/>
    <x v="176"/>
  </r>
  <r>
    <x v="15"/>
    <x v="3"/>
    <n v="4103"/>
    <x v="177"/>
  </r>
  <r>
    <x v="15"/>
    <x v="4"/>
    <n v="5853"/>
    <x v="178"/>
  </r>
  <r>
    <x v="15"/>
    <x v="5"/>
    <n v="1456"/>
    <x v="179"/>
  </r>
  <r>
    <x v="15"/>
    <x v="6"/>
    <n v="1266"/>
    <x v="180"/>
  </r>
  <r>
    <x v="15"/>
    <x v="7"/>
    <n v="4741"/>
    <x v="181"/>
  </r>
  <r>
    <x v="15"/>
    <x v="8"/>
    <n v="2089"/>
    <x v="182"/>
  </r>
  <r>
    <x v="15"/>
    <x v="9"/>
    <n v="1764"/>
    <x v="183"/>
  </r>
  <r>
    <x v="15"/>
    <x v="10"/>
    <n v="959"/>
    <x v="184"/>
  </r>
  <r>
    <x v="15"/>
    <x v="11"/>
    <n v="2135"/>
    <x v="185"/>
  </r>
  <r>
    <x v="15"/>
    <x v="12"/>
    <n v="734"/>
    <x v="71"/>
  </r>
  <r>
    <x v="15"/>
    <x v="13"/>
    <n v="857"/>
    <x v="186"/>
  </r>
  <r>
    <x v="15"/>
    <x v="14"/>
    <n v="1213"/>
    <x v="187"/>
  </r>
  <r>
    <x v="15"/>
    <x v="15"/>
    <n v="1212"/>
    <x v="188"/>
  </r>
  <r>
    <x v="15"/>
    <x v="16"/>
    <n v="849"/>
    <x v="189"/>
  </r>
  <r>
    <x v="15"/>
    <x v="17"/>
    <n v="2086"/>
    <x v="190"/>
  </r>
  <r>
    <x v="15"/>
    <x v="18"/>
    <n v="1263"/>
    <x v="191"/>
  </r>
  <r>
    <x v="15"/>
    <x v="19"/>
    <n v="1223"/>
    <x v="192"/>
  </r>
  <r>
    <x v="16"/>
    <x v="0"/>
    <n v="5617"/>
    <x v="193"/>
  </r>
  <r>
    <x v="16"/>
    <x v="1"/>
    <n v="4622"/>
    <x v="194"/>
  </r>
  <r>
    <x v="16"/>
    <x v="2"/>
    <n v="12302"/>
    <x v="195"/>
  </r>
  <r>
    <x v="16"/>
    <x v="3"/>
    <n v="6496"/>
    <x v="196"/>
  </r>
  <r>
    <x v="16"/>
    <x v="4"/>
    <n v="7644"/>
    <x v="197"/>
  </r>
  <r>
    <x v="16"/>
    <x v="5"/>
    <n v="2238"/>
    <x v="198"/>
  </r>
  <r>
    <x v="16"/>
    <x v="6"/>
    <n v="2084"/>
    <x v="199"/>
  </r>
  <r>
    <x v="16"/>
    <x v="7"/>
    <n v="6685"/>
    <x v="200"/>
  </r>
  <r>
    <x v="16"/>
    <x v="8"/>
    <n v="4695"/>
    <x v="201"/>
  </r>
  <r>
    <x v="16"/>
    <x v="9"/>
    <n v="2040"/>
    <x v="202"/>
  </r>
  <r>
    <x v="16"/>
    <x v="10"/>
    <n v="1226"/>
    <x v="203"/>
  </r>
  <r>
    <x v="16"/>
    <x v="11"/>
    <n v="3173"/>
    <x v="204"/>
  </r>
  <r>
    <x v="16"/>
    <x v="12"/>
    <n v="2001"/>
    <x v="205"/>
  </r>
  <r>
    <x v="16"/>
    <x v="13"/>
    <n v="1676"/>
    <x v="206"/>
  </r>
  <r>
    <x v="16"/>
    <x v="14"/>
    <n v="1699"/>
    <x v="207"/>
  </r>
  <r>
    <x v="16"/>
    <x v="15"/>
    <n v="1781"/>
    <x v="208"/>
  </r>
  <r>
    <x v="16"/>
    <x v="16"/>
    <n v="1583"/>
    <x v="209"/>
  </r>
  <r>
    <x v="16"/>
    <x v="17"/>
    <n v="3436"/>
    <x v="210"/>
  </r>
  <r>
    <x v="16"/>
    <x v="18"/>
    <n v="1653"/>
    <x v="211"/>
  </r>
  <r>
    <x v="16"/>
    <x v="19"/>
    <n v="1727"/>
    <x v="212"/>
  </r>
  <r>
    <x v="17"/>
    <x v="0"/>
    <n v="5199"/>
    <x v="213"/>
  </r>
  <r>
    <x v="17"/>
    <x v="1"/>
    <n v="4727"/>
    <x v="214"/>
  </r>
  <r>
    <x v="17"/>
    <x v="2"/>
    <n v="13095"/>
    <x v="215"/>
  </r>
  <r>
    <x v="17"/>
    <x v="3"/>
    <n v="6253"/>
    <x v="216"/>
  </r>
  <r>
    <x v="17"/>
    <x v="4"/>
    <n v="7678"/>
    <x v="217"/>
  </r>
  <r>
    <x v="17"/>
    <x v="5"/>
    <n v="2076"/>
    <x v="218"/>
  </r>
  <r>
    <x v="17"/>
    <x v="6"/>
    <n v="2209"/>
    <x v="219"/>
  </r>
  <r>
    <x v="17"/>
    <x v="7"/>
    <n v="6006"/>
    <x v="220"/>
  </r>
  <r>
    <x v="17"/>
    <x v="8"/>
    <n v="4609"/>
    <x v="221"/>
  </r>
  <r>
    <x v="17"/>
    <x v="9"/>
    <n v="1909"/>
    <x v="222"/>
  </r>
  <r>
    <x v="17"/>
    <x v="10"/>
    <n v="1372"/>
    <x v="223"/>
  </r>
  <r>
    <x v="17"/>
    <x v="11"/>
    <n v="3040"/>
    <x v="224"/>
  </r>
  <r>
    <x v="17"/>
    <x v="12"/>
    <n v="1945"/>
    <x v="225"/>
  </r>
  <r>
    <x v="17"/>
    <x v="13"/>
    <n v="1620"/>
    <x v="226"/>
  </r>
  <r>
    <x v="17"/>
    <x v="14"/>
    <n v="1450"/>
    <x v="227"/>
  </r>
  <r>
    <x v="17"/>
    <x v="15"/>
    <n v="2023"/>
    <x v="228"/>
  </r>
  <r>
    <x v="17"/>
    <x v="16"/>
    <n v="1559"/>
    <x v="229"/>
  </r>
  <r>
    <x v="17"/>
    <x v="17"/>
    <n v="4428"/>
    <x v="230"/>
  </r>
  <r>
    <x v="17"/>
    <x v="18"/>
    <n v="1710"/>
    <x v="231"/>
  </r>
  <r>
    <x v="17"/>
    <x v="19"/>
    <n v="2087"/>
    <x v="232"/>
  </r>
  <r>
    <x v="17"/>
    <x v="20"/>
    <n v="414"/>
    <x v="233"/>
  </r>
  <r>
    <x v="18"/>
    <x v="0"/>
    <n v="4935"/>
    <x v="234"/>
  </r>
  <r>
    <x v="18"/>
    <x v="1"/>
    <n v="3367"/>
    <x v="235"/>
  </r>
  <r>
    <x v="18"/>
    <x v="2"/>
    <n v="10971"/>
    <x v="236"/>
  </r>
  <r>
    <x v="18"/>
    <x v="3"/>
    <n v="5084"/>
    <x v="237"/>
  </r>
  <r>
    <x v="18"/>
    <x v="4"/>
    <n v="5529"/>
    <x v="238"/>
  </r>
  <r>
    <x v="18"/>
    <x v="5"/>
    <n v="2196"/>
    <x v="239"/>
  </r>
  <r>
    <x v="18"/>
    <x v="6"/>
    <n v="1683"/>
    <x v="240"/>
  </r>
  <r>
    <x v="18"/>
    <x v="7"/>
    <n v="4760"/>
    <x v="241"/>
  </r>
  <r>
    <x v="18"/>
    <x v="8"/>
    <n v="4246"/>
    <x v="242"/>
  </r>
  <r>
    <x v="18"/>
    <x v="9"/>
    <n v="1885"/>
    <x v="243"/>
  </r>
  <r>
    <x v="18"/>
    <x v="10"/>
    <n v="1396"/>
    <x v="244"/>
  </r>
  <r>
    <x v="18"/>
    <x v="11"/>
    <n v="2665"/>
    <x v="245"/>
  </r>
  <r>
    <x v="18"/>
    <x v="12"/>
    <n v="1461"/>
    <x v="246"/>
  </r>
  <r>
    <x v="18"/>
    <x v="13"/>
    <n v="1439"/>
    <x v="247"/>
  </r>
  <r>
    <x v="18"/>
    <x v="14"/>
    <n v="1172"/>
    <x v="248"/>
  </r>
  <r>
    <x v="18"/>
    <x v="15"/>
    <n v="1925"/>
    <x v="249"/>
  </r>
  <r>
    <x v="18"/>
    <x v="16"/>
    <n v="1243"/>
    <x v="250"/>
  </r>
  <r>
    <x v="18"/>
    <x v="17"/>
    <n v="4989"/>
    <x v="251"/>
  </r>
  <r>
    <x v="18"/>
    <x v="18"/>
    <n v="1341"/>
    <x v="252"/>
  </r>
  <r>
    <x v="18"/>
    <x v="19"/>
    <n v="1412"/>
    <x v="253"/>
  </r>
  <r>
    <x v="18"/>
    <x v="20"/>
    <n v="482"/>
    <x v="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5:H42" firstHeaderRow="1" firstDataRow="1" firstDataCol="1"/>
  <pivotFields count="4">
    <pivotField dataField="1" numFmtId="165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 measure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nth" fld="0" subtotal="count" baseField="0" baseItem="0"/>
  </dataFields>
  <pivotTableStyleInfo name="PivotStyleLight16" showRowHeaders="1" showColHeaders="1" showRowStripes="0" showColStripes="0" showLastColumn="1"/>
  <filters count="1">
    <filter fld="1" type="valueGreaterThanOrEqual" evalOrder="-1" id="2" iMeasureFld="0">
      <autoFilter ref="A1">
        <filterColumn colId="0">
          <customFilters>
            <customFilter operator="greaterThanOrEqual" val="1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7:AD30" firstHeaderRow="1" firstDataRow="2" firstDataCol="1"/>
  <pivotFields count="4">
    <pivotField axis="axisCol" numFmtId="165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Max of active_customer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9:H31" firstHeaderRow="1" firstDataRow="1" firstDataCol="1" rowPageCount="1" colPageCount="1"/>
  <pivotFields count="4">
    <pivotField axis="axisPage" numFmtId="165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showAll="0">
      <items count="256">
        <item x="8"/>
        <item x="1"/>
        <item x="7"/>
        <item x="0"/>
        <item x="21"/>
        <item x="2"/>
        <item x="88"/>
        <item x="233"/>
        <item x="173"/>
        <item x="52"/>
        <item x="6"/>
        <item x="40"/>
        <item x="61"/>
        <item x="64"/>
        <item x="89"/>
        <item x="118"/>
        <item x="39"/>
        <item x="38"/>
        <item x="135"/>
        <item x="49"/>
        <item x="73"/>
        <item x="29"/>
        <item x="14"/>
        <item x="254"/>
        <item x="5"/>
        <item x="76"/>
        <item x="103"/>
        <item x="101"/>
        <item x="134"/>
        <item x="3"/>
        <item x="84"/>
        <item x="151"/>
        <item x="74"/>
        <item x="13"/>
        <item x="62"/>
        <item x="102"/>
        <item x="152"/>
        <item x="4"/>
        <item x="28"/>
        <item x="87"/>
        <item x="154"/>
        <item x="170"/>
        <item x="37"/>
        <item x="20"/>
        <item x="153"/>
        <item x="116"/>
        <item x="169"/>
        <item x="192"/>
        <item x="98"/>
        <item x="27"/>
        <item x="132"/>
        <item x="12"/>
        <item x="50"/>
        <item x="189"/>
        <item x="35"/>
        <item x="48"/>
        <item x="115"/>
        <item x="19"/>
        <item x="117"/>
        <item x="75"/>
        <item x="85"/>
        <item x="63"/>
        <item x="111"/>
        <item x="10"/>
        <item x="166"/>
        <item x="149"/>
        <item x="172"/>
        <item x="148"/>
        <item x="9"/>
        <item x="86"/>
        <item x="36"/>
        <item x="131"/>
        <item x="71"/>
        <item x="133"/>
        <item x="59"/>
        <item x="46"/>
        <item x="60"/>
        <item x="188"/>
        <item x="58"/>
        <item x="150"/>
        <item x="47"/>
        <item x="167"/>
        <item x="51"/>
        <item x="168"/>
        <item x="11"/>
        <item x="114"/>
        <item x="191"/>
        <item x="171"/>
        <item x="100"/>
        <item x="186"/>
        <item x="83"/>
        <item x="26"/>
        <item x="72"/>
        <item x="212"/>
        <item x="127"/>
        <item x="113"/>
        <item x="70"/>
        <item x="129"/>
        <item x="146"/>
        <item x="187"/>
        <item x="209"/>
        <item x="99"/>
        <item x="96"/>
        <item x="112"/>
        <item x="130"/>
        <item x="164"/>
        <item x="144"/>
        <item x="253"/>
        <item x="82"/>
        <item x="229"/>
        <item x="16"/>
        <item x="250"/>
        <item x="211"/>
        <item x="184"/>
        <item x="128"/>
        <item x="208"/>
        <item x="147"/>
        <item x="18"/>
        <item x="248"/>
        <item x="95"/>
        <item x="232"/>
        <item x="252"/>
        <item x="34"/>
        <item x="145"/>
        <item x="109"/>
        <item x="227"/>
        <item x="25"/>
        <item x="246"/>
        <item x="231"/>
        <item x="206"/>
        <item x="205"/>
        <item x="207"/>
        <item x="45"/>
        <item x="57"/>
        <item x="225"/>
        <item x="203"/>
        <item x="190"/>
        <item x="108"/>
        <item x="228"/>
        <item x="69"/>
        <item x="165"/>
        <item x="33"/>
        <item x="226"/>
        <item x="17"/>
        <item x="163"/>
        <item x="68"/>
        <item x="124"/>
        <item x="247"/>
        <item x="125"/>
        <item x="44"/>
        <item x="223"/>
        <item x="56"/>
        <item x="183"/>
        <item x="141"/>
        <item x="249"/>
        <item x="142"/>
        <item x="160"/>
        <item x="182"/>
        <item x="97"/>
        <item x="15"/>
        <item x="244"/>
        <item x="161"/>
        <item x="180"/>
        <item x="23"/>
        <item x="179"/>
        <item x="222"/>
        <item x="80"/>
        <item x="202"/>
        <item x="185"/>
        <item x="81"/>
        <item x="24"/>
        <item x="243"/>
        <item x="54"/>
        <item x="22"/>
        <item x="110"/>
        <item x="31"/>
        <item x="93"/>
        <item x="198"/>
        <item x="199"/>
        <item x="218"/>
        <item x="30"/>
        <item x="210"/>
        <item x="66"/>
        <item x="94"/>
        <item x="240"/>
        <item x="219"/>
        <item x="42"/>
        <item x="239"/>
        <item x="53"/>
        <item x="32"/>
        <item x="126"/>
        <item x="204"/>
        <item x="65"/>
        <item x="41"/>
        <item x="120"/>
        <item x="77"/>
        <item x="137"/>
        <item x="91"/>
        <item x="224"/>
        <item x="78"/>
        <item x="43"/>
        <item x="201"/>
        <item x="245"/>
        <item x="55"/>
        <item x="156"/>
        <item x="105"/>
        <item x="90"/>
        <item x="143"/>
        <item x="122"/>
        <item x="104"/>
        <item x="67"/>
        <item x="230"/>
        <item x="175"/>
        <item x="221"/>
        <item x="119"/>
        <item x="235"/>
        <item x="139"/>
        <item x="162"/>
        <item x="107"/>
        <item x="242"/>
        <item x="136"/>
        <item x="79"/>
        <item x="155"/>
        <item x="158"/>
        <item x="251"/>
        <item x="181"/>
        <item x="174"/>
        <item x="123"/>
        <item x="194"/>
        <item x="214"/>
        <item x="177"/>
        <item x="92"/>
        <item x="140"/>
        <item x="241"/>
        <item x="200"/>
        <item x="213"/>
        <item x="220"/>
        <item x="193"/>
        <item x="159"/>
        <item x="234"/>
        <item x="106"/>
        <item x="196"/>
        <item x="178"/>
        <item x="216"/>
        <item x="237"/>
        <item x="121"/>
        <item x="238"/>
        <item x="197"/>
        <item x="217"/>
        <item x="138"/>
        <item x="157"/>
        <item x="176"/>
        <item x="195"/>
        <item x="215"/>
        <item x="236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0" hier="-1"/>
  </pageFields>
  <dataFields count="1">
    <dataField name="Sum of new_customers" fld="2" baseField="0" baseItem="0" numFmtId="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E262" totalsRowShown="0">
  <autoFilter ref="B2:E262"/>
  <tableColumns count="4">
    <tableColumn id="1" name="month" dataDxfId="0"/>
    <tableColumn id="2" name="market_name"/>
    <tableColumn id="3" name="new_customers"/>
    <tableColumn id="4" name="active_custom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5"/>
  <sheetViews>
    <sheetView showGridLines="0" tabSelected="1" topLeftCell="A82" zoomScale="120" zoomScaleNormal="120" zoomScalePageLayoutView="120" workbookViewId="0">
      <selection activeCell="B92" sqref="B92"/>
    </sheetView>
  </sheetViews>
  <sheetFormatPr baseColWidth="10" defaultColWidth="8.83203125" defaultRowHeight="15" x14ac:dyDescent="0.2"/>
  <cols>
    <col min="1" max="1" width="2.33203125" style="22" customWidth="1"/>
    <col min="2" max="2" width="17.6640625" style="21" customWidth="1"/>
    <col min="3" max="3" width="18.6640625" style="54" customWidth="1"/>
    <col min="4" max="6" width="13.83203125" style="22" bestFit="1" customWidth="1"/>
    <col min="7" max="7" width="4.33203125" style="22" customWidth="1"/>
    <col min="8" max="8" width="8.83203125" style="22"/>
    <col min="9" max="9" width="21.6640625" style="22" customWidth="1"/>
    <col min="10" max="10" width="2.5" style="22" customWidth="1"/>
    <col min="11" max="11" width="13.33203125" style="22" bestFit="1" customWidth="1"/>
    <col min="12" max="13" width="11.1640625" style="22" bestFit="1" customWidth="1"/>
    <col min="14" max="19" width="11.33203125" style="22" bestFit="1" customWidth="1"/>
    <col min="20" max="16384" width="8.83203125" style="22"/>
  </cols>
  <sheetData>
    <row r="2" spans="2:15" x14ac:dyDescent="0.2">
      <c r="B2" s="23" t="s">
        <v>128</v>
      </c>
      <c r="C2" s="47"/>
    </row>
    <row r="3" spans="2:15" x14ac:dyDescent="0.2">
      <c r="B3" s="23" t="s">
        <v>130</v>
      </c>
      <c r="C3" s="47"/>
    </row>
    <row r="4" spans="2:15" x14ac:dyDescent="0.2">
      <c r="B4" s="22"/>
      <c r="C4" s="47"/>
    </row>
    <row r="5" spans="2:15" x14ac:dyDescent="0.2">
      <c r="B5" s="24" t="s">
        <v>53</v>
      </c>
      <c r="C5" s="48"/>
    </row>
    <row r="6" spans="2:15" x14ac:dyDescent="0.2">
      <c r="B6" s="22" t="s">
        <v>125</v>
      </c>
      <c r="C6" s="47"/>
    </row>
    <row r="7" spans="2:15" x14ac:dyDescent="0.2">
      <c r="B7" s="22" t="s">
        <v>129</v>
      </c>
      <c r="C7" s="47"/>
    </row>
    <row r="8" spans="2:15" ht="16" thickBot="1" x14ac:dyDescent="0.25">
      <c r="B8" s="22" t="s">
        <v>127</v>
      </c>
      <c r="C8" s="47"/>
    </row>
    <row r="9" spans="2:15" ht="16" thickBot="1" x14ac:dyDescent="0.25">
      <c r="I9" s="84" t="s">
        <v>164</v>
      </c>
    </row>
    <row r="10" spans="2:15" x14ac:dyDescent="0.2">
      <c r="B10" s="42" t="s">
        <v>36</v>
      </c>
      <c r="C10" s="49"/>
      <c r="I10" s="74" t="s">
        <v>151</v>
      </c>
      <c r="K10" s="92">
        <v>2</v>
      </c>
      <c r="L10" s="74" t="str">
        <f ca="1">OFFSET(L9,$K$10+1,0)</f>
        <v>Base</v>
      </c>
    </row>
    <row r="11" spans="2:15" x14ac:dyDescent="0.2">
      <c r="B11" s="31" t="s">
        <v>37</v>
      </c>
      <c r="C11" s="50"/>
      <c r="K11" s="88">
        <v>1</v>
      </c>
      <c r="L11" s="85" t="s">
        <v>152</v>
      </c>
    </row>
    <row r="12" spans="2:15" x14ac:dyDescent="0.2">
      <c r="B12" s="31" t="s">
        <v>34</v>
      </c>
      <c r="C12" s="50"/>
      <c r="K12" s="89">
        <v>2</v>
      </c>
      <c r="L12" s="86" t="s">
        <v>153</v>
      </c>
    </row>
    <row r="13" spans="2:15" x14ac:dyDescent="0.2">
      <c r="B13" s="31" t="s">
        <v>35</v>
      </c>
      <c r="C13" s="50"/>
      <c r="K13" s="90">
        <v>3</v>
      </c>
      <c r="L13" s="87" t="s">
        <v>154</v>
      </c>
    </row>
    <row r="15" spans="2:15" ht="3" customHeight="1" x14ac:dyDescent="0.2">
      <c r="B15" s="43"/>
      <c r="C15" s="51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</row>
    <row r="17" spans="2:21" x14ac:dyDescent="0.2">
      <c r="B17" s="1"/>
      <c r="C17" s="52"/>
      <c r="D17" s="1">
        <v>42370</v>
      </c>
      <c r="E17" s="1">
        <v>42401</v>
      </c>
      <c r="F17" s="1">
        <v>42430</v>
      </c>
      <c r="G17" s="25"/>
      <c r="H17" s="26" t="s">
        <v>139</v>
      </c>
      <c r="I17" s="26" t="s">
        <v>178</v>
      </c>
      <c r="K17" s="1">
        <v>42461</v>
      </c>
      <c r="L17" s="1">
        <v>42491</v>
      </c>
      <c r="M17" s="1">
        <v>42522</v>
      </c>
      <c r="N17" s="1">
        <v>42552</v>
      </c>
      <c r="O17" s="1">
        <v>42583</v>
      </c>
      <c r="P17" s="1">
        <v>42614</v>
      </c>
      <c r="Q17" s="1">
        <v>42644</v>
      </c>
      <c r="R17" s="1">
        <v>42675</v>
      </c>
      <c r="S17" s="1">
        <v>42705</v>
      </c>
    </row>
    <row r="18" spans="2:21" x14ac:dyDescent="0.2">
      <c r="B18" s="27" t="s">
        <v>2</v>
      </c>
      <c r="C18" s="53"/>
    </row>
    <row r="19" spans="2:21" x14ac:dyDescent="0.2">
      <c r="B19" s="95" t="s">
        <v>43</v>
      </c>
      <c r="D19" s="29">
        <v>17545590.2703312</v>
      </c>
      <c r="E19" s="29">
        <v>18994065.155166224</v>
      </c>
      <c r="F19" s="29">
        <v>21848111.342911143</v>
      </c>
      <c r="H19" s="30"/>
      <c r="I19" s="22" t="str">
        <f>B19</f>
        <v>Gross Merchandise Volume (GMV)</v>
      </c>
      <c r="K19" s="35">
        <f ca="1">K20*K22</f>
        <v>24309627.152426161</v>
      </c>
      <c r="L19" s="35">
        <f t="shared" ref="L19:S19" ca="1" si="0">L20*L22</f>
        <v>27095601.203813143</v>
      </c>
      <c r="M19" s="35">
        <f t="shared" ca="1" si="0"/>
        <v>36241029.942220636</v>
      </c>
      <c r="N19" s="35">
        <f t="shared" ca="1" si="0"/>
        <v>37028188.366484419</v>
      </c>
      <c r="O19" s="35">
        <f t="shared" ca="1" si="0"/>
        <v>45023734.939714044</v>
      </c>
      <c r="P19" s="35">
        <f t="shared" ca="1" si="0"/>
        <v>46001654.505082883</v>
      </c>
      <c r="Q19" s="35">
        <f t="shared" ca="1" si="0"/>
        <v>46612378.08715488</v>
      </c>
      <c r="R19" s="35">
        <f t="shared" ca="1" si="0"/>
        <v>37289902.469723903</v>
      </c>
      <c r="S19" s="35">
        <f t="shared" ca="1" si="0"/>
        <v>37289902.469723903</v>
      </c>
    </row>
    <row r="20" spans="2:21" x14ac:dyDescent="0.2">
      <c r="B20" s="28"/>
      <c r="C20" s="54" t="s">
        <v>134</v>
      </c>
      <c r="D20" s="63"/>
      <c r="E20" s="58">
        <f>E19/D19-1</f>
        <v>8.2554924771287341E-2</v>
      </c>
      <c r="F20" s="58">
        <f>F19/E19-1</f>
        <v>0.15025989246797145</v>
      </c>
      <c r="H20" s="30"/>
      <c r="I20" s="47" t="s">
        <v>169</v>
      </c>
      <c r="K20" s="65">
        <f>AVERAGE(D24:F24)</f>
        <v>34.295095669999995</v>
      </c>
      <c r="L20" s="65">
        <f>K20</f>
        <v>34.295095669999995</v>
      </c>
      <c r="M20" s="65">
        <f t="shared" ref="M20:S20" si="1">L20</f>
        <v>34.295095669999995</v>
      </c>
      <c r="N20" s="65">
        <f t="shared" si="1"/>
        <v>34.295095669999995</v>
      </c>
      <c r="O20" s="65">
        <f t="shared" si="1"/>
        <v>34.295095669999995</v>
      </c>
      <c r="P20" s="65">
        <f t="shared" si="1"/>
        <v>34.295095669999995</v>
      </c>
      <c r="Q20" s="65">
        <f t="shared" si="1"/>
        <v>34.295095669999995</v>
      </c>
      <c r="R20" s="65">
        <f t="shared" si="1"/>
        <v>34.295095669999995</v>
      </c>
      <c r="S20" s="65">
        <f t="shared" si="1"/>
        <v>34.295095669999995</v>
      </c>
    </row>
    <row r="21" spans="2:21" ht="18" customHeight="1" x14ac:dyDescent="0.2">
      <c r="B21" s="28"/>
      <c r="C21" s="54" t="s">
        <v>198</v>
      </c>
      <c r="D21" s="114">
        <f>D19/D99</f>
        <v>1407.249781066025</v>
      </c>
      <c r="E21" s="114">
        <f>E19/E99</f>
        <v>1431.4616892882827</v>
      </c>
      <c r="F21" s="114">
        <f>F19/F99</f>
        <v>1545.8933943898071</v>
      </c>
    </row>
    <row r="22" spans="2:21" ht="30" customHeight="1" x14ac:dyDescent="0.2">
      <c r="B22" s="28" t="s">
        <v>0</v>
      </c>
      <c r="D22" s="32">
        <v>512358</v>
      </c>
      <c r="E22" s="33">
        <v>553994.67039840005</v>
      </c>
      <c r="F22" s="33">
        <v>635954.12034000002</v>
      </c>
      <c r="H22" s="30"/>
      <c r="I22" s="80" t="s">
        <v>159</v>
      </c>
      <c r="K22" s="33">
        <f ca="1">K24*K23</f>
        <v>708836.83738171542</v>
      </c>
      <c r="L22" s="33">
        <f t="shared" ref="L22:S22" ca="1" si="2">L24*L23</f>
        <v>790072.18596317584</v>
      </c>
      <c r="M22" s="33">
        <f t="shared" ca="1" si="2"/>
        <v>1056740.8906201965</v>
      </c>
      <c r="N22" s="33">
        <f t="shared" ca="1" si="2"/>
        <v>1079693.3976444693</v>
      </c>
      <c r="O22" s="33">
        <f t="shared" ca="1" si="2"/>
        <v>1312833.0468282974</v>
      </c>
      <c r="P22" s="33">
        <f t="shared" ca="1" si="2"/>
        <v>1341347.8984787706</v>
      </c>
      <c r="Q22" s="33">
        <f t="shared" ca="1" si="2"/>
        <v>1359155.7969593175</v>
      </c>
      <c r="R22" s="33">
        <f t="shared" ca="1" si="2"/>
        <v>1087324.637567454</v>
      </c>
      <c r="S22" s="33">
        <f t="shared" ca="1" si="2"/>
        <v>1087324.637567454</v>
      </c>
    </row>
    <row r="23" spans="2:21" x14ac:dyDescent="0.2">
      <c r="B23" s="28"/>
      <c r="C23" s="54" t="s">
        <v>134</v>
      </c>
      <c r="D23" s="64"/>
      <c r="E23" s="60">
        <f>E22/D22-1</f>
        <v>8.1264800000000026E-2</v>
      </c>
      <c r="F23" s="60">
        <f>F22/E22-1</f>
        <v>0.14794266862289418</v>
      </c>
      <c r="H23" s="30"/>
      <c r="I23" s="30" t="s">
        <v>160</v>
      </c>
      <c r="K23" s="30">
        <v>1</v>
      </c>
      <c r="L23" s="30">
        <v>1</v>
      </c>
      <c r="M23" s="30">
        <v>1.2</v>
      </c>
      <c r="N23" s="30">
        <v>1.1000000000000001</v>
      </c>
      <c r="O23" s="30">
        <v>1.2</v>
      </c>
      <c r="P23" s="30">
        <v>1.1000000000000001</v>
      </c>
      <c r="Q23" s="30">
        <v>1</v>
      </c>
      <c r="R23" s="30">
        <v>0.8</v>
      </c>
      <c r="S23" s="30">
        <v>0.8</v>
      </c>
    </row>
    <row r="24" spans="2:21" x14ac:dyDescent="0.2">
      <c r="B24" s="28"/>
      <c r="C24" s="54" t="s">
        <v>137</v>
      </c>
      <c r="D24" s="66">
        <f>D19/D22</f>
        <v>34.244786400000002</v>
      </c>
      <c r="E24" s="66">
        <f>E19/E22</f>
        <v>34.285646</v>
      </c>
      <c r="F24" s="66">
        <f>F19/F22</f>
        <v>34.354854609999997</v>
      </c>
      <c r="I24" s="47" t="s">
        <v>157</v>
      </c>
      <c r="J24" s="81"/>
      <c r="K24" s="82">
        <f ca="1">F22*(1+M29)</f>
        <v>708836.83738171542</v>
      </c>
      <c r="L24" s="82">
        <f t="shared" ref="L24:S24" ca="1" si="3">K24*(1+N29)</f>
        <v>790072.18596317584</v>
      </c>
      <c r="M24" s="82">
        <f t="shared" ca="1" si="3"/>
        <v>880617.4088501638</v>
      </c>
      <c r="N24" s="82">
        <f t="shared" ca="1" si="3"/>
        <v>981539.45240406285</v>
      </c>
      <c r="O24" s="82">
        <f t="shared" ca="1" si="3"/>
        <v>1094027.5390235812</v>
      </c>
      <c r="P24" s="82">
        <f t="shared" ca="1" si="3"/>
        <v>1219407.1804352459</v>
      </c>
      <c r="Q24" s="82">
        <f t="shared" ca="1" si="3"/>
        <v>1359155.7969593175</v>
      </c>
      <c r="R24" s="82">
        <f t="shared" ca="1" si="3"/>
        <v>1359155.7969593175</v>
      </c>
      <c r="S24" s="82">
        <f t="shared" ca="1" si="3"/>
        <v>1359155.7969593175</v>
      </c>
    </row>
    <row r="25" spans="2:21" x14ac:dyDescent="0.2">
      <c r="B25" s="28"/>
      <c r="D25" s="66"/>
      <c r="E25" s="66"/>
      <c r="F25" s="66"/>
      <c r="I25" s="47" t="s">
        <v>158</v>
      </c>
      <c r="R25" s="31"/>
    </row>
    <row r="26" spans="2:21" x14ac:dyDescent="0.2">
      <c r="B26" s="28"/>
      <c r="D26" s="66"/>
      <c r="E26" s="66"/>
      <c r="F26" s="66"/>
      <c r="I26" s="47" t="s">
        <v>147</v>
      </c>
      <c r="J26" s="47"/>
      <c r="K26" s="69">
        <f>E23</f>
        <v>8.1264800000000026E-2</v>
      </c>
      <c r="L26" s="69">
        <f>K26</f>
        <v>8.1264800000000026E-2</v>
      </c>
      <c r="M26" s="69">
        <f t="shared" ref="M26:S26" si="4">L26</f>
        <v>8.1264800000000026E-2</v>
      </c>
      <c r="N26" s="69">
        <f t="shared" si="4"/>
        <v>8.1264800000000026E-2</v>
      </c>
      <c r="O26" s="69">
        <f t="shared" si="4"/>
        <v>8.1264800000000026E-2</v>
      </c>
      <c r="P26" s="69">
        <f t="shared" si="4"/>
        <v>8.1264800000000026E-2</v>
      </c>
      <c r="Q26" s="69">
        <f t="shared" si="4"/>
        <v>8.1264800000000026E-2</v>
      </c>
      <c r="R26" s="69">
        <f t="shared" si="4"/>
        <v>8.1264800000000026E-2</v>
      </c>
      <c r="S26" s="69">
        <f t="shared" si="4"/>
        <v>8.1264800000000026E-2</v>
      </c>
    </row>
    <row r="27" spans="2:21" x14ac:dyDescent="0.2">
      <c r="B27" s="28"/>
      <c r="D27" s="66"/>
      <c r="E27" s="66"/>
      <c r="F27" s="66"/>
      <c r="I27" s="47" t="s">
        <v>148</v>
      </c>
      <c r="J27" s="47"/>
      <c r="K27" s="69">
        <f>AVERAGE(E23:F23)</f>
        <v>0.1146037343114471</v>
      </c>
      <c r="L27" s="69">
        <f t="shared" ref="L27:S28" si="5">K27</f>
        <v>0.1146037343114471</v>
      </c>
      <c r="M27" s="69">
        <f t="shared" si="5"/>
        <v>0.1146037343114471</v>
      </c>
      <c r="N27" s="69">
        <f t="shared" si="5"/>
        <v>0.1146037343114471</v>
      </c>
      <c r="O27" s="69">
        <f t="shared" si="5"/>
        <v>0.1146037343114471</v>
      </c>
      <c r="P27" s="69">
        <f t="shared" si="5"/>
        <v>0.1146037343114471</v>
      </c>
      <c r="Q27" s="69">
        <f t="shared" si="5"/>
        <v>0.1146037343114471</v>
      </c>
      <c r="R27" s="69">
        <f t="shared" si="5"/>
        <v>0.1146037343114471</v>
      </c>
      <c r="S27" s="69">
        <f t="shared" si="5"/>
        <v>0.1146037343114471</v>
      </c>
    </row>
    <row r="28" spans="2:21" x14ac:dyDescent="0.2">
      <c r="B28" s="28"/>
      <c r="D28" s="66"/>
      <c r="E28" s="66"/>
      <c r="F28" s="66"/>
      <c r="I28" s="72" t="s">
        <v>149</v>
      </c>
      <c r="K28" s="73">
        <f>F23</f>
        <v>0.14794266862289418</v>
      </c>
      <c r="L28" s="73">
        <f>F23</f>
        <v>0.14794266862289418</v>
      </c>
      <c r="M28" s="73">
        <f t="shared" si="5"/>
        <v>0.14794266862289418</v>
      </c>
      <c r="N28" s="73">
        <f t="shared" si="5"/>
        <v>0.14794266862289418</v>
      </c>
      <c r="O28" s="73">
        <f t="shared" si="5"/>
        <v>0.14794266862289418</v>
      </c>
      <c r="P28" s="73">
        <f t="shared" si="5"/>
        <v>0.14794266862289418</v>
      </c>
      <c r="Q28" s="73">
        <f t="shared" si="5"/>
        <v>0.14794266862289418</v>
      </c>
      <c r="R28" s="73">
        <f t="shared" si="5"/>
        <v>0.14794266862289418</v>
      </c>
      <c r="S28" s="73">
        <f t="shared" si="5"/>
        <v>0.14794266862289418</v>
      </c>
      <c r="T28" s="73"/>
    </row>
    <row r="29" spans="2:21" x14ac:dyDescent="0.2">
      <c r="B29" s="28"/>
      <c r="D29" s="66"/>
      <c r="E29" s="66"/>
      <c r="F29" s="66"/>
      <c r="I29" s="70" t="s">
        <v>150</v>
      </c>
      <c r="K29" s="91">
        <f ca="1">OFFSET(K25,$K$10,0)</f>
        <v>0.1146037343114471</v>
      </c>
      <c r="L29" s="91">
        <f t="shared" ref="L29:S29" ca="1" si="6">OFFSET(L25,$K$10,0)</f>
        <v>0.1146037343114471</v>
      </c>
      <c r="M29" s="91">
        <f t="shared" ca="1" si="6"/>
        <v>0.1146037343114471</v>
      </c>
      <c r="N29" s="91">
        <f t="shared" ca="1" si="6"/>
        <v>0.1146037343114471</v>
      </c>
      <c r="O29" s="91">
        <f t="shared" ca="1" si="6"/>
        <v>0.1146037343114471</v>
      </c>
      <c r="P29" s="91">
        <f t="shared" ca="1" si="6"/>
        <v>0.1146037343114471</v>
      </c>
      <c r="Q29" s="91">
        <f t="shared" ca="1" si="6"/>
        <v>0.1146037343114471</v>
      </c>
      <c r="R29" s="91">
        <f t="shared" ca="1" si="6"/>
        <v>0.1146037343114471</v>
      </c>
      <c r="S29" s="91">
        <f t="shared" ca="1" si="6"/>
        <v>0.1146037343114471</v>
      </c>
      <c r="T29" s="71"/>
      <c r="U29" s="71"/>
    </row>
    <row r="30" spans="2:21" x14ac:dyDescent="0.2">
      <c r="B30" s="28"/>
      <c r="D30" s="66"/>
      <c r="E30" s="66"/>
      <c r="F30" s="66"/>
      <c r="T30" s="31"/>
    </row>
    <row r="31" spans="2:21" x14ac:dyDescent="0.2">
      <c r="B31" s="28" t="s">
        <v>1</v>
      </c>
      <c r="D31" s="45">
        <v>8043877.8504166137</v>
      </c>
      <c r="E31" s="45">
        <v>8707639.4640331529</v>
      </c>
      <c r="F31" s="45">
        <v>9992783.4076576363</v>
      </c>
      <c r="I31" s="22" t="s">
        <v>1</v>
      </c>
      <c r="K31" s="35">
        <f ca="1">K35+K42</f>
        <v>11730257.685032731</v>
      </c>
      <c r="L31" s="35">
        <f t="shared" ref="L31:S31" ca="1" si="7">L35+L42</f>
        <v>13298671.11972964</v>
      </c>
      <c r="M31" s="35">
        <f t="shared" ca="1" si="7"/>
        <v>18096531.487104658</v>
      </c>
      <c r="N31" s="35">
        <f t="shared" ca="1" si="7"/>
        <v>18815573.210140556</v>
      </c>
      <c r="O31" s="35">
        <f t="shared" ca="1" si="7"/>
        <v>23287406.304777332</v>
      </c>
      <c r="P31" s="35">
        <f t="shared" ca="1" si="7"/>
        <v>24224323.952489752</v>
      </c>
      <c r="Q31" s="35">
        <f t="shared" ca="1" si="7"/>
        <v>24996638.1766381</v>
      </c>
      <c r="R31" s="35">
        <f t="shared" ca="1" si="7"/>
        <v>21754497.643443312</v>
      </c>
      <c r="S31" s="35">
        <f t="shared" ca="1" si="7"/>
        <v>23775262.810896073</v>
      </c>
    </row>
    <row r="32" spans="2:21" x14ac:dyDescent="0.2">
      <c r="B32" s="28"/>
      <c r="C32" s="54" t="s">
        <v>134</v>
      </c>
      <c r="D32" s="45"/>
      <c r="E32" s="46">
        <f>E31/D31-1</f>
        <v>8.2517614757434687E-2</v>
      </c>
      <c r="F32" s="46">
        <f>F31/E31-1</f>
        <v>0.1475880976621462</v>
      </c>
    </row>
    <row r="33" spans="2:19" x14ac:dyDescent="0.2">
      <c r="D33" s="35"/>
      <c r="E33" s="35"/>
      <c r="F33" s="35"/>
    </row>
    <row r="34" spans="2:19" x14ac:dyDescent="0.2">
      <c r="B34" s="27" t="s">
        <v>5</v>
      </c>
      <c r="C34" s="53"/>
      <c r="D34" s="35"/>
      <c r="E34" s="35"/>
      <c r="F34" s="35"/>
    </row>
    <row r="35" spans="2:19" x14ac:dyDescent="0.2">
      <c r="B35" s="21" t="s">
        <v>4</v>
      </c>
      <c r="D35" s="35">
        <v>4162575.7172999997</v>
      </c>
      <c r="E35" s="35">
        <v>4488658.7177024763</v>
      </c>
      <c r="F35" s="35">
        <v>5120318.1172737703</v>
      </c>
      <c r="I35" s="22" t="s">
        <v>165</v>
      </c>
      <c r="K35" s="35">
        <f t="shared" ref="K35:S35" ca="1" si="8">K40*K89</f>
        <v>6330670.6285990207</v>
      </c>
      <c r="L35" s="35">
        <f t="shared" ca="1" si="8"/>
        <v>7280271.222888873</v>
      </c>
      <c r="M35" s="35">
        <f t="shared" ca="1" si="8"/>
        <v>10046774.287586644</v>
      </c>
      <c r="N35" s="35">
        <f t="shared" ca="1" si="8"/>
        <v>10590974.561497588</v>
      </c>
      <c r="O35" s="35">
        <f t="shared" ca="1" si="8"/>
        <v>13286858.995333336</v>
      </c>
      <c r="P35" s="35">
        <f t="shared" ca="1" si="8"/>
        <v>14006563.857580559</v>
      </c>
      <c r="Q35" s="35">
        <f t="shared" ca="1" si="8"/>
        <v>14643225.851106945</v>
      </c>
      <c r="R35" s="35">
        <f t="shared" ca="1" si="8"/>
        <v>13471767.783018388</v>
      </c>
      <c r="S35" s="35">
        <f t="shared" ca="1" si="8"/>
        <v>15492532.950471148</v>
      </c>
    </row>
    <row r="36" spans="2:19" x14ac:dyDescent="0.2">
      <c r="C36" s="54" t="s">
        <v>134</v>
      </c>
      <c r="D36" s="57"/>
      <c r="E36" s="60">
        <f>E35/D35-1</f>
        <v>7.8336833381132065E-2</v>
      </c>
      <c r="F36" s="60">
        <f>F35/E35-1</f>
        <v>0.14072341857493886</v>
      </c>
      <c r="H36" s="30"/>
      <c r="I36" s="77" t="s">
        <v>155</v>
      </c>
    </row>
    <row r="37" spans="2:19" x14ac:dyDescent="0.2">
      <c r="C37" s="54" t="s">
        <v>136</v>
      </c>
      <c r="D37" s="65">
        <f>D35/D22</f>
        <v>8.1243499999999997</v>
      </c>
      <c r="E37" s="65">
        <f>E35/E22</f>
        <v>8.1023499999999995</v>
      </c>
      <c r="F37" s="65">
        <f>F35/F22</f>
        <v>8.0513954600000002</v>
      </c>
      <c r="H37" s="30"/>
      <c r="I37" s="47" t="s">
        <v>147</v>
      </c>
      <c r="K37" s="65">
        <f>F40</f>
        <v>15.927726574239033</v>
      </c>
      <c r="L37" s="65">
        <f>K37</f>
        <v>15.927726574239033</v>
      </c>
      <c r="M37" s="65">
        <f t="shared" ref="M37:S37" si="9">L37</f>
        <v>15.927726574239033</v>
      </c>
      <c r="N37" s="65">
        <f t="shared" si="9"/>
        <v>15.927726574239033</v>
      </c>
      <c r="O37" s="65">
        <f t="shared" si="9"/>
        <v>15.927726574239033</v>
      </c>
      <c r="P37" s="65">
        <f t="shared" si="9"/>
        <v>15.927726574239033</v>
      </c>
      <c r="Q37" s="65">
        <f t="shared" si="9"/>
        <v>15.927726574239033</v>
      </c>
      <c r="R37" s="65">
        <f t="shared" si="9"/>
        <v>15.927726574239033</v>
      </c>
      <c r="S37" s="65">
        <f t="shared" si="9"/>
        <v>15.927726574239033</v>
      </c>
    </row>
    <row r="38" spans="2:19" x14ac:dyDescent="0.2">
      <c r="C38" s="54" t="s">
        <v>138</v>
      </c>
      <c r="D38" s="60">
        <f>D35/D19</f>
        <v>0.23724341291262951</v>
      </c>
      <c r="E38" s="60">
        <f>E35/E19</f>
        <v>0.2363190123353662</v>
      </c>
      <c r="F38" s="60">
        <f>F35/F19</f>
        <v>0.23435975938190709</v>
      </c>
      <c r="H38" s="30"/>
      <c r="I38" s="47" t="s">
        <v>148</v>
      </c>
      <c r="K38" s="65">
        <f>AVERAGE(D40:F40)</f>
        <v>17.124138280753698</v>
      </c>
      <c r="L38" s="65">
        <f t="shared" ref="L38:S39" si="10">K38</f>
        <v>17.124138280753698</v>
      </c>
      <c r="M38" s="65">
        <f t="shared" si="10"/>
        <v>17.124138280753698</v>
      </c>
      <c r="N38" s="65">
        <f t="shared" si="10"/>
        <v>17.124138280753698</v>
      </c>
      <c r="O38" s="65">
        <f t="shared" si="10"/>
        <v>17.124138280753698</v>
      </c>
      <c r="P38" s="65">
        <f t="shared" si="10"/>
        <v>17.124138280753698</v>
      </c>
      <c r="Q38" s="65">
        <f t="shared" si="10"/>
        <v>17.124138280753698</v>
      </c>
      <c r="R38" s="65">
        <f t="shared" si="10"/>
        <v>17.124138280753698</v>
      </c>
      <c r="S38" s="65">
        <f t="shared" si="10"/>
        <v>17.124138280753698</v>
      </c>
    </row>
    <row r="39" spans="2:19" x14ac:dyDescent="0.2">
      <c r="C39" s="54" t="s">
        <v>135</v>
      </c>
      <c r="D39" s="60">
        <f>D35/D31</f>
        <v>0.51748370558416779</v>
      </c>
      <c r="E39" s="60">
        <f>E35/E31</f>
        <v>0.51548513649914551</v>
      </c>
      <c r="F39" s="60">
        <f>F35/F31</f>
        <v>0.51240159106720806</v>
      </c>
      <c r="H39" s="30"/>
      <c r="I39" s="72" t="s">
        <v>149</v>
      </c>
      <c r="J39" s="75"/>
      <c r="K39" s="76">
        <f>D40</f>
        <v>18.653042764767562</v>
      </c>
      <c r="L39" s="76">
        <f t="shared" si="10"/>
        <v>18.653042764767562</v>
      </c>
      <c r="M39" s="76">
        <f t="shared" si="10"/>
        <v>18.653042764767562</v>
      </c>
      <c r="N39" s="76">
        <f t="shared" si="10"/>
        <v>18.653042764767562</v>
      </c>
      <c r="O39" s="76">
        <f t="shared" si="10"/>
        <v>18.653042764767562</v>
      </c>
      <c r="P39" s="76">
        <f t="shared" si="10"/>
        <v>18.653042764767562</v>
      </c>
      <c r="Q39" s="76">
        <f t="shared" si="10"/>
        <v>18.653042764767562</v>
      </c>
      <c r="R39" s="76">
        <f t="shared" si="10"/>
        <v>18.653042764767562</v>
      </c>
      <c r="S39" s="76">
        <f t="shared" si="10"/>
        <v>18.653042764767562</v>
      </c>
    </row>
    <row r="40" spans="2:19" x14ac:dyDescent="0.2">
      <c r="C40" s="54" t="s">
        <v>144</v>
      </c>
      <c r="D40" s="65">
        <f>D35/D89</f>
        <v>18.653042764767562</v>
      </c>
      <c r="E40" s="65">
        <f>E35/E89</f>
        <v>16.7916455032545</v>
      </c>
      <c r="F40" s="65">
        <f>F35/F89</f>
        <v>15.927726574239033</v>
      </c>
      <c r="H40" s="30"/>
      <c r="I40" s="70" t="s">
        <v>150</v>
      </c>
      <c r="K40" s="65">
        <f ca="1">OFFSET(K36,$K$10,0)</f>
        <v>17.124138280753698</v>
      </c>
      <c r="L40" s="65">
        <f t="shared" ref="L40:S40" ca="1" si="11">OFFSET(L36,$K$10,0)</f>
        <v>17.124138280753698</v>
      </c>
      <c r="M40" s="65">
        <f t="shared" ca="1" si="11"/>
        <v>17.124138280753698</v>
      </c>
      <c r="N40" s="65">
        <f t="shared" ca="1" si="11"/>
        <v>17.124138280753698</v>
      </c>
      <c r="O40" s="65">
        <f t="shared" ca="1" si="11"/>
        <v>17.124138280753698</v>
      </c>
      <c r="P40" s="65">
        <f t="shared" ca="1" si="11"/>
        <v>17.124138280753698</v>
      </c>
      <c r="Q40" s="65">
        <f t="shared" ca="1" si="11"/>
        <v>17.124138280753698</v>
      </c>
      <c r="R40" s="65">
        <f t="shared" ca="1" si="11"/>
        <v>17.124138280753698</v>
      </c>
      <c r="S40" s="65">
        <f t="shared" ca="1" si="11"/>
        <v>17.124138280753698</v>
      </c>
    </row>
    <row r="41" spans="2:19" x14ac:dyDescent="0.2">
      <c r="D41" s="65"/>
      <c r="E41" s="65"/>
      <c r="F41" s="65"/>
      <c r="H41" s="30"/>
      <c r="I41" s="70"/>
      <c r="K41" s="65"/>
      <c r="L41" s="65"/>
      <c r="M41" s="65"/>
      <c r="N41" s="65"/>
      <c r="O41" s="65"/>
      <c r="P41" s="65"/>
      <c r="Q41" s="65"/>
      <c r="R41" s="65"/>
      <c r="S41" s="65"/>
    </row>
    <row r="42" spans="2:19" x14ac:dyDescent="0.2">
      <c r="B42" s="21" t="s">
        <v>3</v>
      </c>
      <c r="D42" s="35">
        <v>3881302.1331166136</v>
      </c>
      <c r="E42" s="35">
        <v>4218980.7463306766</v>
      </c>
      <c r="F42" s="35">
        <v>4872465.2903838661</v>
      </c>
      <c r="I42" s="83" t="s">
        <v>3</v>
      </c>
      <c r="K42" s="35">
        <f t="shared" ref="K42:S42" ca="1" si="12">K47*K22</f>
        <v>5399587.0564337103</v>
      </c>
      <c r="L42" s="35">
        <f t="shared" ca="1" si="12"/>
        <v>6018399.896840767</v>
      </c>
      <c r="M42" s="35">
        <f t="shared" ca="1" si="12"/>
        <v>8049757.1995180147</v>
      </c>
      <c r="N42" s="35">
        <f t="shared" ca="1" si="12"/>
        <v>8224598.6486429675</v>
      </c>
      <c r="O42" s="35">
        <f t="shared" ca="1" si="12"/>
        <v>10000547.309443997</v>
      </c>
      <c r="P42" s="35">
        <f t="shared" ca="1" si="12"/>
        <v>10217760.094909193</v>
      </c>
      <c r="Q42" s="35">
        <f t="shared" ca="1" si="12"/>
        <v>10353412.325531155</v>
      </c>
      <c r="R42" s="35">
        <f t="shared" ca="1" si="12"/>
        <v>8282729.8604249237</v>
      </c>
      <c r="S42" s="35">
        <f t="shared" ca="1" si="12"/>
        <v>8282729.8604249237</v>
      </c>
    </row>
    <row r="43" spans="2:19" x14ac:dyDescent="0.2">
      <c r="C43" s="54" t="s">
        <v>134</v>
      </c>
      <c r="D43" s="57"/>
      <c r="E43" s="58">
        <f>E42/D42-1</f>
        <v>8.7001372640607366E-2</v>
      </c>
      <c r="F43" s="58">
        <f>F42/E42-1</f>
        <v>0.15489156821147776</v>
      </c>
      <c r="H43" s="30"/>
      <c r="I43" s="79" t="s">
        <v>156</v>
      </c>
    </row>
    <row r="44" spans="2:19" x14ac:dyDescent="0.2">
      <c r="C44" s="54" t="s">
        <v>136</v>
      </c>
      <c r="D44" s="59">
        <f>D42/D22</f>
        <v>7.5753713870313604</v>
      </c>
      <c r="E44" s="59">
        <f>E42/E22</f>
        <v>7.615561975166</v>
      </c>
      <c r="F44" s="59">
        <f>F42/F22</f>
        <v>7.6616616427909943</v>
      </c>
      <c r="H44" s="30"/>
      <c r="I44" s="47" t="s">
        <v>147</v>
      </c>
      <c r="K44" s="62">
        <f>D44</f>
        <v>7.5753713870313604</v>
      </c>
      <c r="L44" s="62">
        <f>K44</f>
        <v>7.5753713870313604</v>
      </c>
      <c r="M44" s="62">
        <f t="shared" ref="M44:S44" si="13">L44</f>
        <v>7.5753713870313604</v>
      </c>
      <c r="N44" s="62">
        <f t="shared" si="13"/>
        <v>7.5753713870313604</v>
      </c>
      <c r="O44" s="62">
        <f t="shared" si="13"/>
        <v>7.5753713870313604</v>
      </c>
      <c r="P44" s="62">
        <f t="shared" si="13"/>
        <v>7.5753713870313604</v>
      </c>
      <c r="Q44" s="62">
        <f t="shared" si="13"/>
        <v>7.5753713870313604</v>
      </c>
      <c r="R44" s="62">
        <f t="shared" si="13"/>
        <v>7.5753713870313604</v>
      </c>
      <c r="S44" s="62">
        <f t="shared" si="13"/>
        <v>7.5753713870313604</v>
      </c>
    </row>
    <row r="45" spans="2:19" x14ac:dyDescent="0.2">
      <c r="C45" s="54" t="s">
        <v>138</v>
      </c>
      <c r="D45" s="60">
        <f>D42/D19</f>
        <v>0.2212124</v>
      </c>
      <c r="E45" s="60">
        <f>E42/E19</f>
        <v>0.22212099999999999</v>
      </c>
      <c r="F45" s="60">
        <f>F42/F19</f>
        <v>0.22301540000000003</v>
      </c>
      <c r="H45" s="30"/>
      <c r="I45" s="47" t="s">
        <v>148</v>
      </c>
      <c r="K45" s="62">
        <f>AVERAGE(D44:F44)</f>
        <v>7.6175316683294509</v>
      </c>
      <c r="L45" s="62">
        <f t="shared" ref="L45:S46" si="14">K45</f>
        <v>7.6175316683294509</v>
      </c>
      <c r="M45" s="62">
        <f t="shared" si="14"/>
        <v>7.6175316683294509</v>
      </c>
      <c r="N45" s="62">
        <f t="shared" si="14"/>
        <v>7.6175316683294509</v>
      </c>
      <c r="O45" s="62">
        <f t="shared" si="14"/>
        <v>7.6175316683294509</v>
      </c>
      <c r="P45" s="62">
        <f t="shared" si="14"/>
        <v>7.6175316683294509</v>
      </c>
      <c r="Q45" s="62">
        <f t="shared" si="14"/>
        <v>7.6175316683294509</v>
      </c>
      <c r="R45" s="62">
        <f t="shared" si="14"/>
        <v>7.6175316683294509</v>
      </c>
      <c r="S45" s="62">
        <f t="shared" si="14"/>
        <v>7.6175316683294509</v>
      </c>
    </row>
    <row r="46" spans="2:19" x14ac:dyDescent="0.2">
      <c r="C46" s="54" t="s">
        <v>135</v>
      </c>
      <c r="D46" s="61">
        <f>D42/D31</f>
        <v>0.4825162944158321</v>
      </c>
      <c r="E46" s="61">
        <f>E42/E31</f>
        <v>0.48451486350085449</v>
      </c>
      <c r="F46" s="61">
        <f>F42/F31</f>
        <v>0.48759840893279194</v>
      </c>
      <c r="H46" s="30"/>
      <c r="I46" s="72" t="s">
        <v>149</v>
      </c>
      <c r="J46" s="75"/>
      <c r="K46" s="78">
        <f>F44</f>
        <v>7.6616616427909943</v>
      </c>
      <c r="L46" s="78">
        <f t="shared" si="14"/>
        <v>7.6616616427909943</v>
      </c>
      <c r="M46" s="78">
        <f t="shared" si="14"/>
        <v>7.6616616427909943</v>
      </c>
      <c r="N46" s="78">
        <f t="shared" si="14"/>
        <v>7.6616616427909943</v>
      </c>
      <c r="O46" s="78">
        <f t="shared" si="14"/>
        <v>7.6616616427909943</v>
      </c>
      <c r="P46" s="78">
        <f t="shared" si="14"/>
        <v>7.6616616427909943</v>
      </c>
      <c r="Q46" s="78">
        <f t="shared" si="14"/>
        <v>7.6616616427909943</v>
      </c>
      <c r="R46" s="78">
        <f t="shared" si="14"/>
        <v>7.6616616427909943</v>
      </c>
      <c r="S46" s="78">
        <f t="shared" si="14"/>
        <v>7.6616616427909943</v>
      </c>
    </row>
    <row r="47" spans="2:19" x14ac:dyDescent="0.2">
      <c r="D47" s="61"/>
      <c r="E47" s="61"/>
      <c r="F47" s="61"/>
      <c r="H47" s="30"/>
      <c r="I47" s="70" t="s">
        <v>150</v>
      </c>
      <c r="K47" s="62">
        <f ca="1">OFFSET(K43,$K$10,0)</f>
        <v>7.6175316683294509</v>
      </c>
      <c r="L47" s="62">
        <f t="shared" ref="L47:S47" ca="1" si="15">OFFSET(L43,$K$10,0)</f>
        <v>7.6175316683294509</v>
      </c>
      <c r="M47" s="62">
        <f t="shared" ca="1" si="15"/>
        <v>7.6175316683294509</v>
      </c>
      <c r="N47" s="62">
        <f t="shared" ca="1" si="15"/>
        <v>7.6175316683294509</v>
      </c>
      <c r="O47" s="62">
        <f t="shared" ca="1" si="15"/>
        <v>7.6175316683294509</v>
      </c>
      <c r="P47" s="62">
        <f t="shared" ca="1" si="15"/>
        <v>7.6175316683294509</v>
      </c>
      <c r="Q47" s="62">
        <f t="shared" ca="1" si="15"/>
        <v>7.6175316683294509</v>
      </c>
      <c r="R47" s="62">
        <f t="shared" ca="1" si="15"/>
        <v>7.6175316683294509</v>
      </c>
      <c r="S47" s="62">
        <f t="shared" ca="1" si="15"/>
        <v>7.6175316683294509</v>
      </c>
    </row>
    <row r="48" spans="2:19" x14ac:dyDescent="0.2">
      <c r="B48" s="27" t="s">
        <v>9</v>
      </c>
      <c r="C48" s="53"/>
      <c r="D48" s="35"/>
      <c r="E48" s="35"/>
      <c r="F48" s="35"/>
      <c r="H48" s="30"/>
      <c r="I48" s="30"/>
    </row>
    <row r="49" spans="2:19" x14ac:dyDescent="0.2">
      <c r="B49" s="21" t="s">
        <v>210</v>
      </c>
      <c r="D49" s="35">
        <v>5167803.8169407789</v>
      </c>
      <c r="E49" s="35">
        <v>5183634.5870766966</v>
      </c>
      <c r="F49" s="35">
        <v>5928615.2308818949</v>
      </c>
      <c r="H49" s="30"/>
      <c r="I49" s="30" t="str">
        <f>B49</f>
        <v>Driver Pay</v>
      </c>
      <c r="K49" s="35">
        <f ca="1">K50*K22</f>
        <v>6796691.4652157491</v>
      </c>
      <c r="L49" s="35">
        <f t="shared" ref="L49:S49" ca="1" si="16">L50*L22</f>
        <v>7575617.6880922141</v>
      </c>
      <c r="M49" s="35">
        <f t="shared" ca="1" si="16"/>
        <v>10132574.117836118</v>
      </c>
      <c r="N49" s="35">
        <f t="shared" ca="1" si="16"/>
        <v>10352654.537433684</v>
      </c>
      <c r="O49" s="35">
        <f t="shared" ca="1" si="16"/>
        <v>12588117.171774467</v>
      </c>
      <c r="P49" s="35">
        <f t="shared" ca="1" si="16"/>
        <v>12861532.206975717</v>
      </c>
      <c r="Q49" s="35">
        <f t="shared" ca="1" si="16"/>
        <v>13032283.478965526</v>
      </c>
      <c r="R49" s="35">
        <f t="shared" ca="1" si="16"/>
        <v>10425826.783172421</v>
      </c>
      <c r="S49" s="35">
        <f t="shared" ca="1" si="16"/>
        <v>10425826.783172421</v>
      </c>
    </row>
    <row r="50" spans="2:19" x14ac:dyDescent="0.2">
      <c r="C50" s="54" t="s">
        <v>136</v>
      </c>
      <c r="D50" s="62">
        <f>D49/D22</f>
        <v>10.086314289892574</v>
      </c>
      <c r="E50" s="62">
        <f>E49/E22</f>
        <v>9.3568311466767984</v>
      </c>
      <c r="F50" s="62">
        <f>F49/F22</f>
        <v>9.3223945584506644</v>
      </c>
      <c r="H50" s="30"/>
      <c r="I50" s="47" t="s">
        <v>170</v>
      </c>
      <c r="K50" s="62">
        <f>AVERAGE(D50:F50)</f>
        <v>9.5885133316733455</v>
      </c>
      <c r="L50" s="62">
        <f>K50</f>
        <v>9.5885133316733455</v>
      </c>
      <c r="M50" s="62">
        <f t="shared" ref="M50:S50" si="17">L50</f>
        <v>9.5885133316733455</v>
      </c>
      <c r="N50" s="62">
        <f t="shared" si="17"/>
        <v>9.5885133316733455</v>
      </c>
      <c r="O50" s="62">
        <f t="shared" si="17"/>
        <v>9.5885133316733455</v>
      </c>
      <c r="P50" s="62">
        <f t="shared" si="17"/>
        <v>9.5885133316733455</v>
      </c>
      <c r="Q50" s="62">
        <f t="shared" si="17"/>
        <v>9.5885133316733455</v>
      </c>
      <c r="R50" s="62">
        <f t="shared" si="17"/>
        <v>9.5885133316733455</v>
      </c>
      <c r="S50" s="62">
        <f t="shared" si="17"/>
        <v>9.5885133316733455</v>
      </c>
    </row>
    <row r="51" spans="2:19" x14ac:dyDescent="0.2">
      <c r="D51" s="41"/>
      <c r="E51" s="41"/>
      <c r="F51" s="41"/>
      <c r="H51" s="30"/>
    </row>
    <row r="52" spans="2:19" x14ac:dyDescent="0.2">
      <c r="B52" s="21" t="s">
        <v>7</v>
      </c>
      <c r="D52" s="35">
        <v>373113.99533470109</v>
      </c>
      <c r="E52" s="35">
        <v>395486.19365871238</v>
      </c>
      <c r="F52" s="35">
        <v>692247.35776892176</v>
      </c>
      <c r="H52" s="30"/>
      <c r="I52" s="30" t="str">
        <f>B52</f>
        <v>Refunds</v>
      </c>
      <c r="K52" s="35">
        <f ca="1">K53*K35</f>
        <v>855882.37198948162</v>
      </c>
      <c r="L52" s="35">
        <f t="shared" ref="L52:S52" ca="1" si="18">L53*L35</f>
        <v>984264.72778790374</v>
      </c>
      <c r="M52" s="35">
        <f t="shared" ca="1" si="18"/>
        <v>1358285.3243473072</v>
      </c>
      <c r="N52" s="35">
        <f t="shared" ca="1" si="18"/>
        <v>1431859.1127494529</v>
      </c>
      <c r="O52" s="35">
        <f t="shared" ca="1" si="18"/>
        <v>1796332.3414493136</v>
      </c>
      <c r="P52" s="35">
        <f t="shared" ca="1" si="18"/>
        <v>1893633.6766111515</v>
      </c>
      <c r="Q52" s="35">
        <f t="shared" ca="1" si="18"/>
        <v>1979707.9346389307</v>
      </c>
      <c r="R52" s="35">
        <f t="shared" ca="1" si="18"/>
        <v>1821331.299867816</v>
      </c>
      <c r="S52" s="35">
        <f t="shared" ca="1" si="18"/>
        <v>2094530.9948479887</v>
      </c>
    </row>
    <row r="53" spans="2:19" x14ac:dyDescent="0.2">
      <c r="C53" s="54" t="s">
        <v>140</v>
      </c>
      <c r="D53" s="68">
        <f>D52/D35</f>
        <v>8.9635365378222268E-2</v>
      </c>
      <c r="E53" s="68">
        <f>E52/E35</f>
        <v>8.8107877771812934E-2</v>
      </c>
      <c r="F53" s="68">
        <f>F52/F35</f>
        <v>0.13519616201844459</v>
      </c>
      <c r="H53" s="30"/>
      <c r="I53" s="47" t="s">
        <v>171</v>
      </c>
      <c r="K53" s="93">
        <f>F53</f>
        <v>0.13519616201844459</v>
      </c>
      <c r="L53" s="93">
        <f>K53</f>
        <v>0.13519616201844459</v>
      </c>
      <c r="M53" s="93">
        <f t="shared" ref="M53:S53" si="19">L53</f>
        <v>0.13519616201844459</v>
      </c>
      <c r="N53" s="93">
        <f t="shared" si="19"/>
        <v>0.13519616201844459</v>
      </c>
      <c r="O53" s="93">
        <f t="shared" si="19"/>
        <v>0.13519616201844459</v>
      </c>
      <c r="P53" s="93">
        <f t="shared" si="19"/>
        <v>0.13519616201844459</v>
      </c>
      <c r="Q53" s="93">
        <f t="shared" si="19"/>
        <v>0.13519616201844459</v>
      </c>
      <c r="R53" s="93">
        <f t="shared" si="19"/>
        <v>0.13519616201844459</v>
      </c>
      <c r="S53" s="93">
        <f t="shared" si="19"/>
        <v>0.13519616201844459</v>
      </c>
    </row>
    <row r="54" spans="2:19" x14ac:dyDescent="0.2">
      <c r="C54" s="54" t="s">
        <v>141</v>
      </c>
      <c r="D54" s="68">
        <f>D52/D42</f>
        <v>9.6131139122400011E-2</v>
      </c>
      <c r="E54" s="68">
        <f>E52/E42</f>
        <v>9.3739748398395467E-2</v>
      </c>
      <c r="F54" s="68">
        <f>F52/F42</f>
        <v>0.14207332767154193</v>
      </c>
      <c r="H54" s="30"/>
      <c r="I54" s="47"/>
    </row>
    <row r="55" spans="2:19" x14ac:dyDescent="0.2">
      <c r="C55" s="54" t="s">
        <v>142</v>
      </c>
      <c r="D55" s="68">
        <f>D52/D31</f>
        <v>4.638484102731328E-2</v>
      </c>
      <c r="E55" s="68">
        <f>E52/E31</f>
        <v>4.541830139985302E-2</v>
      </c>
      <c r="F55" s="68">
        <f>F52/F31</f>
        <v>6.9274728524431048E-2</v>
      </c>
      <c r="H55" s="30"/>
      <c r="I55" s="47"/>
    </row>
    <row r="56" spans="2:19" x14ac:dyDescent="0.2">
      <c r="B56" s="21" t="s">
        <v>45</v>
      </c>
      <c r="D56" s="35">
        <v>605318.44411527354</v>
      </c>
      <c r="E56" s="35">
        <v>655046.12508289982</v>
      </c>
      <c r="F56" s="35">
        <v>752434.69568859052</v>
      </c>
      <c r="I56" s="30" t="str">
        <f>B56</f>
        <v>Consumer Payment Processing</v>
      </c>
      <c r="K56" s="35">
        <f ca="1">K57*K35</f>
        <v>930296.93054907408</v>
      </c>
      <c r="L56" s="35">
        <f t="shared" ref="L56:S56" ca="1" si="20">L57*L35</f>
        <v>1069841.4701314352</v>
      </c>
      <c r="M56" s="35">
        <f t="shared" ca="1" si="20"/>
        <v>1476381.2287813805</v>
      </c>
      <c r="N56" s="35">
        <f t="shared" ca="1" si="20"/>
        <v>1556351.8786737053</v>
      </c>
      <c r="O56" s="35">
        <f t="shared" ca="1" si="20"/>
        <v>1952514.1750633754</v>
      </c>
      <c r="P56" s="35">
        <f t="shared" ca="1" si="20"/>
        <v>2058275.359545975</v>
      </c>
      <c r="Q56" s="35">
        <f t="shared" ca="1" si="20"/>
        <v>2151833.3304344281</v>
      </c>
      <c r="R56" s="35">
        <f t="shared" ca="1" si="20"/>
        <v>1979686.6639996734</v>
      </c>
      <c r="S56" s="35">
        <f t="shared" ca="1" si="20"/>
        <v>2276639.6635996248</v>
      </c>
    </row>
    <row r="57" spans="2:19" x14ac:dyDescent="0.2">
      <c r="C57" s="54" t="s">
        <v>140</v>
      </c>
      <c r="D57" s="68">
        <f>D56/D35</f>
        <v>0.1454192032110122</v>
      </c>
      <c r="E57" s="68">
        <f>E56/E35</f>
        <v>0.14593359983005919</v>
      </c>
      <c r="F57" s="68">
        <f>F56/F35</f>
        <v>0.14695077111521582</v>
      </c>
      <c r="H57" s="30"/>
      <c r="I57" s="47" t="s">
        <v>171</v>
      </c>
      <c r="K57" s="93">
        <f>F57</f>
        <v>0.14695077111521582</v>
      </c>
      <c r="L57" s="93">
        <f>K57</f>
        <v>0.14695077111521582</v>
      </c>
      <c r="M57" s="93">
        <f t="shared" ref="M57:S57" si="21">L57</f>
        <v>0.14695077111521582</v>
      </c>
      <c r="N57" s="93">
        <f t="shared" si="21"/>
        <v>0.14695077111521582</v>
      </c>
      <c r="O57" s="93">
        <f t="shared" si="21"/>
        <v>0.14695077111521582</v>
      </c>
      <c r="P57" s="93">
        <f t="shared" si="21"/>
        <v>0.14695077111521582</v>
      </c>
      <c r="Q57" s="93">
        <f t="shared" si="21"/>
        <v>0.14695077111521582</v>
      </c>
      <c r="R57" s="93">
        <f t="shared" si="21"/>
        <v>0.14695077111521582</v>
      </c>
      <c r="S57" s="93">
        <f t="shared" si="21"/>
        <v>0.14695077111521582</v>
      </c>
    </row>
    <row r="58" spans="2:19" x14ac:dyDescent="0.2">
      <c r="C58" s="54" t="s">
        <v>141</v>
      </c>
      <c r="D58" s="68">
        <f>D56/D42</f>
        <v>0.15595756871140926</v>
      </c>
      <c r="E58" s="68">
        <f>E56/E42</f>
        <v>0.15526170050730978</v>
      </c>
      <c r="F58" s="68">
        <f>F56/F42</f>
        <v>0.15442587085711423</v>
      </c>
      <c r="H58" s="30"/>
    </row>
    <row r="59" spans="2:19" x14ac:dyDescent="0.2">
      <c r="C59" s="54" t="s">
        <v>142</v>
      </c>
      <c r="D59" s="68">
        <f>D56/D31</f>
        <v>7.5252068140731709E-2</v>
      </c>
      <c r="E59" s="68">
        <f>E56/E31</f>
        <v>7.5226601628209752E-2</v>
      </c>
      <c r="F59" s="68">
        <f>F56/F31</f>
        <v>7.5297808927989707E-2</v>
      </c>
      <c r="H59" s="30"/>
    </row>
    <row r="60" spans="2:19" x14ac:dyDescent="0.2">
      <c r="B60" s="21" t="s">
        <v>8</v>
      </c>
      <c r="D60" s="35">
        <v>714949.47678000003</v>
      </c>
      <c r="E60" s="35">
        <v>753432.75174182409</v>
      </c>
      <c r="F60" s="35">
        <v>845818.98005220003</v>
      </c>
      <c r="H60" s="30"/>
      <c r="I60" s="30" t="str">
        <f>B60</f>
        <v>Customer Service</v>
      </c>
      <c r="K60" s="35">
        <f ca="1">K61*K22</f>
        <v>942752.99371768162</v>
      </c>
      <c r="L60" s="35">
        <f t="shared" ref="L60:S60" ca="1" si="22">L61*L22</f>
        <v>1050796.0073310239</v>
      </c>
      <c r="M60" s="35">
        <f t="shared" ca="1" si="22"/>
        <v>1405465.3845248614</v>
      </c>
      <c r="N60" s="35">
        <f t="shared" ca="1" si="22"/>
        <v>1435992.2188671443</v>
      </c>
      <c r="O60" s="35">
        <f t="shared" ca="1" si="22"/>
        <v>1746067.9522816357</v>
      </c>
      <c r="P60" s="35">
        <f t="shared" ca="1" si="22"/>
        <v>1783992.704976765</v>
      </c>
      <c r="Q60" s="35">
        <f t="shared" ca="1" si="22"/>
        <v>1807677.2099558923</v>
      </c>
      <c r="R60" s="35">
        <f t="shared" ca="1" si="22"/>
        <v>1446141.767964714</v>
      </c>
      <c r="S60" s="35">
        <f t="shared" ca="1" si="22"/>
        <v>1446141.767964714</v>
      </c>
    </row>
    <row r="61" spans="2:19" x14ac:dyDescent="0.2">
      <c r="C61" s="54" t="s">
        <v>143</v>
      </c>
      <c r="D61" s="62">
        <f>D60/D22</f>
        <v>1.39541</v>
      </c>
      <c r="E61" s="62">
        <f>E60/E22</f>
        <v>1.36</v>
      </c>
      <c r="F61" s="62">
        <f>F60/F22</f>
        <v>1.33</v>
      </c>
      <c r="H61" s="30"/>
      <c r="I61" s="47" t="s">
        <v>172</v>
      </c>
      <c r="K61" s="62">
        <f>F61</f>
        <v>1.33</v>
      </c>
      <c r="L61" s="62">
        <f>K61</f>
        <v>1.33</v>
      </c>
      <c r="M61" s="62">
        <f t="shared" ref="M61:S61" si="23">L61</f>
        <v>1.33</v>
      </c>
      <c r="N61" s="62">
        <f t="shared" si="23"/>
        <v>1.33</v>
      </c>
      <c r="O61" s="62">
        <f t="shared" si="23"/>
        <v>1.33</v>
      </c>
      <c r="P61" s="62">
        <f t="shared" si="23"/>
        <v>1.33</v>
      </c>
      <c r="Q61" s="62">
        <f t="shared" si="23"/>
        <v>1.33</v>
      </c>
      <c r="R61" s="62">
        <f t="shared" si="23"/>
        <v>1.33</v>
      </c>
      <c r="S61" s="62">
        <f t="shared" si="23"/>
        <v>1.33</v>
      </c>
    </row>
    <row r="62" spans="2:19" x14ac:dyDescent="0.2">
      <c r="B62" s="36" t="s">
        <v>10</v>
      </c>
      <c r="C62" s="55"/>
      <c r="D62" s="37">
        <v>1182692.1172458604</v>
      </c>
      <c r="E62" s="37">
        <v>1720039.8064730205</v>
      </c>
      <c r="F62" s="37">
        <v>1773667.1432660287</v>
      </c>
      <c r="H62" s="30"/>
      <c r="I62" s="74" t="str">
        <f>B62</f>
        <v>Gross Profit</v>
      </c>
      <c r="K62" s="35">
        <f ca="1">K31-SUM(K49,K52,K56,K60)</f>
        <v>2204633.9235607442</v>
      </c>
      <c r="L62" s="35">
        <f t="shared" ref="L62:S62" ca="1" si="24">L31-SUM(L49,L52,L56,L60)</f>
        <v>2618151.226387063</v>
      </c>
      <c r="M62" s="35">
        <f t="shared" ca="1" si="24"/>
        <v>3723825.4316149913</v>
      </c>
      <c r="N62" s="35">
        <f t="shared" ca="1" si="24"/>
        <v>4038715.4624165688</v>
      </c>
      <c r="O62" s="35">
        <f t="shared" ca="1" si="24"/>
        <v>5204374.6642085388</v>
      </c>
      <c r="P62" s="35">
        <f t="shared" ca="1" si="24"/>
        <v>5626890.0043801442</v>
      </c>
      <c r="Q62" s="35">
        <f t="shared" ca="1" si="24"/>
        <v>6025136.2226433232</v>
      </c>
      <c r="R62" s="35">
        <f t="shared" ca="1" si="24"/>
        <v>6081511.1284386888</v>
      </c>
      <c r="S62" s="35">
        <f t="shared" ca="1" si="24"/>
        <v>7532123.6013113242</v>
      </c>
    </row>
    <row r="63" spans="2:19" x14ac:dyDescent="0.2">
      <c r="D63" s="35"/>
      <c r="E63" s="35"/>
      <c r="F63" s="35"/>
      <c r="H63" s="30"/>
    </row>
    <row r="64" spans="2:19" x14ac:dyDescent="0.2">
      <c r="B64" s="27" t="s">
        <v>16</v>
      </c>
      <c r="C64" s="53"/>
      <c r="D64" s="35"/>
      <c r="E64" s="35"/>
      <c r="F64" s="35"/>
      <c r="H64" s="30"/>
    </row>
    <row r="65" spans="2:19" x14ac:dyDescent="0.2">
      <c r="B65" s="21" t="s">
        <v>11</v>
      </c>
      <c r="D65" s="35">
        <v>824084.02434619155</v>
      </c>
      <c r="E65" s="35">
        <v>879658.39956440974</v>
      </c>
      <c r="F65" s="35">
        <v>1023425.5821012992</v>
      </c>
      <c r="I65" s="30" t="str">
        <f>B65</f>
        <v>Consumer Marketing</v>
      </c>
      <c r="K65" s="35">
        <f ca="1">K66*K89</f>
        <v>1176939.419416494</v>
      </c>
      <c r="L65" s="35">
        <f t="shared" ref="L65:S65" ca="1" si="25">L66*L89</f>
        <v>1353480.332328968</v>
      </c>
      <c r="M65" s="35">
        <f t="shared" ca="1" si="25"/>
        <v>1867802.8586139758</v>
      </c>
      <c r="N65" s="35">
        <f t="shared" ca="1" si="25"/>
        <v>1968975.5134555663</v>
      </c>
      <c r="O65" s="35">
        <f t="shared" ca="1" si="25"/>
        <v>2470169.2805169825</v>
      </c>
      <c r="P65" s="35">
        <f t="shared" ca="1" si="25"/>
        <v>2603970.1165449861</v>
      </c>
      <c r="Q65" s="35">
        <f t="shared" ca="1" si="25"/>
        <v>2722332.3945697574</v>
      </c>
      <c r="R65" s="35">
        <f t="shared" ca="1" si="25"/>
        <v>2504545.8030041768</v>
      </c>
      <c r="S65" s="35">
        <f t="shared" ca="1" si="25"/>
        <v>2880227.6734548034</v>
      </c>
    </row>
    <row r="66" spans="2:19" x14ac:dyDescent="0.2">
      <c r="C66" s="54" t="s">
        <v>144</v>
      </c>
      <c r="D66" s="62">
        <f>D65/D89</f>
        <v>3.6928276124817017</v>
      </c>
      <c r="E66" s="62">
        <f t="shared" ref="E66:F66" si="26">E65/E89</f>
        <v>3.2907184391613256</v>
      </c>
      <c r="F66" s="62">
        <f t="shared" si="26"/>
        <v>3.1835605654654189</v>
      </c>
      <c r="H66" s="30"/>
      <c r="I66" s="47" t="s">
        <v>173</v>
      </c>
      <c r="K66" s="62">
        <f>F66</f>
        <v>3.1835605654654189</v>
      </c>
      <c r="L66" s="62">
        <f>K66</f>
        <v>3.1835605654654189</v>
      </c>
      <c r="M66" s="62">
        <f t="shared" ref="M66:S70" si="27">L66</f>
        <v>3.1835605654654189</v>
      </c>
      <c r="N66" s="62">
        <f t="shared" si="27"/>
        <v>3.1835605654654189</v>
      </c>
      <c r="O66" s="62">
        <f t="shared" si="27"/>
        <v>3.1835605654654189</v>
      </c>
      <c r="P66" s="62">
        <f t="shared" si="27"/>
        <v>3.1835605654654189</v>
      </c>
      <c r="Q66" s="62">
        <f t="shared" si="27"/>
        <v>3.1835605654654189</v>
      </c>
      <c r="R66" s="62">
        <f t="shared" si="27"/>
        <v>3.1835605654654189</v>
      </c>
      <c r="S66" s="62">
        <f t="shared" si="27"/>
        <v>3.1835605654654189</v>
      </c>
    </row>
    <row r="67" spans="2:19" x14ac:dyDescent="0.2">
      <c r="B67" s="21" t="s">
        <v>211</v>
      </c>
      <c r="D67" s="35">
        <v>413177.64684801752</v>
      </c>
      <c r="E67" s="35">
        <v>427825.17890738841</v>
      </c>
      <c r="F67" s="35">
        <v>579581.43764414289</v>
      </c>
      <c r="H67" s="30"/>
      <c r="I67" s="30" t="str">
        <f>B67</f>
        <v>Driver Marketing</v>
      </c>
      <c r="K67" s="35">
        <f ca="1">K68*K22</f>
        <v>588343.10032379674</v>
      </c>
      <c r="L67" s="35">
        <f t="shared" ref="L67:S67" ca="1" si="28">L68*L22</f>
        <v>655769.41667727812</v>
      </c>
      <c r="M67" s="35">
        <f t="shared" ca="1" si="28"/>
        <v>877107.64881088014</v>
      </c>
      <c r="N67" s="35">
        <f t="shared" ca="1" si="28"/>
        <v>896158.5056945954</v>
      </c>
      <c r="O67" s="35">
        <f t="shared" ca="1" si="28"/>
        <v>1089667.2185259948</v>
      </c>
      <c r="P67" s="35">
        <f t="shared" ca="1" si="28"/>
        <v>1113334.8883486881</v>
      </c>
      <c r="Q67" s="35">
        <f t="shared" ca="1" si="28"/>
        <v>1128115.6582660596</v>
      </c>
      <c r="R67" s="35">
        <f t="shared" ca="1" si="28"/>
        <v>902492.52661284758</v>
      </c>
      <c r="S67" s="35">
        <f t="shared" ca="1" si="28"/>
        <v>902492.52661284758</v>
      </c>
    </row>
    <row r="68" spans="2:19" x14ac:dyDescent="0.2">
      <c r="C68" s="54" t="s">
        <v>136</v>
      </c>
      <c r="D68" s="62">
        <f>D67/D22</f>
        <v>0.80642372491113157</v>
      </c>
      <c r="E68" s="62">
        <f t="shared" ref="E68:F68" si="29">E67/E22</f>
        <v>0.7722550446193317</v>
      </c>
      <c r="F68" s="62">
        <f t="shared" si="29"/>
        <v>0.91135731196187764</v>
      </c>
      <c r="H68" s="30"/>
      <c r="I68" s="47" t="s">
        <v>170</v>
      </c>
      <c r="K68" s="62">
        <f>AVERAGE(D68:F68)</f>
        <v>0.8300120271641136</v>
      </c>
      <c r="L68" s="62">
        <f>K68</f>
        <v>0.8300120271641136</v>
      </c>
      <c r="M68" s="62">
        <f t="shared" si="27"/>
        <v>0.8300120271641136</v>
      </c>
      <c r="N68" s="62">
        <f t="shared" si="27"/>
        <v>0.8300120271641136</v>
      </c>
      <c r="O68" s="62">
        <f t="shared" si="27"/>
        <v>0.8300120271641136</v>
      </c>
      <c r="P68" s="62">
        <f t="shared" si="27"/>
        <v>0.8300120271641136</v>
      </c>
      <c r="Q68" s="62">
        <f t="shared" si="27"/>
        <v>0.8300120271641136</v>
      </c>
      <c r="R68" s="62">
        <f t="shared" si="27"/>
        <v>0.8300120271641136</v>
      </c>
      <c r="S68" s="62">
        <f t="shared" si="27"/>
        <v>0.8300120271641136</v>
      </c>
    </row>
    <row r="69" spans="2:19" x14ac:dyDescent="0.2">
      <c r="B69" s="21" t="s">
        <v>13</v>
      </c>
      <c r="D69" s="35">
        <v>277791.13874765555</v>
      </c>
      <c r="E69" s="35">
        <v>314734.84198284982</v>
      </c>
      <c r="F69" s="35">
        <v>321314.45299903862</v>
      </c>
      <c r="I69" s="30" t="str">
        <f>B69</f>
        <v>Merchant Marketing</v>
      </c>
      <c r="K69" s="35">
        <f ca="1">K70*K19</f>
        <v>357515.32150749333</v>
      </c>
      <c r="L69" s="35">
        <f t="shared" ref="L69:S69" ca="1" si="30">L70*L19</f>
        <v>398487.9124258096</v>
      </c>
      <c r="M69" s="35">
        <f t="shared" ca="1" si="30"/>
        <v>532987.3383213362</v>
      </c>
      <c r="N69" s="35">
        <f t="shared" ca="1" si="30"/>
        <v>544563.87116420676</v>
      </c>
      <c r="O69" s="35">
        <f t="shared" ca="1" si="30"/>
        <v>662152.28113169724</v>
      </c>
      <c r="P69" s="35">
        <f t="shared" ca="1" si="30"/>
        <v>676534.2881295468</v>
      </c>
      <c r="Q69" s="35">
        <f t="shared" ca="1" si="30"/>
        <v>685516.0399444811</v>
      </c>
      <c r="R69" s="35">
        <f t="shared" ca="1" si="30"/>
        <v>548412.83195558481</v>
      </c>
      <c r="S69" s="35">
        <f t="shared" ca="1" si="30"/>
        <v>548412.83195558481</v>
      </c>
    </row>
    <row r="70" spans="2:19" x14ac:dyDescent="0.2">
      <c r="C70" s="54" t="s">
        <v>168</v>
      </c>
      <c r="D70" s="67">
        <f>D69/D19</f>
        <v>1.5832533101914948E-2</v>
      </c>
      <c r="E70" s="67">
        <f t="shared" ref="E70:F70" si="31">E69/E19</f>
        <v>1.6570167545057864E-2</v>
      </c>
      <c r="F70" s="67">
        <f t="shared" si="31"/>
        <v>1.470673816861944E-2</v>
      </c>
      <c r="H70" s="30"/>
      <c r="I70" s="47" t="s">
        <v>174</v>
      </c>
      <c r="K70" s="93">
        <f>F70</f>
        <v>1.470673816861944E-2</v>
      </c>
      <c r="L70" s="93">
        <f>K70</f>
        <v>1.470673816861944E-2</v>
      </c>
      <c r="M70" s="93">
        <f t="shared" si="27"/>
        <v>1.470673816861944E-2</v>
      </c>
      <c r="N70" s="93">
        <f t="shared" si="27"/>
        <v>1.470673816861944E-2</v>
      </c>
      <c r="O70" s="93">
        <f t="shared" si="27"/>
        <v>1.470673816861944E-2</v>
      </c>
      <c r="P70" s="93">
        <f t="shared" si="27"/>
        <v>1.470673816861944E-2</v>
      </c>
      <c r="Q70" s="93">
        <f t="shared" si="27"/>
        <v>1.470673816861944E-2</v>
      </c>
      <c r="R70" s="93">
        <f t="shared" si="27"/>
        <v>1.470673816861944E-2</v>
      </c>
      <c r="S70" s="93">
        <f t="shared" si="27"/>
        <v>1.470673816861944E-2</v>
      </c>
    </row>
    <row r="71" spans="2:19" x14ac:dyDescent="0.2">
      <c r="B71" s="36" t="s">
        <v>14</v>
      </c>
      <c r="C71" s="55"/>
      <c r="D71" s="37">
        <v>-332360.69269600417</v>
      </c>
      <c r="E71" s="37">
        <v>97821.386018372374</v>
      </c>
      <c r="F71" s="37">
        <v>-150654.32947845198</v>
      </c>
      <c r="I71" s="74" t="str">
        <f>B71</f>
        <v>Contribution Margin</v>
      </c>
      <c r="K71" s="37">
        <f ca="1">K62-SUM(K65,K67,K69)</f>
        <v>81836.082312960178</v>
      </c>
      <c r="L71" s="37">
        <f t="shared" ref="L71:S71" ca="1" si="32">L62-SUM(L65,L67,L69)</f>
        <v>210413.56495500728</v>
      </c>
      <c r="M71" s="37">
        <f t="shared" ca="1" si="32"/>
        <v>445927.58586879913</v>
      </c>
      <c r="N71" s="37">
        <f t="shared" ca="1" si="32"/>
        <v>629017.57210220024</v>
      </c>
      <c r="O71" s="37">
        <f t="shared" ca="1" si="32"/>
        <v>982385.88403386436</v>
      </c>
      <c r="P71" s="37">
        <f t="shared" ca="1" si="32"/>
        <v>1233050.711356923</v>
      </c>
      <c r="Q71" s="37">
        <f t="shared" ca="1" si="32"/>
        <v>1489172.1298630256</v>
      </c>
      <c r="R71" s="37">
        <f t="shared" ca="1" si="32"/>
        <v>2126059.9668660797</v>
      </c>
      <c r="S71" s="37">
        <f t="shared" ca="1" si="32"/>
        <v>3200990.569288088</v>
      </c>
    </row>
    <row r="72" spans="2:19" x14ac:dyDescent="0.2">
      <c r="D72" s="35"/>
      <c r="E72" s="35"/>
      <c r="F72" s="35"/>
    </row>
    <row r="73" spans="2:19" x14ac:dyDescent="0.2">
      <c r="B73" s="27" t="s">
        <v>15</v>
      </c>
      <c r="C73" s="53"/>
      <c r="D73" s="35"/>
      <c r="E73" s="35"/>
      <c r="F73" s="35"/>
    </row>
    <row r="74" spans="2:19" x14ac:dyDescent="0.2">
      <c r="B74" s="21" t="s">
        <v>17</v>
      </c>
      <c r="D74" s="35">
        <v>698139</v>
      </c>
      <c r="E74" s="35">
        <v>763538.19749999989</v>
      </c>
      <c r="F74" s="35">
        <v>808834.58516249992</v>
      </c>
      <c r="I74" s="22" t="str">
        <f>B74</f>
        <v>Payroll</v>
      </c>
      <c r="K74" s="35">
        <f>K87*K75</f>
        <v>866378.85811325</v>
      </c>
      <c r="L74" s="35">
        <f t="shared" ref="L74:S74" si="33">L87*L75</f>
        <v>928017.09960858861</v>
      </c>
      <c r="M74" s="35">
        <f t="shared" si="33"/>
        <v>994040.57370633807</v>
      </c>
      <c r="N74" s="35">
        <f t="shared" si="33"/>
        <v>1064761.2663507874</v>
      </c>
      <c r="O74" s="35">
        <f t="shared" si="33"/>
        <v>1140513.3596245516</v>
      </c>
      <c r="P74" s="35">
        <f t="shared" si="33"/>
        <v>1221654.8108855989</v>
      </c>
      <c r="Q74" s="35">
        <f t="shared" si="33"/>
        <v>1308569.0442514662</v>
      </c>
      <c r="R74" s="35">
        <f t="shared" si="33"/>
        <v>1401666.7624235696</v>
      </c>
      <c r="S74" s="35">
        <f t="shared" si="33"/>
        <v>1501387.8874131639</v>
      </c>
    </row>
    <row r="75" spans="2:19" x14ac:dyDescent="0.2">
      <c r="C75" s="54" t="s">
        <v>175</v>
      </c>
      <c r="D75" s="96">
        <f>D74/D87</f>
        <v>6844.5</v>
      </c>
      <c r="E75" s="96">
        <f t="shared" ref="E75:F75" si="34">E74/E87</f>
        <v>6878.7224999999989</v>
      </c>
      <c r="F75" s="96">
        <f t="shared" si="34"/>
        <v>6913.116112499999</v>
      </c>
      <c r="I75" s="54" t="s">
        <v>175</v>
      </c>
      <c r="K75" s="96">
        <f>F75</f>
        <v>6913.116112499999</v>
      </c>
      <c r="L75" s="96">
        <f>K75</f>
        <v>6913.116112499999</v>
      </c>
      <c r="M75" s="96">
        <f t="shared" ref="M75:S75" si="35">L75</f>
        <v>6913.116112499999</v>
      </c>
      <c r="N75" s="96">
        <f t="shared" si="35"/>
        <v>6913.116112499999</v>
      </c>
      <c r="O75" s="96">
        <f t="shared" si="35"/>
        <v>6913.116112499999</v>
      </c>
      <c r="P75" s="96">
        <f t="shared" si="35"/>
        <v>6913.116112499999</v>
      </c>
      <c r="Q75" s="96">
        <f t="shared" si="35"/>
        <v>6913.116112499999</v>
      </c>
      <c r="R75" s="96">
        <f t="shared" si="35"/>
        <v>6913.116112499999</v>
      </c>
      <c r="S75" s="96">
        <f t="shared" si="35"/>
        <v>6913.116112499999</v>
      </c>
    </row>
    <row r="76" spans="2:19" x14ac:dyDescent="0.2">
      <c r="B76" s="21" t="s">
        <v>18</v>
      </c>
      <c r="D76" s="35">
        <v>123751.65708</v>
      </c>
      <c r="E76" s="35">
        <v>134670.92094000001</v>
      </c>
      <c r="F76" s="35">
        <v>141950.43018</v>
      </c>
      <c r="I76" s="22" t="str">
        <f>B76&amp;", average growth"</f>
        <v>Office Expenses, average growth</v>
      </c>
      <c r="K76" s="35">
        <f>F76*(1+$F$76/$E$76-1)</f>
        <v>149623.42640594594</v>
      </c>
      <c r="L76" s="35">
        <f>K76*(1+$F$76/$E$76-1)</f>
        <v>157711.17918464571</v>
      </c>
      <c r="M76" s="35">
        <f t="shared" ref="M76:S76" si="36">L76*(1+$F$76/$E$76-1)</f>
        <v>166236.10778922113</v>
      </c>
      <c r="N76" s="35">
        <f t="shared" si="36"/>
        <v>175221.84334539523</v>
      </c>
      <c r="O76" s="35">
        <f t="shared" si="36"/>
        <v>184693.29433703818</v>
      </c>
      <c r="P76" s="35">
        <f t="shared" si="36"/>
        <v>194676.71565255374</v>
      </c>
      <c r="Q76" s="35">
        <f t="shared" si="36"/>
        <v>205199.78136350258</v>
      </c>
      <c r="R76" s="35">
        <f t="shared" si="36"/>
        <v>216291.66143720539</v>
      </c>
      <c r="S76" s="35">
        <f t="shared" si="36"/>
        <v>227983.10259597324</v>
      </c>
    </row>
    <row r="77" spans="2:19" x14ac:dyDescent="0.2">
      <c r="B77" s="21" t="s">
        <v>19</v>
      </c>
      <c r="D77" s="35">
        <v>12090.72</v>
      </c>
      <c r="E77" s="35">
        <v>17896.05</v>
      </c>
      <c r="F77" s="35">
        <v>12276</v>
      </c>
      <c r="I77" s="22" t="str">
        <f>B77&amp;", average"</f>
        <v>Recruiting, average</v>
      </c>
      <c r="K77" s="35">
        <f>AVERAGE(D77:F77)</f>
        <v>14087.589999999998</v>
      </c>
      <c r="L77" s="35">
        <f>K77</f>
        <v>14087.589999999998</v>
      </c>
      <c r="M77" s="35">
        <f t="shared" ref="M77:S77" si="37">L77</f>
        <v>14087.589999999998</v>
      </c>
      <c r="N77" s="35">
        <f t="shared" si="37"/>
        <v>14087.589999999998</v>
      </c>
      <c r="O77" s="35">
        <f t="shared" si="37"/>
        <v>14087.589999999998</v>
      </c>
      <c r="P77" s="35">
        <f t="shared" si="37"/>
        <v>14087.589999999998</v>
      </c>
      <c r="Q77" s="35">
        <f t="shared" si="37"/>
        <v>14087.589999999998</v>
      </c>
      <c r="R77" s="35">
        <f t="shared" si="37"/>
        <v>14087.589999999998</v>
      </c>
      <c r="S77" s="35">
        <f t="shared" si="37"/>
        <v>14087.589999999998</v>
      </c>
    </row>
    <row r="78" spans="2:19" x14ac:dyDescent="0.2">
      <c r="B78" s="21" t="s">
        <v>44</v>
      </c>
      <c r="D78" s="35">
        <v>58811.204127750985</v>
      </c>
      <c r="E78" s="35">
        <v>64715.176496694396</v>
      </c>
      <c r="F78" s="35">
        <v>70801.868278276655</v>
      </c>
      <c r="I78" s="22" t="str">
        <f>B78&amp;", av growth"</f>
        <v>All Other (Miscellaneous), av growth</v>
      </c>
      <c r="K78" s="35">
        <f>F78*(1+$F$76/$E$76-1)</f>
        <v>74628.996293318633</v>
      </c>
      <c r="L78" s="35">
        <f>K78*(1+$F$76/$E$76-1)</f>
        <v>78662.996092957474</v>
      </c>
      <c r="M78" s="35">
        <f t="shared" ref="M78:S78" si="38">L78*(1+$F$76/$E$76-1)</f>
        <v>82915.049935820032</v>
      </c>
      <c r="N78" s="35">
        <f t="shared" si="38"/>
        <v>87396.94452694543</v>
      </c>
      <c r="O78" s="35">
        <f t="shared" si="38"/>
        <v>92121.103690564094</v>
      </c>
      <c r="P78" s="35">
        <f t="shared" si="38"/>
        <v>97100.622808972956</v>
      </c>
      <c r="Q78" s="35">
        <f t="shared" si="38"/>
        <v>102349.30512297148</v>
      </c>
      <c r="R78" s="35">
        <f t="shared" si="38"/>
        <v>107881.69999448344</v>
      </c>
      <c r="S78" s="35">
        <f t="shared" si="38"/>
        <v>113713.14323742848</v>
      </c>
    </row>
    <row r="79" spans="2:19" x14ac:dyDescent="0.2">
      <c r="D79" s="35"/>
      <c r="E79" s="35"/>
      <c r="F79" s="35"/>
    </row>
    <row r="80" spans="2:19" x14ac:dyDescent="0.2">
      <c r="B80" s="36" t="s">
        <v>20</v>
      </c>
      <c r="C80" s="55"/>
      <c r="D80" s="37">
        <v>-1225153.273903755</v>
      </c>
      <c r="E80" s="37">
        <v>-882998.95891832199</v>
      </c>
      <c r="F80" s="37">
        <v>-1184517.2130992287</v>
      </c>
      <c r="I80" s="22" t="str">
        <f t="shared" ref="I80" si="39">B80</f>
        <v>EBITDA</v>
      </c>
      <c r="K80" s="37">
        <f ca="1">K71-SUM(K74,K76:K78)</f>
        <v>-1022882.7884995544</v>
      </c>
      <c r="L80" s="37">
        <f t="shared" ref="L80:S80" ca="1" si="40">L71-SUM(L74,L76:L78)</f>
        <v>-968065.29993118462</v>
      </c>
      <c r="M80" s="37">
        <f t="shared" ca="1" si="40"/>
        <v>-811351.73556258017</v>
      </c>
      <c r="N80" s="37">
        <f t="shared" ca="1" si="40"/>
        <v>-712450.07212092797</v>
      </c>
      <c r="O80" s="37">
        <f t="shared" ca="1" si="40"/>
        <v>-449029.46361828968</v>
      </c>
      <c r="P80" s="37">
        <f t="shared" ca="1" si="40"/>
        <v>-294469.02799020289</v>
      </c>
      <c r="Q80" s="37">
        <f t="shared" ca="1" si="40"/>
        <v>-141033.59087491478</v>
      </c>
      <c r="R80" s="37">
        <f t="shared" ca="1" si="40"/>
        <v>386132.2530108213</v>
      </c>
      <c r="S80" s="37">
        <f t="shared" ca="1" si="40"/>
        <v>1343818.8460415222</v>
      </c>
    </row>
    <row r="82" spans="2:20" x14ac:dyDescent="0.2">
      <c r="B82" s="94" t="s">
        <v>126</v>
      </c>
      <c r="C82" s="53"/>
    </row>
    <row r="83" spans="2:20" x14ac:dyDescent="0.2">
      <c r="B83" s="83" t="s">
        <v>23</v>
      </c>
      <c r="D83" s="38">
        <v>2504571.7769797351</v>
      </c>
      <c r="E83" s="38">
        <v>2719121.1304472927</v>
      </c>
      <c r="F83" s="38">
        <v>3128958.3673587074</v>
      </c>
    </row>
    <row r="84" spans="2:20" x14ac:dyDescent="0.2">
      <c r="B84" s="83" t="s">
        <v>22</v>
      </c>
      <c r="D84" s="39">
        <v>1.1052020063667192</v>
      </c>
      <c r="E84" s="39">
        <v>1.1566739993372259</v>
      </c>
      <c r="F84" s="39">
        <v>1.1655260962709291</v>
      </c>
    </row>
    <row r="85" spans="2:20" x14ac:dyDescent="0.2">
      <c r="B85" s="83" t="s">
        <v>39</v>
      </c>
      <c r="D85" s="39">
        <v>42.345199999999998</v>
      </c>
      <c r="E85" s="39">
        <v>41.498295999999996</v>
      </c>
      <c r="F85" s="39">
        <v>40.668330079999997</v>
      </c>
    </row>
    <row r="86" spans="2:20" x14ac:dyDescent="0.2">
      <c r="B86" s="83" t="s">
        <v>38</v>
      </c>
      <c r="D86" s="40">
        <v>0.78</v>
      </c>
      <c r="E86" s="40">
        <v>0.8</v>
      </c>
      <c r="F86" s="40">
        <v>0.79</v>
      </c>
    </row>
    <row r="87" spans="2:20" x14ac:dyDescent="0.2">
      <c r="B87" s="83" t="s">
        <v>21</v>
      </c>
      <c r="D87" s="22">
        <v>102</v>
      </c>
      <c r="E87" s="22">
        <v>111</v>
      </c>
      <c r="F87" s="22">
        <v>117</v>
      </c>
      <c r="I87" s="22" t="s">
        <v>176</v>
      </c>
      <c r="K87" s="97">
        <f>F87*(1+K88)</f>
        <v>125.32392686804451</v>
      </c>
      <c r="L87" s="97">
        <f>K87*(1+L88)</f>
        <v>134.24005680023052</v>
      </c>
      <c r="M87" s="97">
        <f t="shared" ref="M87:S87" si="41">L87*(1+M88)</f>
        <v>143.790521890549</v>
      </c>
      <c r="N87" s="97">
        <f t="shared" si="41"/>
        <v>154.02045170708647</v>
      </c>
      <c r="O87" s="97">
        <f t="shared" si="41"/>
        <v>164.97818654634261</v>
      </c>
      <c r="P87" s="97">
        <f t="shared" si="41"/>
        <v>176.71550585945681</v>
      </c>
      <c r="Q87" s="97">
        <f t="shared" si="41"/>
        <v>189.28787292974408</v>
      </c>
      <c r="R87" s="97">
        <f t="shared" si="41"/>
        <v>202.75469695773461</v>
      </c>
      <c r="S87" s="97">
        <f t="shared" si="41"/>
        <v>217.17961379216803</v>
      </c>
      <c r="T87" s="33"/>
    </row>
    <row r="88" spans="2:20" x14ac:dyDescent="0.2">
      <c r="B88" s="83"/>
      <c r="C88" s="54" t="s">
        <v>134</v>
      </c>
      <c r="E88" s="68">
        <f>E87/D87-1</f>
        <v>8.8235294117646967E-2</v>
      </c>
      <c r="F88" s="68">
        <f>F87/E87-1</f>
        <v>5.4054054054053946E-2</v>
      </c>
      <c r="H88" s="30"/>
      <c r="I88" s="47" t="s">
        <v>177</v>
      </c>
      <c r="K88" s="40">
        <f>AVERAGE(E88:F88)</f>
        <v>7.1144674085850457E-2</v>
      </c>
      <c r="L88" s="40">
        <f>K88</f>
        <v>7.1144674085850457E-2</v>
      </c>
      <c r="M88" s="40">
        <f t="shared" ref="M88:S88" si="42">L88</f>
        <v>7.1144674085850457E-2</v>
      </c>
      <c r="N88" s="40">
        <f t="shared" si="42"/>
        <v>7.1144674085850457E-2</v>
      </c>
      <c r="O88" s="40">
        <f t="shared" si="42"/>
        <v>7.1144674085850457E-2</v>
      </c>
      <c r="P88" s="40">
        <f t="shared" si="42"/>
        <v>7.1144674085850457E-2</v>
      </c>
      <c r="Q88" s="40">
        <f t="shared" si="42"/>
        <v>7.1144674085850457E-2</v>
      </c>
      <c r="R88" s="40">
        <f t="shared" si="42"/>
        <v>7.1144674085850457E-2</v>
      </c>
      <c r="S88" s="40">
        <f t="shared" si="42"/>
        <v>7.1144674085850457E-2</v>
      </c>
      <c r="T88" s="33"/>
    </row>
    <row r="89" spans="2:20" ht="26" customHeight="1" x14ac:dyDescent="0.2">
      <c r="B89" s="83" t="s">
        <v>24</v>
      </c>
      <c r="D89" s="33">
        <v>223158</v>
      </c>
      <c r="E89" s="33">
        <v>267315</v>
      </c>
      <c r="F89" s="33">
        <v>321472</v>
      </c>
      <c r="H89" s="30"/>
      <c r="I89" s="80" t="s">
        <v>166</v>
      </c>
      <c r="K89" s="33">
        <f ca="1">K91*K90</f>
        <v>369692.8</v>
      </c>
      <c r="L89" s="33">
        <f ca="1">L91*L90</f>
        <v>425146.72</v>
      </c>
      <c r="M89" s="33">
        <f t="shared" ref="M89:S89" ca="1" si="43">M91*M90</f>
        <v>586702.47359999991</v>
      </c>
      <c r="N89" s="33">
        <f t="shared" ca="1" si="43"/>
        <v>618482.19091999996</v>
      </c>
      <c r="O89" s="33">
        <f t="shared" ca="1" si="43"/>
        <v>775914.02133599983</v>
      </c>
      <c r="P89" s="33">
        <f t="shared" ca="1" si="43"/>
        <v>817942.69749169983</v>
      </c>
      <c r="Q89" s="33">
        <f t="shared" ca="1" si="43"/>
        <v>855121.91101404966</v>
      </c>
      <c r="R89" s="33">
        <f t="shared" ca="1" si="43"/>
        <v>786712.15813292563</v>
      </c>
      <c r="S89" s="33">
        <f t="shared" ca="1" si="43"/>
        <v>904718.9818528645</v>
      </c>
      <c r="T89" s="30"/>
    </row>
    <row r="90" spans="2:20" x14ac:dyDescent="0.2">
      <c r="C90" s="54" t="s">
        <v>134</v>
      </c>
      <c r="D90" s="33"/>
      <c r="E90" s="69">
        <f>E89/D89-1</f>
        <v>0.19787325572016234</v>
      </c>
      <c r="F90" s="69">
        <f>F89/E89-1</f>
        <v>0.20259618801788148</v>
      </c>
      <c r="H90" s="30"/>
      <c r="I90" s="30" t="s">
        <v>160</v>
      </c>
      <c r="K90" s="47">
        <f t="shared" ref="K90:S90" si="44">K23</f>
        <v>1</v>
      </c>
      <c r="L90" s="47">
        <f t="shared" si="44"/>
        <v>1</v>
      </c>
      <c r="M90" s="47">
        <f t="shared" si="44"/>
        <v>1.2</v>
      </c>
      <c r="N90" s="47">
        <f t="shared" si="44"/>
        <v>1.1000000000000001</v>
      </c>
      <c r="O90" s="47">
        <f t="shared" si="44"/>
        <v>1.2</v>
      </c>
      <c r="P90" s="47">
        <f t="shared" si="44"/>
        <v>1.1000000000000001</v>
      </c>
      <c r="Q90" s="47">
        <f t="shared" si="44"/>
        <v>1</v>
      </c>
      <c r="R90" s="47">
        <f t="shared" si="44"/>
        <v>0.8</v>
      </c>
      <c r="S90" s="47">
        <f t="shared" si="44"/>
        <v>0.8</v>
      </c>
      <c r="T90" s="82"/>
    </row>
    <row r="91" spans="2:20" x14ac:dyDescent="0.2">
      <c r="D91" s="33"/>
      <c r="E91" s="69"/>
      <c r="F91" s="69"/>
      <c r="H91" s="30"/>
      <c r="I91" s="47" t="s">
        <v>167</v>
      </c>
      <c r="J91" s="81"/>
      <c r="K91" s="82">
        <f ca="1">F89*(1+K96)</f>
        <v>369692.8</v>
      </c>
      <c r="L91" s="82">
        <f ca="1">K91*(1+L96)</f>
        <v>425146.72</v>
      </c>
      <c r="M91" s="82">
        <f t="shared" ref="M91:S91" ca="1" si="45">L91*(1+M96)</f>
        <v>488918.72799999994</v>
      </c>
      <c r="N91" s="82">
        <f t="shared" ca="1" si="45"/>
        <v>562256.5371999999</v>
      </c>
      <c r="O91" s="82">
        <f t="shared" ca="1" si="45"/>
        <v>646595.01777999988</v>
      </c>
      <c r="P91" s="82">
        <f t="shared" ca="1" si="45"/>
        <v>743584.27044699981</v>
      </c>
      <c r="Q91" s="82">
        <f t="shared" ca="1" si="45"/>
        <v>855121.91101404966</v>
      </c>
      <c r="R91" s="82">
        <f t="shared" ca="1" si="45"/>
        <v>983390.19766615704</v>
      </c>
      <c r="S91" s="82">
        <f t="shared" ca="1" si="45"/>
        <v>1130898.7273160806</v>
      </c>
    </row>
    <row r="92" spans="2:20" x14ac:dyDescent="0.2">
      <c r="D92" s="33"/>
      <c r="E92" s="69"/>
      <c r="F92" s="69"/>
      <c r="H92" s="30"/>
      <c r="I92" s="70" t="s">
        <v>158</v>
      </c>
      <c r="T92" s="56"/>
    </row>
    <row r="93" spans="2:20" x14ac:dyDescent="0.2">
      <c r="D93" s="33"/>
      <c r="E93" s="69"/>
      <c r="F93" s="69"/>
      <c r="H93" s="30"/>
      <c r="I93" s="47" t="s">
        <v>147</v>
      </c>
      <c r="J93" s="47"/>
      <c r="K93" s="69">
        <f>10%</f>
        <v>0.1</v>
      </c>
      <c r="L93" s="69">
        <f>K93</f>
        <v>0.1</v>
      </c>
      <c r="M93" s="69">
        <f t="shared" ref="M93:S93" si="46">L93</f>
        <v>0.1</v>
      </c>
      <c r="N93" s="69">
        <f t="shared" si="46"/>
        <v>0.1</v>
      </c>
      <c r="O93" s="69">
        <f t="shared" si="46"/>
        <v>0.1</v>
      </c>
      <c r="P93" s="69">
        <f t="shared" si="46"/>
        <v>0.1</v>
      </c>
      <c r="Q93" s="69">
        <f t="shared" si="46"/>
        <v>0.1</v>
      </c>
      <c r="R93" s="69">
        <f t="shared" si="46"/>
        <v>0.1</v>
      </c>
      <c r="S93" s="69">
        <f t="shared" si="46"/>
        <v>0.1</v>
      </c>
      <c r="T93" s="56"/>
    </row>
    <row r="94" spans="2:20" x14ac:dyDescent="0.2">
      <c r="D94" s="33"/>
      <c r="E94" s="69"/>
      <c r="F94" s="69"/>
      <c r="H94" s="30"/>
      <c r="I94" s="47" t="s">
        <v>148</v>
      </c>
      <c r="J94" s="47"/>
      <c r="K94" s="69">
        <f>15%</f>
        <v>0.15</v>
      </c>
      <c r="L94" s="69">
        <f t="shared" ref="L94:S96" si="47">K94</f>
        <v>0.15</v>
      </c>
      <c r="M94" s="69">
        <f t="shared" si="47"/>
        <v>0.15</v>
      </c>
      <c r="N94" s="69">
        <f t="shared" si="47"/>
        <v>0.15</v>
      </c>
      <c r="O94" s="69">
        <f t="shared" si="47"/>
        <v>0.15</v>
      </c>
      <c r="P94" s="69">
        <f t="shared" si="47"/>
        <v>0.15</v>
      </c>
      <c r="Q94" s="69">
        <f t="shared" si="47"/>
        <v>0.15</v>
      </c>
      <c r="R94" s="69">
        <f t="shared" si="47"/>
        <v>0.15</v>
      </c>
      <c r="S94" s="69">
        <f t="shared" si="47"/>
        <v>0.15</v>
      </c>
      <c r="T94" s="56"/>
    </row>
    <row r="95" spans="2:20" x14ac:dyDescent="0.2">
      <c r="D95" s="33"/>
      <c r="E95" s="69"/>
      <c r="F95" s="69"/>
      <c r="H95" s="30"/>
      <c r="I95" s="72" t="s">
        <v>149</v>
      </c>
      <c r="K95" s="73">
        <v>0.2</v>
      </c>
      <c r="L95" s="73">
        <f t="shared" si="47"/>
        <v>0.2</v>
      </c>
      <c r="M95" s="73">
        <f t="shared" si="47"/>
        <v>0.2</v>
      </c>
      <c r="N95" s="73">
        <f t="shared" si="47"/>
        <v>0.2</v>
      </c>
      <c r="O95" s="73">
        <f t="shared" si="47"/>
        <v>0.2</v>
      </c>
      <c r="P95" s="73">
        <f t="shared" si="47"/>
        <v>0.2</v>
      </c>
      <c r="Q95" s="73">
        <f t="shared" si="47"/>
        <v>0.2</v>
      </c>
      <c r="R95" s="73">
        <f t="shared" si="47"/>
        <v>0.2</v>
      </c>
      <c r="S95" s="73">
        <f t="shared" si="47"/>
        <v>0.2</v>
      </c>
      <c r="T95" s="56"/>
    </row>
    <row r="96" spans="2:20" x14ac:dyDescent="0.2">
      <c r="D96" s="33"/>
      <c r="E96" s="69"/>
      <c r="F96" s="69"/>
      <c r="H96" s="30"/>
      <c r="I96" s="70" t="s">
        <v>150</v>
      </c>
      <c r="K96" s="91">
        <f ca="1">OFFSET(K92,$K$10,0)</f>
        <v>0.15</v>
      </c>
      <c r="L96" s="69">
        <f t="shared" ca="1" si="47"/>
        <v>0.15</v>
      </c>
      <c r="M96" s="69">
        <f t="shared" ca="1" si="47"/>
        <v>0.15</v>
      </c>
      <c r="N96" s="69">
        <f t="shared" ca="1" si="47"/>
        <v>0.15</v>
      </c>
      <c r="O96" s="69">
        <f t="shared" ca="1" si="47"/>
        <v>0.15</v>
      </c>
      <c r="P96" s="69">
        <f t="shared" ca="1" si="47"/>
        <v>0.15</v>
      </c>
      <c r="Q96" s="69">
        <f t="shared" ca="1" si="47"/>
        <v>0.15</v>
      </c>
      <c r="R96" s="69">
        <f t="shared" ca="1" si="47"/>
        <v>0.15</v>
      </c>
      <c r="S96" s="69">
        <f t="shared" ca="1" si="47"/>
        <v>0.15</v>
      </c>
    </row>
    <row r="97" spans="2:8" x14ac:dyDescent="0.2">
      <c r="D97" s="33"/>
      <c r="E97" s="69"/>
      <c r="F97" s="69"/>
      <c r="H97" s="30"/>
    </row>
    <row r="98" spans="2:8" x14ac:dyDescent="0.2">
      <c r="B98" s="21" t="s">
        <v>25</v>
      </c>
      <c r="D98" s="33">
        <v>17854</v>
      </c>
      <c r="E98" s="33">
        <v>19852</v>
      </c>
      <c r="F98" s="33">
        <v>22466</v>
      </c>
      <c r="H98" s="30"/>
    </row>
    <row r="99" spans="2:8" x14ac:dyDescent="0.2">
      <c r="B99" s="21" t="s">
        <v>26</v>
      </c>
      <c r="D99" s="33">
        <v>12468</v>
      </c>
      <c r="E99" s="33">
        <v>13269</v>
      </c>
      <c r="F99" s="33">
        <v>14133</v>
      </c>
      <c r="H99" s="30"/>
    </row>
    <row r="100" spans="2:8" x14ac:dyDescent="0.2">
      <c r="D100" s="33"/>
      <c r="E100" s="33"/>
      <c r="F100" s="33"/>
      <c r="H100" s="30"/>
    </row>
    <row r="101" spans="2:8" x14ac:dyDescent="0.2">
      <c r="B101" s="115" t="s">
        <v>145</v>
      </c>
      <c r="C101" s="116"/>
      <c r="H101" s="30"/>
    </row>
    <row r="102" spans="2:8" x14ac:dyDescent="0.2">
      <c r="B102" s="117" t="s">
        <v>146</v>
      </c>
      <c r="C102" s="116"/>
      <c r="H102" s="30"/>
    </row>
    <row r="103" spans="2:8" x14ac:dyDescent="0.2">
      <c r="B103" s="117" t="s">
        <v>163</v>
      </c>
      <c r="C103" s="116"/>
    </row>
    <row r="104" spans="2:8" x14ac:dyDescent="0.2">
      <c r="B104" s="117" t="s">
        <v>162</v>
      </c>
      <c r="C104" s="116"/>
    </row>
    <row r="105" spans="2:8" x14ac:dyDescent="0.2">
      <c r="B105" s="117" t="s">
        <v>161</v>
      </c>
      <c r="C105" s="116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Solution'!D21:F21</xm:f>
              <xm:sqref>H21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Solution'!E88:F88</xm:f>
              <xm:sqref>H88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Solution'!D70:F70</xm:f>
              <xm:sqref>H70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Solution'!D68:F68</xm:f>
              <xm:sqref>H68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Solution'!D66:F66</xm:f>
              <xm:sqref>H66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Solution'!D61:F61</xm:f>
              <xm:sqref>H61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Solution'!D59:F59</xm:f>
              <xm:sqref>H59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Solution'!D58:F58</xm:f>
              <xm:sqref>H58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Solution'!D57:F57</xm:f>
              <xm:sqref>H57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Solution'!D32:F32</xm:f>
              <xm:sqref>H32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Solution'!E43:F43</xm:f>
              <xm:sqref>H43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Solution'!D36:F36</xm:f>
              <xm:sqref>H36</xm:sqref>
            </x14:sparkline>
            <x14:sparkline>
              <xm:f>'(1) P&amp;L Forecast Solution'!D37:F37</xm:f>
              <xm:sqref>H37</xm:sqref>
            </x14:sparkline>
            <x14:sparkline>
              <xm:f>'(1) P&amp;L Forecast Solution'!D38:F38</xm:f>
              <xm:sqref>H38</xm:sqref>
            </x14:sparkline>
            <x14:sparkline>
              <xm:f>'(1) P&amp;L Forecast Solution'!D39:F39</xm:f>
              <xm:sqref>H39</xm:sqref>
            </x14:sparkline>
            <x14:sparkline>
              <xm:f>'(1) P&amp;L Forecast Solution'!D40:F40</xm:f>
              <xm:sqref>H40</xm:sqref>
            </x14:sparkline>
            <x14:sparkline>
              <xm:f>'(1) P&amp;L Forecast Solution'!D41:F41</xm:f>
              <xm:sqref>H41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Solution'!D55:F55</xm:f>
              <xm:sqref>H55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Solution'!D54:F54</xm:f>
              <xm:sqref>H54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Solution'!D53:F53</xm:f>
              <xm:sqref>H53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Solution'!D50:F50</xm:f>
              <xm:sqref>H50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Solution'!D46:F46</xm:f>
              <xm:sqref>H46</xm:sqref>
            </x14:sparkline>
            <x14:sparkline>
              <xm:f>'(1) P&amp;L Forecast Solution'!D47:F47</xm:f>
              <xm:sqref>H47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Solution'!D45:F45</xm:f>
              <xm:sqref>H45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Solution'!D44:F44</xm:f>
              <xm:sqref>H44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Solution'!D24:F24</xm:f>
              <xm:sqref>H24</xm:sqref>
            </x14:sparkline>
            <x14:sparkline>
              <xm:f>'(1) P&amp;L Forecast Solution'!D25:F25</xm:f>
              <xm:sqref>H26</xm:sqref>
            </x14:sparkline>
            <x14:sparkline>
              <xm:f>'(1) P&amp;L Forecast Solution'!D26:F26</xm:f>
              <xm:sqref>H27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Solution'!E23:F23</xm:f>
              <xm:sqref>H23</xm:sqref>
            </x14:sparkline>
          </x14:sparklines>
        </x14:sparklineGroup>
        <x14:sparklineGroup manualMax="0" manualMin="0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'(1) P&amp;L Forecast Solution'!E20:F20</xm:f>
              <xm:sqref>H20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opLeftCell="A3" workbookViewId="0">
      <selection activeCell="B34" sqref="B34"/>
    </sheetView>
  </sheetViews>
  <sheetFormatPr baseColWidth="10" defaultRowHeight="15" x14ac:dyDescent="0.2"/>
  <cols>
    <col min="1" max="1" width="2" customWidth="1"/>
    <col min="2" max="2" width="26.83203125" bestFit="1" customWidth="1"/>
    <col min="3" max="14" width="13.1640625" customWidth="1"/>
  </cols>
  <sheetData>
    <row r="1" spans="2:14" x14ac:dyDescent="0.2">
      <c r="C1">
        <v>3</v>
      </c>
      <c r="D1">
        <v>4</v>
      </c>
      <c r="E1">
        <v>5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</row>
    <row r="2" spans="2:14" x14ac:dyDescent="0.2">
      <c r="C2" s="1">
        <v>42370</v>
      </c>
      <c r="D2" s="1">
        <v>42401</v>
      </c>
      <c r="E2" s="1">
        <v>42430</v>
      </c>
      <c r="F2" s="1">
        <v>42461</v>
      </c>
      <c r="G2" s="1">
        <v>42491</v>
      </c>
      <c r="H2" s="1">
        <v>42522</v>
      </c>
      <c r="I2" s="1">
        <v>42552</v>
      </c>
      <c r="J2" s="1">
        <v>42583</v>
      </c>
      <c r="K2" s="1">
        <v>42614</v>
      </c>
      <c r="L2" s="1">
        <v>42644</v>
      </c>
      <c r="M2" s="1">
        <v>42675</v>
      </c>
      <c r="N2" s="1">
        <v>42705</v>
      </c>
    </row>
    <row r="3" spans="2:14" x14ac:dyDescent="0.2">
      <c r="B3" s="95" t="s">
        <v>43</v>
      </c>
      <c r="C3" s="121">
        <f>VLOOKUP($B3,'(1) P&amp;L Forecast Solution'!$B$17:$S$96,C$1,FALSE)</f>
        <v>17545590.2703312</v>
      </c>
      <c r="D3" s="121">
        <f>VLOOKUP($B3,'(1) P&amp;L Forecast Solution'!$B$17:$S$96,D$1,FALSE)</f>
        <v>18994065.155166224</v>
      </c>
      <c r="E3" s="121">
        <f>VLOOKUP($B3,'(1) P&amp;L Forecast Solution'!$B$17:$S$96,E$1,FALSE)</f>
        <v>21848111.342911143</v>
      </c>
      <c r="F3" s="121">
        <f ca="1">VLOOKUP($B3,'(1) P&amp;L Forecast Solution'!$B$17:$S$96,F$1,FALSE)</f>
        <v>24309627.152426161</v>
      </c>
      <c r="G3" s="121">
        <f ca="1">VLOOKUP($B3,'(1) P&amp;L Forecast Solution'!$B$17:$S$96,G$1,FALSE)</f>
        <v>27095601.203813143</v>
      </c>
      <c r="H3" s="121">
        <f ca="1">VLOOKUP($B3,'(1) P&amp;L Forecast Solution'!$B$17:$S$96,H$1,FALSE)</f>
        <v>36241029.942220636</v>
      </c>
      <c r="I3" s="121">
        <f ca="1">VLOOKUP($B3,'(1) P&amp;L Forecast Solution'!$B$17:$S$96,I$1,FALSE)</f>
        <v>37028188.366484419</v>
      </c>
      <c r="J3" s="121">
        <f ca="1">VLOOKUP($B3,'(1) P&amp;L Forecast Solution'!$B$17:$S$96,J$1,FALSE)</f>
        <v>45023734.939714044</v>
      </c>
      <c r="K3" s="121">
        <f ca="1">VLOOKUP($B3,'(1) P&amp;L Forecast Solution'!$B$17:$S$96,K$1,FALSE)</f>
        <v>46001654.505082883</v>
      </c>
      <c r="L3" s="121">
        <f ca="1">VLOOKUP($B3,'(1) P&amp;L Forecast Solution'!$B$17:$S$96,L$1,FALSE)</f>
        <v>46612378.08715488</v>
      </c>
      <c r="M3" s="121">
        <f ca="1">VLOOKUP($B3,'(1) P&amp;L Forecast Solution'!$B$17:$S$96,M$1,FALSE)</f>
        <v>37289902.469723903</v>
      </c>
      <c r="N3" s="121">
        <f ca="1">VLOOKUP($B3,'(1) P&amp;L Forecast Solution'!$B$17:$S$96,N$1,FALSE)</f>
        <v>37289902.469723903</v>
      </c>
    </row>
    <row r="4" spans="2:14" x14ac:dyDescent="0.2">
      <c r="B4" s="28" t="s">
        <v>0</v>
      </c>
      <c r="C4" s="121">
        <f>VLOOKUP($B4,'(1) P&amp;L Forecast Solution'!$B$17:$S$96,C$1,FALSE)</f>
        <v>512358</v>
      </c>
      <c r="D4" s="121">
        <f>VLOOKUP($B4,'(1) P&amp;L Forecast Solution'!$B$17:$S$96,D$1,FALSE)</f>
        <v>553994.67039840005</v>
      </c>
      <c r="E4" s="121">
        <f>VLOOKUP($B4,'(1) P&amp;L Forecast Solution'!$B$17:$S$96,E$1,FALSE)</f>
        <v>635954.12034000002</v>
      </c>
      <c r="F4" s="121">
        <f ca="1">VLOOKUP($B4,'(1) P&amp;L Forecast Solution'!$B$17:$S$96,F$1,FALSE)</f>
        <v>708836.83738171542</v>
      </c>
      <c r="G4" s="121">
        <f ca="1">VLOOKUP($B4,'(1) P&amp;L Forecast Solution'!$B$17:$S$96,G$1,FALSE)</f>
        <v>790072.18596317584</v>
      </c>
      <c r="H4" s="121">
        <f ca="1">VLOOKUP($B4,'(1) P&amp;L Forecast Solution'!$B$17:$S$96,H$1,FALSE)</f>
        <v>1056740.8906201965</v>
      </c>
      <c r="I4" s="121">
        <f ca="1">VLOOKUP($B4,'(1) P&amp;L Forecast Solution'!$B$17:$S$96,I$1,FALSE)</f>
        <v>1079693.3976444693</v>
      </c>
      <c r="J4" s="121">
        <f ca="1">VLOOKUP($B4,'(1) P&amp;L Forecast Solution'!$B$17:$S$96,J$1,FALSE)</f>
        <v>1312833.0468282974</v>
      </c>
      <c r="K4" s="121">
        <f ca="1">VLOOKUP($B4,'(1) P&amp;L Forecast Solution'!$B$17:$S$96,K$1,FALSE)</f>
        <v>1341347.8984787706</v>
      </c>
      <c r="L4" s="121">
        <f ca="1">VLOOKUP($B4,'(1) P&amp;L Forecast Solution'!$B$17:$S$96,L$1,FALSE)</f>
        <v>1359155.7969593175</v>
      </c>
      <c r="M4" s="121">
        <f ca="1">VLOOKUP($B4,'(1) P&amp;L Forecast Solution'!$B$17:$S$96,M$1,FALSE)</f>
        <v>1087324.637567454</v>
      </c>
      <c r="N4" s="121">
        <f ca="1">VLOOKUP($B4,'(1) P&amp;L Forecast Solution'!$B$17:$S$96,N$1,FALSE)</f>
        <v>1087324.637567454</v>
      </c>
    </row>
    <row r="5" spans="2:14" x14ac:dyDescent="0.2">
      <c r="B5" s="36" t="s">
        <v>1</v>
      </c>
      <c r="C5" s="122">
        <f>VLOOKUP($B5,'(1) P&amp;L Forecast Solution'!$B$17:$S$96,C$1,FALSE)</f>
        <v>8043877.8504166137</v>
      </c>
      <c r="D5" s="122">
        <f>VLOOKUP($B5,'(1) P&amp;L Forecast Solution'!$B$17:$S$96,D$1,FALSE)</f>
        <v>8707639.4640331529</v>
      </c>
      <c r="E5" s="122">
        <f>VLOOKUP($B5,'(1) P&amp;L Forecast Solution'!$B$17:$S$96,E$1,FALSE)</f>
        <v>9992783.4076576363</v>
      </c>
      <c r="F5" s="122">
        <f ca="1">VLOOKUP($B5,'(1) P&amp;L Forecast Solution'!$B$17:$S$96,F$1,FALSE)</f>
        <v>11730257.685032731</v>
      </c>
      <c r="G5" s="122">
        <f ca="1">VLOOKUP($B5,'(1) P&amp;L Forecast Solution'!$B$17:$S$96,G$1,FALSE)</f>
        <v>13298671.11972964</v>
      </c>
      <c r="H5" s="122">
        <f ca="1">VLOOKUP($B5,'(1) P&amp;L Forecast Solution'!$B$17:$S$96,H$1,FALSE)</f>
        <v>18096531.487104658</v>
      </c>
      <c r="I5" s="122">
        <f ca="1">VLOOKUP($B5,'(1) P&amp;L Forecast Solution'!$B$17:$S$96,I$1,FALSE)</f>
        <v>18815573.210140556</v>
      </c>
      <c r="J5" s="122">
        <f ca="1">VLOOKUP($B5,'(1) P&amp;L Forecast Solution'!$B$17:$S$96,J$1,FALSE)</f>
        <v>23287406.304777332</v>
      </c>
      <c r="K5" s="122">
        <f ca="1">VLOOKUP($B5,'(1) P&amp;L Forecast Solution'!$B$17:$S$96,K$1,FALSE)</f>
        <v>24224323.952489752</v>
      </c>
      <c r="L5" s="122">
        <f ca="1">VLOOKUP($B5,'(1) P&amp;L Forecast Solution'!$B$17:$S$96,L$1,FALSE)</f>
        <v>24996638.1766381</v>
      </c>
      <c r="M5" s="122">
        <f ca="1">VLOOKUP($B5,'(1) P&amp;L Forecast Solution'!$B$17:$S$96,M$1,FALSE)</f>
        <v>21754497.643443312</v>
      </c>
      <c r="N5" s="122">
        <f ca="1">VLOOKUP($B5,'(1) P&amp;L Forecast Solution'!$B$17:$S$96,N$1,FALSE)</f>
        <v>23775262.810896073</v>
      </c>
    </row>
    <row r="6" spans="2:14" x14ac:dyDescent="0.2">
      <c r="B6" s="27" t="s">
        <v>5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2:14" x14ac:dyDescent="0.2">
      <c r="B7" s="21" t="s">
        <v>4</v>
      </c>
      <c r="C7" s="121">
        <f>VLOOKUP($B7,'(1) P&amp;L Forecast Solution'!$B$17:$S$96,C$1,FALSE)</f>
        <v>4162575.7172999997</v>
      </c>
      <c r="D7" s="121">
        <f>VLOOKUP($B7,'(1) P&amp;L Forecast Solution'!$B$17:$S$96,D$1,FALSE)</f>
        <v>4488658.7177024763</v>
      </c>
      <c r="E7" s="121">
        <f>VLOOKUP($B7,'(1) P&amp;L Forecast Solution'!$B$17:$S$96,E$1,FALSE)</f>
        <v>5120318.1172737703</v>
      </c>
      <c r="F7" s="121">
        <f ca="1">VLOOKUP($B7,'(1) P&amp;L Forecast Solution'!$B$17:$S$96,F$1,FALSE)</f>
        <v>6330670.6285990207</v>
      </c>
      <c r="G7" s="121">
        <f ca="1">VLOOKUP($B7,'(1) P&amp;L Forecast Solution'!$B$17:$S$96,G$1,FALSE)</f>
        <v>7280271.222888873</v>
      </c>
      <c r="H7" s="121">
        <f ca="1">VLOOKUP($B7,'(1) P&amp;L Forecast Solution'!$B$17:$S$96,H$1,FALSE)</f>
        <v>10046774.287586644</v>
      </c>
      <c r="I7" s="121">
        <f ca="1">VLOOKUP($B7,'(1) P&amp;L Forecast Solution'!$B$17:$S$96,I$1,FALSE)</f>
        <v>10590974.561497588</v>
      </c>
      <c r="J7" s="121">
        <f ca="1">VLOOKUP($B7,'(1) P&amp;L Forecast Solution'!$B$17:$S$96,J$1,FALSE)</f>
        <v>13286858.995333336</v>
      </c>
      <c r="K7" s="121">
        <f ca="1">VLOOKUP($B7,'(1) P&amp;L Forecast Solution'!$B$17:$S$96,K$1,FALSE)</f>
        <v>14006563.857580559</v>
      </c>
      <c r="L7" s="121">
        <f ca="1">VLOOKUP($B7,'(1) P&amp;L Forecast Solution'!$B$17:$S$96,L$1,FALSE)</f>
        <v>14643225.851106945</v>
      </c>
      <c r="M7" s="121">
        <f ca="1">VLOOKUP($B7,'(1) P&amp;L Forecast Solution'!$B$17:$S$96,M$1,FALSE)</f>
        <v>13471767.783018388</v>
      </c>
      <c r="N7" s="121">
        <f ca="1">VLOOKUP($B7,'(1) P&amp;L Forecast Solution'!$B$17:$S$96,N$1,FALSE)</f>
        <v>15492532.950471148</v>
      </c>
    </row>
    <row r="8" spans="2:14" x14ac:dyDescent="0.2">
      <c r="B8" s="21" t="s">
        <v>3</v>
      </c>
      <c r="C8" s="121">
        <f>VLOOKUP($B8,'(1) P&amp;L Forecast Solution'!$B$17:$S$96,C$1,FALSE)</f>
        <v>3881302.1331166136</v>
      </c>
      <c r="D8" s="121">
        <f>VLOOKUP($B8,'(1) P&amp;L Forecast Solution'!$B$17:$S$96,D$1,FALSE)</f>
        <v>4218980.7463306766</v>
      </c>
      <c r="E8" s="121">
        <f>VLOOKUP($B8,'(1) P&amp;L Forecast Solution'!$B$17:$S$96,E$1,FALSE)</f>
        <v>4872465.2903838661</v>
      </c>
      <c r="F8" s="121">
        <f ca="1">VLOOKUP($B8,'(1) P&amp;L Forecast Solution'!$B$17:$S$96,F$1,FALSE)</f>
        <v>5399587.0564337103</v>
      </c>
      <c r="G8" s="121">
        <f ca="1">VLOOKUP($B8,'(1) P&amp;L Forecast Solution'!$B$17:$S$96,G$1,FALSE)</f>
        <v>6018399.896840767</v>
      </c>
      <c r="H8" s="121">
        <f ca="1">VLOOKUP($B8,'(1) P&amp;L Forecast Solution'!$B$17:$S$96,H$1,FALSE)</f>
        <v>8049757.1995180147</v>
      </c>
      <c r="I8" s="121">
        <f ca="1">VLOOKUP($B8,'(1) P&amp;L Forecast Solution'!$B$17:$S$96,I$1,FALSE)</f>
        <v>8224598.6486429675</v>
      </c>
      <c r="J8" s="121">
        <f ca="1">VLOOKUP($B8,'(1) P&amp;L Forecast Solution'!$B$17:$S$96,J$1,FALSE)</f>
        <v>10000547.309443997</v>
      </c>
      <c r="K8" s="121">
        <f ca="1">VLOOKUP($B8,'(1) P&amp;L Forecast Solution'!$B$17:$S$96,K$1,FALSE)</f>
        <v>10217760.094909193</v>
      </c>
      <c r="L8" s="121">
        <f ca="1">VLOOKUP($B8,'(1) P&amp;L Forecast Solution'!$B$17:$S$96,L$1,FALSE)</f>
        <v>10353412.325531155</v>
      </c>
      <c r="M8" s="121">
        <f ca="1">VLOOKUP($B8,'(1) P&amp;L Forecast Solution'!$B$17:$S$96,M$1,FALSE)</f>
        <v>8282729.8604249237</v>
      </c>
      <c r="N8" s="121">
        <f ca="1">VLOOKUP($B8,'(1) P&amp;L Forecast Solution'!$B$17:$S$96,N$1,FALSE)</f>
        <v>8282729.8604249237</v>
      </c>
    </row>
    <row r="9" spans="2:14" x14ac:dyDescent="0.2">
      <c r="B9" s="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</row>
    <row r="10" spans="2:14" x14ac:dyDescent="0.2">
      <c r="B10" s="27" t="s">
        <v>9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</row>
    <row r="11" spans="2:14" x14ac:dyDescent="0.2">
      <c r="B11" s="21" t="s">
        <v>6</v>
      </c>
      <c r="C11" s="121" t="e">
        <f>VLOOKUP($B11,'(1) P&amp;L Forecast Solution'!$B$17:$S$96,C$1,FALSE)</f>
        <v>#N/A</v>
      </c>
      <c r="D11" s="121" t="e">
        <f>VLOOKUP($B11,'(1) P&amp;L Forecast Solution'!$B$17:$S$96,D$1,FALSE)</f>
        <v>#N/A</v>
      </c>
      <c r="E11" s="121" t="e">
        <f>VLOOKUP($B11,'(1) P&amp;L Forecast Solution'!$B$17:$S$96,E$1,FALSE)</f>
        <v>#N/A</v>
      </c>
      <c r="F11" s="121" t="e">
        <f>VLOOKUP($B11,'(1) P&amp;L Forecast Solution'!$B$17:$S$96,F$1,FALSE)</f>
        <v>#N/A</v>
      </c>
      <c r="G11" s="121" t="e">
        <f>VLOOKUP($B11,'(1) P&amp;L Forecast Solution'!$B$17:$S$96,G$1,FALSE)</f>
        <v>#N/A</v>
      </c>
      <c r="H11" s="121" t="e">
        <f>VLOOKUP($B11,'(1) P&amp;L Forecast Solution'!$B$17:$S$96,H$1,FALSE)</f>
        <v>#N/A</v>
      </c>
      <c r="I11" s="121" t="e">
        <f>VLOOKUP($B11,'(1) P&amp;L Forecast Solution'!$B$17:$S$96,I$1,FALSE)</f>
        <v>#N/A</v>
      </c>
      <c r="J11" s="121" t="e">
        <f>VLOOKUP($B11,'(1) P&amp;L Forecast Solution'!$B$17:$S$96,J$1,FALSE)</f>
        <v>#N/A</v>
      </c>
      <c r="K11" s="121" t="e">
        <f>VLOOKUP($B11,'(1) P&amp;L Forecast Solution'!$B$17:$S$96,K$1,FALSE)</f>
        <v>#N/A</v>
      </c>
      <c r="L11" s="121" t="e">
        <f>VLOOKUP($B11,'(1) P&amp;L Forecast Solution'!$B$17:$S$96,L$1,FALSE)</f>
        <v>#N/A</v>
      </c>
      <c r="M11" s="121" t="e">
        <f>VLOOKUP($B11,'(1) P&amp;L Forecast Solution'!$B$17:$S$96,M$1,FALSE)</f>
        <v>#N/A</v>
      </c>
      <c r="N11" s="121" t="e">
        <f>VLOOKUP($B11,'(1) P&amp;L Forecast Solution'!$B$17:$S$96,N$1,FALSE)</f>
        <v>#N/A</v>
      </c>
    </row>
    <row r="12" spans="2:14" x14ac:dyDescent="0.2">
      <c r="B12" s="21" t="s">
        <v>7</v>
      </c>
      <c r="C12" s="121">
        <f>VLOOKUP($B12,'(1) P&amp;L Forecast Solution'!$B$17:$S$96,C$1,FALSE)</f>
        <v>373113.99533470109</v>
      </c>
      <c r="D12" s="121">
        <f>VLOOKUP($B12,'(1) P&amp;L Forecast Solution'!$B$17:$S$96,D$1,FALSE)</f>
        <v>395486.19365871238</v>
      </c>
      <c r="E12" s="121">
        <f>VLOOKUP($B12,'(1) P&amp;L Forecast Solution'!$B$17:$S$96,E$1,FALSE)</f>
        <v>692247.35776892176</v>
      </c>
      <c r="F12" s="121">
        <f ca="1">VLOOKUP($B12,'(1) P&amp;L Forecast Solution'!$B$17:$S$96,F$1,FALSE)</f>
        <v>855882.37198948162</v>
      </c>
      <c r="G12" s="121">
        <f ca="1">VLOOKUP($B12,'(1) P&amp;L Forecast Solution'!$B$17:$S$96,G$1,FALSE)</f>
        <v>984264.72778790374</v>
      </c>
      <c r="H12" s="121">
        <f ca="1">VLOOKUP($B12,'(1) P&amp;L Forecast Solution'!$B$17:$S$96,H$1,FALSE)</f>
        <v>1358285.3243473072</v>
      </c>
      <c r="I12" s="121">
        <f ca="1">VLOOKUP($B12,'(1) P&amp;L Forecast Solution'!$B$17:$S$96,I$1,FALSE)</f>
        <v>1431859.1127494529</v>
      </c>
      <c r="J12" s="121">
        <f ca="1">VLOOKUP($B12,'(1) P&amp;L Forecast Solution'!$B$17:$S$96,J$1,FALSE)</f>
        <v>1796332.3414493136</v>
      </c>
      <c r="K12" s="121">
        <f ca="1">VLOOKUP($B12,'(1) P&amp;L Forecast Solution'!$B$17:$S$96,K$1,FALSE)</f>
        <v>1893633.6766111515</v>
      </c>
      <c r="L12" s="121">
        <f ca="1">VLOOKUP($B12,'(1) P&amp;L Forecast Solution'!$B$17:$S$96,L$1,FALSE)</f>
        <v>1979707.9346389307</v>
      </c>
      <c r="M12" s="121">
        <f ca="1">VLOOKUP($B12,'(1) P&amp;L Forecast Solution'!$B$17:$S$96,M$1,FALSE)</f>
        <v>1821331.299867816</v>
      </c>
      <c r="N12" s="121">
        <f ca="1">VLOOKUP($B12,'(1) P&amp;L Forecast Solution'!$B$17:$S$96,N$1,FALSE)</f>
        <v>2094530.9948479887</v>
      </c>
    </row>
    <row r="13" spans="2:14" x14ac:dyDescent="0.2">
      <c r="B13" s="21" t="s">
        <v>45</v>
      </c>
      <c r="C13" s="121">
        <f>VLOOKUP($B13,'(1) P&amp;L Forecast Solution'!$B$17:$S$96,C$1,FALSE)</f>
        <v>605318.44411527354</v>
      </c>
      <c r="D13" s="121">
        <f>VLOOKUP($B13,'(1) P&amp;L Forecast Solution'!$B$17:$S$96,D$1,FALSE)</f>
        <v>655046.12508289982</v>
      </c>
      <c r="E13" s="121">
        <f>VLOOKUP($B13,'(1) P&amp;L Forecast Solution'!$B$17:$S$96,E$1,FALSE)</f>
        <v>752434.69568859052</v>
      </c>
      <c r="F13" s="121">
        <f ca="1">VLOOKUP($B13,'(1) P&amp;L Forecast Solution'!$B$17:$S$96,F$1,FALSE)</f>
        <v>930296.93054907408</v>
      </c>
      <c r="G13" s="121">
        <f ca="1">VLOOKUP($B13,'(1) P&amp;L Forecast Solution'!$B$17:$S$96,G$1,FALSE)</f>
        <v>1069841.4701314352</v>
      </c>
      <c r="H13" s="121">
        <f ca="1">VLOOKUP($B13,'(1) P&amp;L Forecast Solution'!$B$17:$S$96,H$1,FALSE)</f>
        <v>1476381.2287813805</v>
      </c>
      <c r="I13" s="121">
        <f ca="1">VLOOKUP($B13,'(1) P&amp;L Forecast Solution'!$B$17:$S$96,I$1,FALSE)</f>
        <v>1556351.8786737053</v>
      </c>
      <c r="J13" s="121">
        <f ca="1">VLOOKUP($B13,'(1) P&amp;L Forecast Solution'!$B$17:$S$96,J$1,FALSE)</f>
        <v>1952514.1750633754</v>
      </c>
      <c r="K13" s="121">
        <f ca="1">VLOOKUP($B13,'(1) P&amp;L Forecast Solution'!$B$17:$S$96,K$1,FALSE)</f>
        <v>2058275.359545975</v>
      </c>
      <c r="L13" s="121">
        <f ca="1">VLOOKUP($B13,'(1) P&amp;L Forecast Solution'!$B$17:$S$96,L$1,FALSE)</f>
        <v>2151833.3304344281</v>
      </c>
      <c r="M13" s="121">
        <f ca="1">VLOOKUP($B13,'(1) P&amp;L Forecast Solution'!$B$17:$S$96,M$1,FALSE)</f>
        <v>1979686.6639996734</v>
      </c>
      <c r="N13" s="121">
        <f ca="1">VLOOKUP($B13,'(1) P&amp;L Forecast Solution'!$B$17:$S$96,N$1,FALSE)</f>
        <v>2276639.6635996248</v>
      </c>
    </row>
    <row r="14" spans="2:14" x14ac:dyDescent="0.2">
      <c r="B14" s="21" t="s">
        <v>8</v>
      </c>
      <c r="C14" s="121">
        <f>VLOOKUP($B14,'(1) P&amp;L Forecast Solution'!$B$17:$S$96,C$1,FALSE)</f>
        <v>714949.47678000003</v>
      </c>
      <c r="D14" s="121">
        <f>VLOOKUP($B14,'(1) P&amp;L Forecast Solution'!$B$17:$S$96,D$1,FALSE)</f>
        <v>753432.75174182409</v>
      </c>
      <c r="E14" s="121">
        <f>VLOOKUP($B14,'(1) P&amp;L Forecast Solution'!$B$17:$S$96,E$1,FALSE)</f>
        <v>845818.98005220003</v>
      </c>
      <c r="F14" s="121">
        <f ca="1">VLOOKUP($B14,'(1) P&amp;L Forecast Solution'!$B$17:$S$96,F$1,FALSE)</f>
        <v>942752.99371768162</v>
      </c>
      <c r="G14" s="121">
        <f ca="1">VLOOKUP($B14,'(1) P&amp;L Forecast Solution'!$B$17:$S$96,G$1,FALSE)</f>
        <v>1050796.0073310239</v>
      </c>
      <c r="H14" s="121">
        <f ca="1">VLOOKUP($B14,'(1) P&amp;L Forecast Solution'!$B$17:$S$96,H$1,FALSE)</f>
        <v>1405465.3845248614</v>
      </c>
      <c r="I14" s="121">
        <f ca="1">VLOOKUP($B14,'(1) P&amp;L Forecast Solution'!$B$17:$S$96,I$1,FALSE)</f>
        <v>1435992.2188671443</v>
      </c>
      <c r="J14" s="121">
        <f ca="1">VLOOKUP($B14,'(1) P&amp;L Forecast Solution'!$B$17:$S$96,J$1,FALSE)</f>
        <v>1746067.9522816357</v>
      </c>
      <c r="K14" s="121">
        <f ca="1">VLOOKUP($B14,'(1) P&amp;L Forecast Solution'!$B$17:$S$96,K$1,FALSE)</f>
        <v>1783992.704976765</v>
      </c>
      <c r="L14" s="121">
        <f ca="1">VLOOKUP($B14,'(1) P&amp;L Forecast Solution'!$B$17:$S$96,L$1,FALSE)</f>
        <v>1807677.2099558923</v>
      </c>
      <c r="M14" s="121">
        <f ca="1">VLOOKUP($B14,'(1) P&amp;L Forecast Solution'!$B$17:$S$96,M$1,FALSE)</f>
        <v>1446141.767964714</v>
      </c>
      <c r="N14" s="121">
        <f ca="1">VLOOKUP($B14,'(1) P&amp;L Forecast Solution'!$B$17:$S$96,N$1,FALSE)</f>
        <v>1446141.767964714</v>
      </c>
    </row>
    <row r="15" spans="2:14" x14ac:dyDescent="0.2">
      <c r="B15" s="36" t="s">
        <v>10</v>
      </c>
      <c r="C15" s="122">
        <f>VLOOKUP($B15,'(1) P&amp;L Forecast Solution'!$B$17:$S$96,C$1,FALSE)</f>
        <v>1182692.1172458604</v>
      </c>
      <c r="D15" s="122">
        <f>VLOOKUP($B15,'(1) P&amp;L Forecast Solution'!$B$17:$S$96,D$1,FALSE)</f>
        <v>1720039.8064730205</v>
      </c>
      <c r="E15" s="122">
        <f>VLOOKUP($B15,'(1) P&amp;L Forecast Solution'!$B$17:$S$96,E$1,FALSE)</f>
        <v>1773667.1432660287</v>
      </c>
      <c r="F15" s="122">
        <f ca="1">VLOOKUP($B15,'(1) P&amp;L Forecast Solution'!$B$17:$S$96,F$1,FALSE)</f>
        <v>2204633.9235607442</v>
      </c>
      <c r="G15" s="122">
        <f ca="1">VLOOKUP($B15,'(1) P&amp;L Forecast Solution'!$B$17:$S$96,G$1,FALSE)</f>
        <v>2618151.226387063</v>
      </c>
      <c r="H15" s="122">
        <f ca="1">VLOOKUP($B15,'(1) P&amp;L Forecast Solution'!$B$17:$S$96,H$1,FALSE)</f>
        <v>3723825.4316149913</v>
      </c>
      <c r="I15" s="122">
        <f ca="1">VLOOKUP($B15,'(1) P&amp;L Forecast Solution'!$B$17:$S$96,I$1,FALSE)</f>
        <v>4038715.4624165688</v>
      </c>
      <c r="J15" s="122">
        <f ca="1">VLOOKUP($B15,'(1) P&amp;L Forecast Solution'!$B$17:$S$96,J$1,FALSE)</f>
        <v>5204374.6642085388</v>
      </c>
      <c r="K15" s="122">
        <f ca="1">VLOOKUP($B15,'(1) P&amp;L Forecast Solution'!$B$17:$S$96,K$1,FALSE)</f>
        <v>5626890.0043801442</v>
      </c>
      <c r="L15" s="122">
        <f ca="1">VLOOKUP($B15,'(1) P&amp;L Forecast Solution'!$B$17:$S$96,L$1,FALSE)</f>
        <v>6025136.2226433232</v>
      </c>
      <c r="M15" s="122">
        <f ca="1">VLOOKUP($B15,'(1) P&amp;L Forecast Solution'!$B$17:$S$96,M$1,FALSE)</f>
        <v>6081511.1284386888</v>
      </c>
      <c r="N15" s="122">
        <f ca="1">VLOOKUP($B15,'(1) P&amp;L Forecast Solution'!$B$17:$S$96,N$1,FALSE)</f>
        <v>7532123.6013113242</v>
      </c>
    </row>
    <row r="16" spans="2:14" x14ac:dyDescent="0.2">
      <c r="B16" s="27" t="s">
        <v>16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</row>
    <row r="17" spans="2:14" x14ac:dyDescent="0.2">
      <c r="B17" s="21" t="s">
        <v>11</v>
      </c>
      <c r="C17" s="121">
        <f>VLOOKUP($B17,'(1) P&amp;L Forecast Solution'!$B$17:$S$96,C$1,FALSE)</f>
        <v>824084.02434619155</v>
      </c>
      <c r="D17" s="121">
        <f>VLOOKUP($B17,'(1) P&amp;L Forecast Solution'!$B$17:$S$96,D$1,FALSE)</f>
        <v>879658.39956440974</v>
      </c>
      <c r="E17" s="121">
        <f>VLOOKUP($B17,'(1) P&amp;L Forecast Solution'!$B$17:$S$96,E$1,FALSE)</f>
        <v>1023425.5821012992</v>
      </c>
      <c r="F17" s="121">
        <f ca="1">VLOOKUP($B17,'(1) P&amp;L Forecast Solution'!$B$17:$S$96,F$1,FALSE)</f>
        <v>1176939.419416494</v>
      </c>
      <c r="G17" s="121">
        <f ca="1">VLOOKUP($B17,'(1) P&amp;L Forecast Solution'!$B$17:$S$96,G$1,FALSE)</f>
        <v>1353480.332328968</v>
      </c>
      <c r="H17" s="121">
        <f ca="1">VLOOKUP($B17,'(1) P&amp;L Forecast Solution'!$B$17:$S$96,H$1,FALSE)</f>
        <v>1867802.8586139758</v>
      </c>
      <c r="I17" s="121">
        <f ca="1">VLOOKUP($B17,'(1) P&amp;L Forecast Solution'!$B$17:$S$96,I$1,FALSE)</f>
        <v>1968975.5134555663</v>
      </c>
      <c r="J17" s="121">
        <f ca="1">VLOOKUP($B17,'(1) P&amp;L Forecast Solution'!$B$17:$S$96,J$1,FALSE)</f>
        <v>2470169.2805169825</v>
      </c>
      <c r="K17" s="121">
        <f ca="1">VLOOKUP($B17,'(1) P&amp;L Forecast Solution'!$B$17:$S$96,K$1,FALSE)</f>
        <v>2603970.1165449861</v>
      </c>
      <c r="L17" s="121">
        <f ca="1">VLOOKUP($B17,'(1) P&amp;L Forecast Solution'!$B$17:$S$96,L$1,FALSE)</f>
        <v>2722332.3945697574</v>
      </c>
      <c r="M17" s="121">
        <f ca="1">VLOOKUP($B17,'(1) P&amp;L Forecast Solution'!$B$17:$S$96,M$1,FALSE)</f>
        <v>2504545.8030041768</v>
      </c>
      <c r="N17" s="121">
        <f ca="1">VLOOKUP($B17,'(1) P&amp;L Forecast Solution'!$B$17:$S$96,N$1,FALSE)</f>
        <v>2880227.6734548034</v>
      </c>
    </row>
    <row r="18" spans="2:14" x14ac:dyDescent="0.2">
      <c r="B18" s="21" t="s">
        <v>12</v>
      </c>
      <c r="C18" s="121" t="e">
        <f>VLOOKUP($B18,'(1) P&amp;L Forecast Solution'!$B$17:$S$96,C$1,FALSE)</f>
        <v>#N/A</v>
      </c>
      <c r="D18" s="121" t="e">
        <f>VLOOKUP($B18,'(1) P&amp;L Forecast Solution'!$B$17:$S$96,D$1,FALSE)</f>
        <v>#N/A</v>
      </c>
      <c r="E18" s="121" t="e">
        <f>VLOOKUP($B18,'(1) P&amp;L Forecast Solution'!$B$17:$S$96,E$1,FALSE)</f>
        <v>#N/A</v>
      </c>
      <c r="F18" s="121" t="e">
        <f>VLOOKUP($B18,'(1) P&amp;L Forecast Solution'!$B$17:$S$96,F$1,FALSE)</f>
        <v>#N/A</v>
      </c>
      <c r="G18" s="121" t="e">
        <f>VLOOKUP($B18,'(1) P&amp;L Forecast Solution'!$B$17:$S$96,G$1,FALSE)</f>
        <v>#N/A</v>
      </c>
      <c r="H18" s="121" t="e">
        <f>VLOOKUP($B18,'(1) P&amp;L Forecast Solution'!$B$17:$S$96,H$1,FALSE)</f>
        <v>#N/A</v>
      </c>
      <c r="I18" s="121" t="e">
        <f>VLOOKUP($B18,'(1) P&amp;L Forecast Solution'!$B$17:$S$96,I$1,FALSE)</f>
        <v>#N/A</v>
      </c>
      <c r="J18" s="121" t="e">
        <f>VLOOKUP($B18,'(1) P&amp;L Forecast Solution'!$B$17:$S$96,J$1,FALSE)</f>
        <v>#N/A</v>
      </c>
      <c r="K18" s="121" t="e">
        <f>VLOOKUP($B18,'(1) P&amp;L Forecast Solution'!$B$17:$S$96,K$1,FALSE)</f>
        <v>#N/A</v>
      </c>
      <c r="L18" s="121" t="e">
        <f>VLOOKUP($B18,'(1) P&amp;L Forecast Solution'!$B$17:$S$96,L$1,FALSE)</f>
        <v>#N/A</v>
      </c>
      <c r="M18" s="121" t="e">
        <f>VLOOKUP($B18,'(1) P&amp;L Forecast Solution'!$B$17:$S$96,M$1,FALSE)</f>
        <v>#N/A</v>
      </c>
      <c r="N18" s="121" t="e">
        <f>VLOOKUP($B18,'(1) P&amp;L Forecast Solution'!$B$17:$S$96,N$1,FALSE)</f>
        <v>#N/A</v>
      </c>
    </row>
    <row r="19" spans="2:14" x14ac:dyDescent="0.2">
      <c r="B19" s="21" t="s">
        <v>13</v>
      </c>
      <c r="C19" s="121">
        <f>VLOOKUP($B19,'(1) P&amp;L Forecast Solution'!$B$17:$S$96,C$1,FALSE)</f>
        <v>277791.13874765555</v>
      </c>
      <c r="D19" s="121">
        <f>VLOOKUP($B19,'(1) P&amp;L Forecast Solution'!$B$17:$S$96,D$1,FALSE)</f>
        <v>314734.84198284982</v>
      </c>
      <c r="E19" s="121">
        <f>VLOOKUP($B19,'(1) P&amp;L Forecast Solution'!$B$17:$S$96,E$1,FALSE)</f>
        <v>321314.45299903862</v>
      </c>
      <c r="F19" s="121">
        <f ca="1">VLOOKUP($B19,'(1) P&amp;L Forecast Solution'!$B$17:$S$96,F$1,FALSE)</f>
        <v>357515.32150749333</v>
      </c>
      <c r="G19" s="121">
        <f ca="1">VLOOKUP($B19,'(1) P&amp;L Forecast Solution'!$B$17:$S$96,G$1,FALSE)</f>
        <v>398487.9124258096</v>
      </c>
      <c r="H19" s="121">
        <f ca="1">VLOOKUP($B19,'(1) P&amp;L Forecast Solution'!$B$17:$S$96,H$1,FALSE)</f>
        <v>532987.3383213362</v>
      </c>
      <c r="I19" s="121">
        <f ca="1">VLOOKUP($B19,'(1) P&amp;L Forecast Solution'!$B$17:$S$96,I$1,FALSE)</f>
        <v>544563.87116420676</v>
      </c>
      <c r="J19" s="121">
        <f ca="1">VLOOKUP($B19,'(1) P&amp;L Forecast Solution'!$B$17:$S$96,J$1,FALSE)</f>
        <v>662152.28113169724</v>
      </c>
      <c r="K19" s="121">
        <f ca="1">VLOOKUP($B19,'(1) P&amp;L Forecast Solution'!$B$17:$S$96,K$1,FALSE)</f>
        <v>676534.2881295468</v>
      </c>
      <c r="L19" s="121">
        <f ca="1">VLOOKUP($B19,'(1) P&amp;L Forecast Solution'!$B$17:$S$96,L$1,FALSE)</f>
        <v>685516.0399444811</v>
      </c>
      <c r="M19" s="121">
        <f ca="1">VLOOKUP($B19,'(1) P&amp;L Forecast Solution'!$B$17:$S$96,M$1,FALSE)</f>
        <v>548412.83195558481</v>
      </c>
      <c r="N19" s="121">
        <f ca="1">VLOOKUP($B19,'(1) P&amp;L Forecast Solution'!$B$17:$S$96,N$1,FALSE)</f>
        <v>548412.83195558481</v>
      </c>
    </row>
    <row r="20" spans="2:14" x14ac:dyDescent="0.2">
      <c r="B20" s="36" t="s">
        <v>14</v>
      </c>
      <c r="C20" s="122">
        <f>VLOOKUP($B20,'(1) P&amp;L Forecast Solution'!$B$17:$S$96,C$1,FALSE)</f>
        <v>-332360.69269600417</v>
      </c>
      <c r="D20" s="122">
        <f>VLOOKUP($B20,'(1) P&amp;L Forecast Solution'!$B$17:$S$96,D$1,FALSE)</f>
        <v>97821.386018372374</v>
      </c>
      <c r="E20" s="122">
        <f>VLOOKUP($B20,'(1) P&amp;L Forecast Solution'!$B$17:$S$96,E$1,FALSE)</f>
        <v>-150654.32947845198</v>
      </c>
      <c r="F20" s="122">
        <f ca="1">VLOOKUP($B20,'(1) P&amp;L Forecast Solution'!$B$17:$S$96,F$1,FALSE)</f>
        <v>81836.082312960178</v>
      </c>
      <c r="G20" s="122">
        <f ca="1">VLOOKUP($B20,'(1) P&amp;L Forecast Solution'!$B$17:$S$96,G$1,FALSE)</f>
        <v>210413.56495500728</v>
      </c>
      <c r="H20" s="122">
        <f ca="1">VLOOKUP($B20,'(1) P&amp;L Forecast Solution'!$B$17:$S$96,H$1,FALSE)</f>
        <v>445927.58586879913</v>
      </c>
      <c r="I20" s="122">
        <f ca="1">VLOOKUP($B20,'(1) P&amp;L Forecast Solution'!$B$17:$S$96,I$1,FALSE)</f>
        <v>629017.57210220024</v>
      </c>
      <c r="J20" s="122">
        <f ca="1">VLOOKUP($B20,'(1) P&amp;L Forecast Solution'!$B$17:$S$96,J$1,FALSE)</f>
        <v>982385.88403386436</v>
      </c>
      <c r="K20" s="122">
        <f ca="1">VLOOKUP($B20,'(1) P&amp;L Forecast Solution'!$B$17:$S$96,K$1,FALSE)</f>
        <v>1233050.711356923</v>
      </c>
      <c r="L20" s="122">
        <f ca="1">VLOOKUP($B20,'(1) P&amp;L Forecast Solution'!$B$17:$S$96,L$1,FALSE)</f>
        <v>1489172.1298630256</v>
      </c>
      <c r="M20" s="122">
        <f ca="1">VLOOKUP($B20,'(1) P&amp;L Forecast Solution'!$B$17:$S$96,M$1,FALSE)</f>
        <v>2126059.9668660797</v>
      </c>
      <c r="N20" s="122">
        <f ca="1">VLOOKUP($B20,'(1) P&amp;L Forecast Solution'!$B$17:$S$96,N$1,FALSE)</f>
        <v>3200990.569288088</v>
      </c>
    </row>
    <row r="21" spans="2:14" x14ac:dyDescent="0.2">
      <c r="B21" s="27" t="s">
        <v>15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</row>
    <row r="22" spans="2:14" x14ac:dyDescent="0.2">
      <c r="B22" s="21" t="s">
        <v>17</v>
      </c>
      <c r="C22" s="121">
        <f>VLOOKUP($B22,'(1) P&amp;L Forecast Solution'!$B$17:$S$96,C$1,FALSE)</f>
        <v>698139</v>
      </c>
      <c r="D22" s="121">
        <f>VLOOKUP($B22,'(1) P&amp;L Forecast Solution'!$B$17:$S$96,D$1,FALSE)</f>
        <v>763538.19749999989</v>
      </c>
      <c r="E22" s="121">
        <f>VLOOKUP($B22,'(1) P&amp;L Forecast Solution'!$B$17:$S$96,E$1,FALSE)</f>
        <v>808834.58516249992</v>
      </c>
      <c r="F22" s="121">
        <f>VLOOKUP($B22,'(1) P&amp;L Forecast Solution'!$B$17:$S$96,F$1,FALSE)</f>
        <v>866378.85811325</v>
      </c>
      <c r="G22" s="121">
        <f>VLOOKUP($B22,'(1) P&amp;L Forecast Solution'!$B$17:$S$96,G$1,FALSE)</f>
        <v>928017.09960858861</v>
      </c>
      <c r="H22" s="121">
        <f>VLOOKUP($B22,'(1) P&amp;L Forecast Solution'!$B$17:$S$96,H$1,FALSE)</f>
        <v>994040.57370633807</v>
      </c>
      <c r="I22" s="121">
        <f>VLOOKUP($B22,'(1) P&amp;L Forecast Solution'!$B$17:$S$96,I$1,FALSE)</f>
        <v>1064761.2663507874</v>
      </c>
      <c r="J22" s="121">
        <f>VLOOKUP($B22,'(1) P&amp;L Forecast Solution'!$B$17:$S$96,J$1,FALSE)</f>
        <v>1140513.3596245516</v>
      </c>
      <c r="K22" s="121">
        <f>VLOOKUP($B22,'(1) P&amp;L Forecast Solution'!$B$17:$S$96,K$1,FALSE)</f>
        <v>1221654.8108855989</v>
      </c>
      <c r="L22" s="121">
        <f>VLOOKUP($B22,'(1) P&amp;L Forecast Solution'!$B$17:$S$96,L$1,FALSE)</f>
        <v>1308569.0442514662</v>
      </c>
      <c r="M22" s="121">
        <f>VLOOKUP($B22,'(1) P&amp;L Forecast Solution'!$B$17:$S$96,M$1,FALSE)</f>
        <v>1401666.7624235696</v>
      </c>
      <c r="N22" s="121">
        <f>VLOOKUP($B22,'(1) P&amp;L Forecast Solution'!$B$17:$S$96,N$1,FALSE)</f>
        <v>1501387.8874131639</v>
      </c>
    </row>
    <row r="23" spans="2:14" x14ac:dyDescent="0.2">
      <c r="B23" s="21" t="s">
        <v>18</v>
      </c>
      <c r="C23" s="121">
        <f>VLOOKUP($B23,'(1) P&amp;L Forecast Solution'!$B$17:$S$96,C$1,FALSE)</f>
        <v>123751.65708</v>
      </c>
      <c r="D23" s="121">
        <f>VLOOKUP($B23,'(1) P&amp;L Forecast Solution'!$B$17:$S$96,D$1,FALSE)</f>
        <v>134670.92094000001</v>
      </c>
      <c r="E23" s="121">
        <f>VLOOKUP($B23,'(1) P&amp;L Forecast Solution'!$B$17:$S$96,E$1,FALSE)</f>
        <v>141950.43018</v>
      </c>
      <c r="F23" s="121">
        <f>VLOOKUP($B23,'(1) P&amp;L Forecast Solution'!$B$17:$S$96,F$1,FALSE)</f>
        <v>149623.42640594594</v>
      </c>
      <c r="G23" s="121">
        <f>VLOOKUP($B23,'(1) P&amp;L Forecast Solution'!$B$17:$S$96,G$1,FALSE)</f>
        <v>157711.17918464571</v>
      </c>
      <c r="H23" s="121">
        <f>VLOOKUP($B23,'(1) P&amp;L Forecast Solution'!$B$17:$S$96,H$1,FALSE)</f>
        <v>166236.10778922113</v>
      </c>
      <c r="I23" s="121">
        <f>VLOOKUP($B23,'(1) P&amp;L Forecast Solution'!$B$17:$S$96,I$1,FALSE)</f>
        <v>175221.84334539523</v>
      </c>
      <c r="J23" s="121">
        <f>VLOOKUP($B23,'(1) P&amp;L Forecast Solution'!$B$17:$S$96,J$1,FALSE)</f>
        <v>184693.29433703818</v>
      </c>
      <c r="K23" s="121">
        <f>VLOOKUP($B23,'(1) P&amp;L Forecast Solution'!$B$17:$S$96,K$1,FALSE)</f>
        <v>194676.71565255374</v>
      </c>
      <c r="L23" s="121">
        <f>VLOOKUP($B23,'(1) P&amp;L Forecast Solution'!$B$17:$S$96,L$1,FALSE)</f>
        <v>205199.78136350258</v>
      </c>
      <c r="M23" s="121">
        <f>VLOOKUP($B23,'(1) P&amp;L Forecast Solution'!$B$17:$S$96,M$1,FALSE)</f>
        <v>216291.66143720539</v>
      </c>
      <c r="N23" s="121">
        <f>VLOOKUP($B23,'(1) P&amp;L Forecast Solution'!$B$17:$S$96,N$1,FALSE)</f>
        <v>227983.10259597324</v>
      </c>
    </row>
    <row r="24" spans="2:14" x14ac:dyDescent="0.2">
      <c r="B24" s="21" t="s">
        <v>19</v>
      </c>
      <c r="C24" s="121">
        <f>VLOOKUP($B24,'(1) P&amp;L Forecast Solution'!$B$17:$S$96,C$1,FALSE)</f>
        <v>12090.72</v>
      </c>
      <c r="D24" s="121">
        <f>VLOOKUP($B24,'(1) P&amp;L Forecast Solution'!$B$17:$S$96,D$1,FALSE)</f>
        <v>17896.05</v>
      </c>
      <c r="E24" s="121">
        <f>VLOOKUP($B24,'(1) P&amp;L Forecast Solution'!$B$17:$S$96,E$1,FALSE)</f>
        <v>12276</v>
      </c>
      <c r="F24" s="121">
        <f>VLOOKUP($B24,'(1) P&amp;L Forecast Solution'!$B$17:$S$96,F$1,FALSE)</f>
        <v>14087.589999999998</v>
      </c>
      <c r="G24" s="121">
        <f>VLOOKUP($B24,'(1) P&amp;L Forecast Solution'!$B$17:$S$96,G$1,FALSE)</f>
        <v>14087.589999999998</v>
      </c>
      <c r="H24" s="121">
        <f>VLOOKUP($B24,'(1) P&amp;L Forecast Solution'!$B$17:$S$96,H$1,FALSE)</f>
        <v>14087.589999999998</v>
      </c>
      <c r="I24" s="121">
        <f>VLOOKUP($B24,'(1) P&amp;L Forecast Solution'!$B$17:$S$96,I$1,FALSE)</f>
        <v>14087.589999999998</v>
      </c>
      <c r="J24" s="121">
        <f>VLOOKUP($B24,'(1) P&amp;L Forecast Solution'!$B$17:$S$96,J$1,FALSE)</f>
        <v>14087.589999999998</v>
      </c>
      <c r="K24" s="121">
        <f>VLOOKUP($B24,'(1) P&amp;L Forecast Solution'!$B$17:$S$96,K$1,FALSE)</f>
        <v>14087.589999999998</v>
      </c>
      <c r="L24" s="121">
        <f>VLOOKUP($B24,'(1) P&amp;L Forecast Solution'!$B$17:$S$96,L$1,FALSE)</f>
        <v>14087.589999999998</v>
      </c>
      <c r="M24" s="121">
        <f>VLOOKUP($B24,'(1) P&amp;L Forecast Solution'!$B$17:$S$96,M$1,FALSE)</f>
        <v>14087.589999999998</v>
      </c>
      <c r="N24" s="121">
        <f>VLOOKUP($B24,'(1) P&amp;L Forecast Solution'!$B$17:$S$96,N$1,FALSE)</f>
        <v>14087.589999999998</v>
      </c>
    </row>
    <row r="25" spans="2:14" x14ac:dyDescent="0.2">
      <c r="B25" s="21" t="s">
        <v>44</v>
      </c>
      <c r="C25" s="121">
        <f>VLOOKUP($B25,'(1) P&amp;L Forecast Solution'!$B$17:$S$96,C$1,FALSE)</f>
        <v>58811.204127750985</v>
      </c>
      <c r="D25" s="121">
        <f>VLOOKUP($B25,'(1) P&amp;L Forecast Solution'!$B$17:$S$96,D$1,FALSE)</f>
        <v>64715.176496694396</v>
      </c>
      <c r="E25" s="121">
        <f>VLOOKUP($B25,'(1) P&amp;L Forecast Solution'!$B$17:$S$96,E$1,FALSE)</f>
        <v>70801.868278276655</v>
      </c>
      <c r="F25" s="121">
        <f>VLOOKUP($B25,'(1) P&amp;L Forecast Solution'!$B$17:$S$96,F$1,FALSE)</f>
        <v>74628.996293318633</v>
      </c>
      <c r="G25" s="121">
        <f>VLOOKUP($B25,'(1) P&amp;L Forecast Solution'!$B$17:$S$96,G$1,FALSE)</f>
        <v>78662.996092957474</v>
      </c>
      <c r="H25" s="121">
        <f>VLOOKUP($B25,'(1) P&amp;L Forecast Solution'!$B$17:$S$96,H$1,FALSE)</f>
        <v>82915.049935820032</v>
      </c>
      <c r="I25" s="121">
        <f>VLOOKUP($B25,'(1) P&amp;L Forecast Solution'!$B$17:$S$96,I$1,FALSE)</f>
        <v>87396.94452694543</v>
      </c>
      <c r="J25" s="121">
        <f>VLOOKUP($B25,'(1) P&amp;L Forecast Solution'!$B$17:$S$96,J$1,FALSE)</f>
        <v>92121.103690564094</v>
      </c>
      <c r="K25" s="121">
        <f>VLOOKUP($B25,'(1) P&amp;L Forecast Solution'!$B$17:$S$96,K$1,FALSE)</f>
        <v>97100.622808972956</v>
      </c>
      <c r="L25" s="121">
        <f>VLOOKUP($B25,'(1) P&amp;L Forecast Solution'!$B$17:$S$96,L$1,FALSE)</f>
        <v>102349.30512297148</v>
      </c>
      <c r="M25" s="121">
        <f>VLOOKUP($B25,'(1) P&amp;L Forecast Solution'!$B$17:$S$96,M$1,FALSE)</f>
        <v>107881.69999448344</v>
      </c>
      <c r="N25" s="121">
        <f>VLOOKUP($B25,'(1) P&amp;L Forecast Solution'!$B$17:$S$96,N$1,FALSE)</f>
        <v>113713.14323742848</v>
      </c>
    </row>
    <row r="26" spans="2:14" x14ac:dyDescent="0.2">
      <c r="B26" s="36" t="s">
        <v>20</v>
      </c>
      <c r="C26" s="122">
        <f>VLOOKUP($B26,'(1) P&amp;L Forecast Solution'!$B$17:$S$96,C$1,FALSE)</f>
        <v>-1225153.273903755</v>
      </c>
      <c r="D26" s="122">
        <f>VLOOKUP($B26,'(1) P&amp;L Forecast Solution'!$B$17:$S$96,D$1,FALSE)</f>
        <v>-882998.95891832199</v>
      </c>
      <c r="E26" s="122">
        <f>VLOOKUP($B26,'(1) P&amp;L Forecast Solution'!$B$17:$S$96,E$1,FALSE)</f>
        <v>-1184517.2130992287</v>
      </c>
      <c r="F26" s="122">
        <f ca="1">VLOOKUP($B26,'(1) P&amp;L Forecast Solution'!$B$17:$S$96,F$1,FALSE)</f>
        <v>-1022882.7884995544</v>
      </c>
      <c r="G26" s="122">
        <f ca="1">VLOOKUP($B26,'(1) P&amp;L Forecast Solution'!$B$17:$S$96,G$1,FALSE)</f>
        <v>-968065.29993118462</v>
      </c>
      <c r="H26" s="122">
        <f ca="1">VLOOKUP($B26,'(1) P&amp;L Forecast Solution'!$B$17:$S$96,H$1,FALSE)</f>
        <v>-811351.73556258017</v>
      </c>
      <c r="I26" s="122">
        <f ca="1">VLOOKUP($B26,'(1) P&amp;L Forecast Solution'!$B$17:$S$96,I$1,FALSE)</f>
        <v>-712450.07212092797</v>
      </c>
      <c r="J26" s="122">
        <f ca="1">VLOOKUP($B26,'(1) P&amp;L Forecast Solution'!$B$17:$S$96,J$1,FALSE)</f>
        <v>-449029.46361828968</v>
      </c>
      <c r="K26" s="122">
        <f ca="1">VLOOKUP($B26,'(1) P&amp;L Forecast Solution'!$B$17:$S$96,K$1,FALSE)</f>
        <v>-294469.02799020289</v>
      </c>
      <c r="L26" s="122">
        <f ca="1">VLOOKUP($B26,'(1) P&amp;L Forecast Solution'!$B$17:$S$96,L$1,FALSE)</f>
        <v>-141033.59087491478</v>
      </c>
      <c r="M26" s="122">
        <f ca="1">VLOOKUP($B26,'(1) P&amp;L Forecast Solution'!$B$17:$S$96,M$1,FALSE)</f>
        <v>386132.2530108213</v>
      </c>
      <c r="N26" s="122">
        <f ca="1">VLOOKUP($B26,'(1) P&amp;L Forecast Solution'!$B$17:$S$96,N$1,FALSE)</f>
        <v>1343818.8460415222</v>
      </c>
    </row>
    <row r="28" spans="2:14" x14ac:dyDescent="0.2">
      <c r="B28" s="36" t="s">
        <v>209</v>
      </c>
    </row>
    <row r="29" spans="2:14" x14ac:dyDescent="0.2">
      <c r="B29" s="126" t="s">
        <v>206</v>
      </c>
    </row>
    <row r="30" spans="2:14" x14ac:dyDescent="0.2">
      <c r="B30" s="126" t="s">
        <v>207</v>
      </c>
    </row>
    <row r="31" spans="2:14" x14ac:dyDescent="0.2">
      <c r="B31" s="126" t="s">
        <v>208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9"/>
  <sheetViews>
    <sheetView showGridLines="0" workbookViewId="0"/>
  </sheetViews>
  <sheetFormatPr baseColWidth="10" defaultColWidth="8.83203125" defaultRowHeight="15" x14ac:dyDescent="0.2"/>
  <cols>
    <col min="1" max="1" width="2.33203125" style="22" customWidth="1"/>
    <col min="2" max="2" width="31.1640625" style="21" customWidth="1"/>
    <col min="3" max="5" width="13.83203125" style="22" bestFit="1" customWidth="1"/>
    <col min="6" max="6" width="4.33203125" style="22" customWidth="1"/>
    <col min="7" max="16384" width="8.83203125" style="22"/>
  </cols>
  <sheetData>
    <row r="2" spans="2:14" x14ac:dyDescent="0.2">
      <c r="B2" s="23" t="s">
        <v>128</v>
      </c>
    </row>
    <row r="3" spans="2:14" x14ac:dyDescent="0.2">
      <c r="B3" s="23" t="s">
        <v>130</v>
      </c>
    </row>
    <row r="4" spans="2:14" x14ac:dyDescent="0.2">
      <c r="B4" s="22"/>
    </row>
    <row r="5" spans="2:14" x14ac:dyDescent="0.2">
      <c r="B5" s="24" t="s">
        <v>53</v>
      </c>
    </row>
    <row r="6" spans="2:14" x14ac:dyDescent="0.2">
      <c r="B6" s="22" t="s">
        <v>125</v>
      </c>
    </row>
    <row r="7" spans="2:14" x14ac:dyDescent="0.2">
      <c r="B7" s="22" t="s">
        <v>129</v>
      </c>
    </row>
    <row r="8" spans="2:14" x14ac:dyDescent="0.2">
      <c r="B8" s="22" t="s">
        <v>127</v>
      </c>
    </row>
    <row r="10" spans="2:14" x14ac:dyDescent="0.2">
      <c r="B10" s="42" t="s">
        <v>36</v>
      </c>
    </row>
    <row r="11" spans="2:14" x14ac:dyDescent="0.2">
      <c r="B11" s="31" t="s">
        <v>37</v>
      </c>
    </row>
    <row r="12" spans="2:14" x14ac:dyDescent="0.2">
      <c r="B12" s="31" t="s">
        <v>34</v>
      </c>
    </row>
    <row r="13" spans="2:14" x14ac:dyDescent="0.2">
      <c r="B13" s="31" t="s">
        <v>35</v>
      </c>
    </row>
    <row r="15" spans="2:14" ht="3" customHeight="1" x14ac:dyDescent="0.2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7" spans="2:17" x14ac:dyDescent="0.2">
      <c r="B17" s="1"/>
      <c r="C17" s="1">
        <v>42370</v>
      </c>
      <c r="D17" s="1">
        <v>42401</v>
      </c>
      <c r="E17" s="1">
        <v>42430</v>
      </c>
      <c r="F17" s="25"/>
      <c r="G17" s="26" t="s">
        <v>27</v>
      </c>
    </row>
    <row r="18" spans="2:17" x14ac:dyDescent="0.2">
      <c r="B18" s="27" t="s">
        <v>2</v>
      </c>
    </row>
    <row r="19" spans="2:17" x14ac:dyDescent="0.2">
      <c r="B19" s="28" t="s">
        <v>43</v>
      </c>
      <c r="C19" s="29">
        <v>17545590.2703312</v>
      </c>
      <c r="D19" s="29">
        <v>18994065.155166224</v>
      </c>
      <c r="E19" s="29">
        <v>21848111.342911143</v>
      </c>
      <c r="G19" s="30" t="s">
        <v>42</v>
      </c>
      <c r="Q19" s="31"/>
    </row>
    <row r="20" spans="2:17" x14ac:dyDescent="0.2">
      <c r="B20" s="28" t="s">
        <v>0</v>
      </c>
      <c r="C20" s="32">
        <v>512358</v>
      </c>
      <c r="D20" s="33">
        <v>553994.67039840005</v>
      </c>
      <c r="E20" s="33">
        <v>635954.12034000002</v>
      </c>
      <c r="Q20" s="31"/>
    </row>
    <row r="21" spans="2:17" x14ac:dyDescent="0.2">
      <c r="B21" s="28" t="s">
        <v>1</v>
      </c>
      <c r="C21" s="34">
        <v>8043877.8504166137</v>
      </c>
      <c r="D21" s="34">
        <v>8707639.4640331529</v>
      </c>
      <c r="E21" s="34">
        <v>9992783.4076576363</v>
      </c>
      <c r="Q21" s="31"/>
    </row>
    <row r="22" spans="2:17" x14ac:dyDescent="0.2">
      <c r="C22" s="35"/>
      <c r="D22" s="35"/>
      <c r="E22" s="35"/>
    </row>
    <row r="23" spans="2:17" x14ac:dyDescent="0.2">
      <c r="B23" s="27" t="s">
        <v>5</v>
      </c>
      <c r="C23" s="35"/>
      <c r="D23" s="35"/>
      <c r="E23" s="35"/>
    </row>
    <row r="24" spans="2:17" x14ac:dyDescent="0.2">
      <c r="B24" s="21" t="s">
        <v>4</v>
      </c>
      <c r="C24" s="35">
        <v>4162575.7172999997</v>
      </c>
      <c r="D24" s="35">
        <v>4488658.7177024763</v>
      </c>
      <c r="E24" s="35">
        <v>5120318.1172737703</v>
      </c>
    </row>
    <row r="25" spans="2:17" x14ac:dyDescent="0.2">
      <c r="B25" s="21" t="s">
        <v>3</v>
      </c>
      <c r="C25" s="35">
        <v>3881302.1331166136</v>
      </c>
      <c r="D25" s="35">
        <v>4218980.7463306766</v>
      </c>
      <c r="E25" s="35">
        <v>4872465.2903838661</v>
      </c>
      <c r="G25" s="30" t="s">
        <v>32</v>
      </c>
    </row>
    <row r="26" spans="2:17" x14ac:dyDescent="0.2">
      <c r="C26" s="35"/>
      <c r="D26" s="35"/>
      <c r="E26" s="35"/>
    </row>
    <row r="27" spans="2:17" x14ac:dyDescent="0.2">
      <c r="B27" s="27" t="s">
        <v>9</v>
      </c>
      <c r="C27" s="35"/>
      <c r="D27" s="35"/>
      <c r="E27" s="35"/>
    </row>
    <row r="28" spans="2:17" x14ac:dyDescent="0.2">
      <c r="B28" s="21" t="s">
        <v>6</v>
      </c>
      <c r="C28" s="35">
        <v>5167803.8169407789</v>
      </c>
      <c r="D28" s="35">
        <v>5183634.5870766966</v>
      </c>
      <c r="E28" s="35">
        <v>5928615.2308818949</v>
      </c>
      <c r="G28" s="30" t="s">
        <v>33</v>
      </c>
    </row>
    <row r="29" spans="2:17" x14ac:dyDescent="0.2">
      <c r="B29" s="21" t="s">
        <v>7</v>
      </c>
      <c r="C29" s="35">
        <v>373113.99533470109</v>
      </c>
      <c r="D29" s="35">
        <v>395486.19365871238</v>
      </c>
      <c r="E29" s="35">
        <v>692247.35776892176</v>
      </c>
    </row>
    <row r="30" spans="2:17" x14ac:dyDescent="0.2">
      <c r="B30" s="21" t="s">
        <v>45</v>
      </c>
      <c r="C30" s="35">
        <v>605318.44411527354</v>
      </c>
      <c r="D30" s="35">
        <v>655046.12508289982</v>
      </c>
      <c r="E30" s="35">
        <v>752434.69568859052</v>
      </c>
    </row>
    <row r="31" spans="2:17" x14ac:dyDescent="0.2">
      <c r="B31" s="21" t="s">
        <v>8</v>
      </c>
      <c r="C31" s="35">
        <v>714949.47678000003</v>
      </c>
      <c r="D31" s="35">
        <v>753432.75174182409</v>
      </c>
      <c r="E31" s="35">
        <v>845818.98005220003</v>
      </c>
    </row>
    <row r="32" spans="2:17" x14ac:dyDescent="0.2">
      <c r="C32" s="35"/>
      <c r="D32" s="35"/>
      <c r="E32" s="35"/>
    </row>
    <row r="33" spans="2:5" x14ac:dyDescent="0.2">
      <c r="B33" s="36" t="s">
        <v>10</v>
      </c>
      <c r="C33" s="37">
        <v>1182692.1172458604</v>
      </c>
      <c r="D33" s="37">
        <v>1720039.8064730205</v>
      </c>
      <c r="E33" s="37">
        <v>1773667.1432660287</v>
      </c>
    </row>
    <row r="34" spans="2:5" x14ac:dyDescent="0.2">
      <c r="C34" s="35"/>
      <c r="D34" s="35"/>
      <c r="E34" s="35"/>
    </row>
    <row r="35" spans="2:5" x14ac:dyDescent="0.2">
      <c r="B35" s="27" t="s">
        <v>16</v>
      </c>
      <c r="C35" s="35"/>
      <c r="D35" s="35"/>
      <c r="E35" s="35"/>
    </row>
    <row r="36" spans="2:5" x14ac:dyDescent="0.2">
      <c r="B36" s="21" t="s">
        <v>11</v>
      </c>
      <c r="C36" s="35">
        <v>824084.02434619155</v>
      </c>
      <c r="D36" s="35">
        <v>879658.39956440974</v>
      </c>
      <c r="E36" s="35">
        <v>1023425.5821012992</v>
      </c>
    </row>
    <row r="37" spans="2:5" x14ac:dyDescent="0.2">
      <c r="B37" s="21" t="s">
        <v>12</v>
      </c>
      <c r="C37" s="35">
        <v>413177.64684801752</v>
      </c>
      <c r="D37" s="35">
        <v>427825.17890738841</v>
      </c>
      <c r="E37" s="35">
        <v>579581.43764414289</v>
      </c>
    </row>
    <row r="38" spans="2:5" x14ac:dyDescent="0.2">
      <c r="B38" s="21" t="s">
        <v>13</v>
      </c>
      <c r="C38" s="35">
        <v>277791.13874765555</v>
      </c>
      <c r="D38" s="35">
        <v>314734.84198284982</v>
      </c>
      <c r="E38" s="35">
        <v>321314.45299903862</v>
      </c>
    </row>
    <row r="39" spans="2:5" x14ac:dyDescent="0.2">
      <c r="C39" s="35"/>
      <c r="D39" s="35"/>
      <c r="E39" s="35"/>
    </row>
    <row r="40" spans="2:5" x14ac:dyDescent="0.2">
      <c r="B40" s="36" t="s">
        <v>14</v>
      </c>
      <c r="C40" s="37">
        <v>-332360.69269600417</v>
      </c>
      <c r="D40" s="37">
        <v>97821.386018372374</v>
      </c>
      <c r="E40" s="37">
        <v>-150654.32947845198</v>
      </c>
    </row>
    <row r="41" spans="2:5" x14ac:dyDescent="0.2">
      <c r="C41" s="35"/>
      <c r="D41" s="35"/>
      <c r="E41" s="35"/>
    </row>
    <row r="42" spans="2:5" x14ac:dyDescent="0.2">
      <c r="B42" s="27" t="s">
        <v>15</v>
      </c>
      <c r="C42" s="35"/>
      <c r="D42" s="35"/>
      <c r="E42" s="35"/>
    </row>
    <row r="43" spans="2:5" x14ac:dyDescent="0.2">
      <c r="B43" s="21" t="s">
        <v>17</v>
      </c>
      <c r="C43" s="35">
        <v>698139</v>
      </c>
      <c r="D43" s="35">
        <v>763538.19749999989</v>
      </c>
      <c r="E43" s="35">
        <v>808834.58516249992</v>
      </c>
    </row>
    <row r="44" spans="2:5" x14ac:dyDescent="0.2">
      <c r="B44" s="21" t="s">
        <v>18</v>
      </c>
      <c r="C44" s="35">
        <v>123751.65708</v>
      </c>
      <c r="D44" s="35">
        <v>134670.92094000001</v>
      </c>
      <c r="E44" s="35">
        <v>141950.43018</v>
      </c>
    </row>
    <row r="45" spans="2:5" x14ac:dyDescent="0.2">
      <c r="B45" s="21" t="s">
        <v>19</v>
      </c>
      <c r="C45" s="35">
        <v>12090.72</v>
      </c>
      <c r="D45" s="35">
        <v>17896.05</v>
      </c>
      <c r="E45" s="35">
        <v>12276</v>
      </c>
    </row>
    <row r="46" spans="2:5" x14ac:dyDescent="0.2">
      <c r="B46" s="21" t="s">
        <v>44</v>
      </c>
      <c r="C46" s="35">
        <v>58811.204127750985</v>
      </c>
      <c r="D46" s="35">
        <v>64715.176496694396</v>
      </c>
      <c r="E46" s="35">
        <v>70801.868278276655</v>
      </c>
    </row>
    <row r="47" spans="2:5" x14ac:dyDescent="0.2">
      <c r="C47" s="35"/>
      <c r="D47" s="35"/>
      <c r="E47" s="35"/>
    </row>
    <row r="48" spans="2:5" x14ac:dyDescent="0.2">
      <c r="B48" s="36" t="s">
        <v>20</v>
      </c>
      <c r="C48" s="37">
        <v>-1225153.273903755</v>
      </c>
      <c r="D48" s="37">
        <v>-882998.95891832199</v>
      </c>
      <c r="E48" s="37">
        <v>-1184517.2130992287</v>
      </c>
    </row>
    <row r="50" spans="2:7" x14ac:dyDescent="0.2">
      <c r="B50" s="27" t="s">
        <v>126</v>
      </c>
    </row>
    <row r="51" spans="2:7" x14ac:dyDescent="0.2">
      <c r="B51" s="21" t="s">
        <v>23</v>
      </c>
      <c r="C51" s="38">
        <v>2504571.7769797351</v>
      </c>
      <c r="D51" s="38">
        <v>2719121.1304472927</v>
      </c>
      <c r="E51" s="38">
        <v>3128958.3673587074</v>
      </c>
      <c r="G51" s="30" t="s">
        <v>41</v>
      </c>
    </row>
    <row r="52" spans="2:7" x14ac:dyDescent="0.2">
      <c r="B52" s="21" t="s">
        <v>22</v>
      </c>
      <c r="C52" s="39">
        <v>1.1052020063667192</v>
      </c>
      <c r="D52" s="39">
        <v>1.1566739993372259</v>
      </c>
      <c r="E52" s="39">
        <v>1.1655260962709291</v>
      </c>
      <c r="G52" s="30" t="s">
        <v>28</v>
      </c>
    </row>
    <row r="53" spans="2:7" x14ac:dyDescent="0.2">
      <c r="B53" s="21" t="s">
        <v>39</v>
      </c>
      <c r="C53" s="39">
        <v>42.345199999999998</v>
      </c>
      <c r="D53" s="39">
        <v>41.498295999999996</v>
      </c>
      <c r="E53" s="39">
        <v>40.668330079999997</v>
      </c>
      <c r="G53" s="30"/>
    </row>
    <row r="54" spans="2:7" x14ac:dyDescent="0.2">
      <c r="B54" s="21" t="s">
        <v>38</v>
      </c>
      <c r="C54" s="40">
        <v>0.78</v>
      </c>
      <c r="D54" s="40">
        <v>0.8</v>
      </c>
      <c r="E54" s="40">
        <v>0.79</v>
      </c>
      <c r="G54" s="30" t="s">
        <v>40</v>
      </c>
    </row>
    <row r="55" spans="2:7" x14ac:dyDescent="0.2">
      <c r="B55" s="21" t="s">
        <v>21</v>
      </c>
      <c r="C55" s="22">
        <v>102</v>
      </c>
      <c r="D55" s="22">
        <v>111</v>
      </c>
      <c r="E55" s="22">
        <v>117</v>
      </c>
      <c r="G55" s="30" t="s">
        <v>46</v>
      </c>
    </row>
    <row r="56" spans="2:7" x14ac:dyDescent="0.2">
      <c r="B56" s="21" t="s">
        <v>24</v>
      </c>
      <c r="C56" s="33">
        <v>223158</v>
      </c>
      <c r="D56" s="33">
        <v>267315</v>
      </c>
      <c r="E56" s="33">
        <v>321472</v>
      </c>
      <c r="G56" s="30" t="s">
        <v>29</v>
      </c>
    </row>
    <row r="57" spans="2:7" x14ac:dyDescent="0.2">
      <c r="B57" s="21" t="s">
        <v>25</v>
      </c>
      <c r="C57" s="33">
        <v>17854</v>
      </c>
      <c r="D57" s="33">
        <v>19852</v>
      </c>
      <c r="E57" s="33">
        <v>22466</v>
      </c>
      <c r="G57" s="30" t="s">
        <v>30</v>
      </c>
    </row>
    <row r="58" spans="2:7" x14ac:dyDescent="0.2">
      <c r="B58" s="21" t="s">
        <v>26</v>
      </c>
      <c r="C58" s="33">
        <v>12468</v>
      </c>
      <c r="D58" s="33">
        <v>13269</v>
      </c>
      <c r="E58" s="33">
        <v>14133</v>
      </c>
      <c r="G58" s="30" t="s">
        <v>31</v>
      </c>
    </row>
    <row r="59" spans="2:7" x14ac:dyDescent="0.2">
      <c r="C59" s="41"/>
      <c r="D59" s="41"/>
      <c r="E59" s="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"/>
  <sheetViews>
    <sheetView showGridLines="0" workbookViewId="0">
      <selection activeCell="G22" sqref="G22"/>
    </sheetView>
  </sheetViews>
  <sheetFormatPr baseColWidth="10" defaultRowHeight="15" x14ac:dyDescent="0.2"/>
  <cols>
    <col min="1" max="1" width="2.33203125" customWidth="1"/>
    <col min="2" max="20" width="9.6640625" customWidth="1"/>
  </cols>
  <sheetData>
    <row r="1" spans="2:20" x14ac:dyDescent="0.2">
      <c r="B1" s="110" t="s">
        <v>145</v>
      </c>
    </row>
    <row r="2" spans="2:20" x14ac:dyDescent="0.2">
      <c r="B2" s="111" t="s">
        <v>193</v>
      </c>
    </row>
    <row r="3" spans="2:20" x14ac:dyDescent="0.2">
      <c r="B3" s="111" t="s">
        <v>195</v>
      </c>
    </row>
    <row r="4" spans="2:20" x14ac:dyDescent="0.2">
      <c r="B4" s="111" t="s">
        <v>190</v>
      </c>
    </row>
    <row r="5" spans="2:20" x14ac:dyDescent="0.2">
      <c r="B5" s="111" t="s">
        <v>194</v>
      </c>
    </row>
    <row r="7" spans="2:20" x14ac:dyDescent="0.2">
      <c r="B7" s="4" t="s">
        <v>53</v>
      </c>
    </row>
    <row r="8" spans="2:20" x14ac:dyDescent="0.2">
      <c r="B8" t="s">
        <v>115</v>
      </c>
    </row>
    <row r="9" spans="2:20" x14ac:dyDescent="0.2">
      <c r="B9" t="s">
        <v>116</v>
      </c>
    </row>
    <row r="10" spans="2:20" x14ac:dyDescent="0.2">
      <c r="B10" t="s">
        <v>117</v>
      </c>
    </row>
    <row r="11" spans="2:20" x14ac:dyDescent="0.2">
      <c r="B11" t="s">
        <v>118</v>
      </c>
    </row>
    <row r="12" spans="2:20" x14ac:dyDescent="0.2">
      <c r="B12" t="s">
        <v>119</v>
      </c>
    </row>
    <row r="14" spans="2:20" x14ac:dyDescent="0.2">
      <c r="B14" t="s">
        <v>120</v>
      </c>
    </row>
    <row r="16" spans="2:20" x14ac:dyDescent="0.2">
      <c r="B16" s="19" t="s">
        <v>91</v>
      </c>
      <c r="C16" s="19" t="s">
        <v>92</v>
      </c>
      <c r="D16" s="19" t="s">
        <v>93</v>
      </c>
      <c r="E16" s="19" t="s">
        <v>94</v>
      </c>
      <c r="F16" s="19" t="s">
        <v>95</v>
      </c>
      <c r="G16" s="19" t="s">
        <v>96</v>
      </c>
      <c r="H16" s="19" t="s">
        <v>97</v>
      </c>
      <c r="I16" s="19" t="s">
        <v>98</v>
      </c>
      <c r="J16" s="19" t="s">
        <v>99</v>
      </c>
      <c r="K16" s="19" t="s">
        <v>100</v>
      </c>
      <c r="L16" s="19" t="s">
        <v>101</v>
      </c>
      <c r="M16" s="19" t="s">
        <v>102</v>
      </c>
      <c r="N16" s="19" t="s">
        <v>103</v>
      </c>
      <c r="O16" s="19" t="s">
        <v>104</v>
      </c>
      <c r="P16" s="19" t="s">
        <v>105</v>
      </c>
      <c r="Q16" s="19" t="s">
        <v>106</v>
      </c>
      <c r="R16" s="19" t="s">
        <v>107</v>
      </c>
      <c r="S16" s="19" t="s">
        <v>108</v>
      </c>
      <c r="T16" s="19" t="s">
        <v>109</v>
      </c>
    </row>
    <row r="17" spans="2:20" x14ac:dyDescent="0.2">
      <c r="B17" s="20" t="s">
        <v>110</v>
      </c>
      <c r="C17" s="20" t="s">
        <v>110</v>
      </c>
      <c r="D17" s="20" t="s">
        <v>110</v>
      </c>
      <c r="E17" s="20" t="s">
        <v>110</v>
      </c>
      <c r="F17" s="20" t="s">
        <v>110</v>
      </c>
      <c r="G17" s="20" t="s">
        <v>110</v>
      </c>
      <c r="H17" s="20" t="s">
        <v>110</v>
      </c>
      <c r="I17" s="20" t="s">
        <v>110</v>
      </c>
      <c r="J17" s="20" t="s">
        <v>110</v>
      </c>
      <c r="K17" s="20" t="s">
        <v>110</v>
      </c>
      <c r="L17" s="20" t="s">
        <v>110</v>
      </c>
      <c r="M17" s="20" t="s">
        <v>110</v>
      </c>
      <c r="N17" s="20" t="s">
        <v>110</v>
      </c>
      <c r="O17" s="20" t="s">
        <v>110</v>
      </c>
      <c r="P17" s="20" t="s">
        <v>110</v>
      </c>
      <c r="Q17" s="20" t="s">
        <v>110</v>
      </c>
      <c r="R17" s="20" t="s">
        <v>110</v>
      </c>
      <c r="S17" s="20" t="s">
        <v>110</v>
      </c>
      <c r="T17" s="20" t="s">
        <v>110</v>
      </c>
    </row>
    <row r="18" spans="2:20" x14ac:dyDescent="0.2">
      <c r="B18" s="106">
        <f>'(2b) KPI Data Solution'!H3</f>
        <v>4.6386516907014367E-3</v>
      </c>
      <c r="C18" s="106">
        <f>'(2b) KPI Data Solution'!I3</f>
        <v>2.1480707224604045E-2</v>
      </c>
      <c r="D18" s="106">
        <f>'(2b) KPI Data Solution'!J3</f>
        <v>3.7622978894282441E-2</v>
      </c>
      <c r="E18" s="106">
        <f>'(2b) KPI Data Solution'!K3</f>
        <v>5.61392008881645E-2</v>
      </c>
      <c r="F18" s="106">
        <f>'(2b) KPI Data Solution'!L3</f>
        <v>7.0619116795993808E-2</v>
      </c>
      <c r="G18" s="106">
        <f>'(2b) KPI Data Solution'!M3</f>
        <v>8.3802808584015398E-2</v>
      </c>
      <c r="H18" s="106">
        <f>'(2b) KPI Data Solution'!N3</f>
        <v>9.1636254118980964E-2</v>
      </c>
      <c r="I18" s="106">
        <f>'(2b) KPI Data Solution'!O3</f>
        <v>8.9055616577495902E-2</v>
      </c>
      <c r="J18" s="106">
        <f>'(2b) KPI Data Solution'!P3</f>
        <v>0.10136826937840296</v>
      </c>
      <c r="K18" s="106">
        <f>'(2b) KPI Data Solution'!Q3</f>
        <v>0.11960398729168883</v>
      </c>
      <c r="L18" s="106">
        <f>'(2b) KPI Data Solution'!R3</f>
        <v>0.13896172152735947</v>
      </c>
      <c r="M18" s="106">
        <f>'(2b) KPI Data Solution'!S3</f>
        <v>0.1620221096269</v>
      </c>
      <c r="N18" s="106">
        <f>'(2b) KPI Data Solution'!T3</f>
        <v>0.17872538945777083</v>
      </c>
      <c r="O18" s="106">
        <f>'(2b) KPI Data Solution'!U3</f>
        <v>0.19517178660430617</v>
      </c>
      <c r="P18" s="106">
        <f>'(2b) KPI Data Solution'!V3</f>
        <v>0.215678111233155</v>
      </c>
      <c r="Q18" s="106">
        <f>'(2b) KPI Data Solution'!W3</f>
        <v>0.25013287035396659</v>
      </c>
      <c r="R18" s="106">
        <f>'(2b) KPI Data Solution'!X3</f>
        <v>0.28916722767482783</v>
      </c>
      <c r="S18" s="106">
        <f>'(2b) KPI Data Solution'!Y3</f>
        <v>0.2934958485396072</v>
      </c>
      <c r="T18" s="106">
        <f>'(2b) KPI Data Solution'!Z3</f>
        <v>0.1696931580625731</v>
      </c>
    </row>
    <row r="19" spans="2:20" x14ac:dyDescent="0.2">
      <c r="B19" s="111" t="s">
        <v>194</v>
      </c>
      <c r="C19" s="18"/>
      <c r="D19" s="18"/>
    </row>
    <row r="20" spans="2:20" x14ac:dyDescent="0.2">
      <c r="B20" s="111"/>
      <c r="C20" s="18"/>
      <c r="D20" s="18"/>
    </row>
    <row r="21" spans="2:20" x14ac:dyDescent="0.2">
      <c r="B21" s="111"/>
      <c r="C21" s="18"/>
      <c r="D21" s="18"/>
    </row>
    <row r="22" spans="2:20" x14ac:dyDescent="0.2">
      <c r="B22" s="111"/>
      <c r="C22" s="18"/>
      <c r="D22" s="18"/>
    </row>
    <row r="23" spans="2:20" x14ac:dyDescent="0.2">
      <c r="B23" s="111"/>
      <c r="C23" s="18"/>
      <c r="D23" s="18"/>
    </row>
    <row r="24" spans="2:20" x14ac:dyDescent="0.2">
      <c r="B24" s="4" t="s">
        <v>131</v>
      </c>
      <c r="C24" s="18"/>
      <c r="D24" s="18"/>
      <c r="J24" t="s">
        <v>68</v>
      </c>
    </row>
    <row r="25" spans="2:20" x14ac:dyDescent="0.2">
      <c r="B25" t="s">
        <v>121</v>
      </c>
      <c r="C25" s="18"/>
      <c r="D25" s="18"/>
    </row>
    <row r="26" spans="2:20" x14ac:dyDescent="0.2">
      <c r="B26" t="s">
        <v>133</v>
      </c>
      <c r="C26" s="18"/>
      <c r="D26" s="18"/>
    </row>
    <row r="27" spans="2:20" x14ac:dyDescent="0.2">
      <c r="B27" t="s">
        <v>122</v>
      </c>
      <c r="C27" s="18"/>
      <c r="D27" s="18"/>
    </row>
    <row r="28" spans="2:20" x14ac:dyDescent="0.2">
      <c r="B28" t="s">
        <v>111</v>
      </c>
      <c r="C28" s="18"/>
      <c r="D28" s="18"/>
    </row>
    <row r="29" spans="2:20" x14ac:dyDescent="0.2">
      <c r="B29" t="s">
        <v>123</v>
      </c>
      <c r="C29" s="18"/>
      <c r="D29" s="18"/>
    </row>
    <row r="30" spans="2:20" x14ac:dyDescent="0.2">
      <c r="C30" s="18"/>
      <c r="D30" s="18"/>
    </row>
    <row r="31" spans="2:20" x14ac:dyDescent="0.2">
      <c r="C31" s="18"/>
      <c r="D31" s="18"/>
    </row>
    <row r="32" spans="2:20" x14ac:dyDescent="0.2">
      <c r="C32" s="18"/>
      <c r="D32" s="18"/>
    </row>
    <row r="33" spans="3:4" x14ac:dyDescent="0.2">
      <c r="C33" s="18"/>
      <c r="D33" s="18"/>
    </row>
    <row r="34" spans="3:4" x14ac:dyDescent="0.2">
      <c r="C34" s="18"/>
      <c r="D34" s="18"/>
    </row>
    <row r="35" spans="3:4" x14ac:dyDescent="0.2">
      <c r="C35" s="18"/>
      <c r="D35" s="18"/>
    </row>
    <row r="36" spans="3:4" x14ac:dyDescent="0.2">
      <c r="C36" s="18"/>
      <c r="D36" s="18"/>
    </row>
    <row r="37" spans="3:4" x14ac:dyDescent="0.2">
      <c r="C37" s="18"/>
      <c r="D37" s="18"/>
    </row>
    <row r="38" spans="3:4" x14ac:dyDescent="0.2">
      <c r="C38" s="18"/>
      <c r="D38" s="18"/>
    </row>
    <row r="39" spans="3:4" x14ac:dyDescent="0.2">
      <c r="C39" s="18"/>
      <c r="D39" s="18"/>
    </row>
    <row r="40" spans="3:4" x14ac:dyDescent="0.2">
      <c r="C40" s="18"/>
      <c r="D40" s="18"/>
    </row>
    <row r="41" spans="3:4" x14ac:dyDescent="0.2">
      <c r="C41" s="18"/>
      <c r="D41" s="18"/>
    </row>
    <row r="42" spans="3:4" x14ac:dyDescent="0.2">
      <c r="C42" s="18"/>
      <c r="D42" s="18"/>
    </row>
    <row r="43" spans="3:4" x14ac:dyDescent="0.2">
      <c r="C43" s="18"/>
      <c r="D43" s="18"/>
    </row>
    <row r="44" spans="3:4" x14ac:dyDescent="0.2">
      <c r="C44" s="18"/>
      <c r="D44" s="18"/>
    </row>
    <row r="45" spans="3:4" x14ac:dyDescent="0.2">
      <c r="C45" s="18"/>
      <c r="D45" s="18"/>
    </row>
    <row r="46" spans="3:4" x14ac:dyDescent="0.2">
      <c r="C46" s="18"/>
      <c r="D46" s="18"/>
    </row>
    <row r="47" spans="3:4" x14ac:dyDescent="0.2">
      <c r="C47" s="18"/>
      <c r="D47" s="18"/>
    </row>
    <row r="48" spans="3:4" x14ac:dyDescent="0.2">
      <c r="C48" s="18"/>
      <c r="D48" s="18"/>
    </row>
    <row r="49" spans="3:4" x14ac:dyDescent="0.2">
      <c r="C49" s="18"/>
      <c r="D49" s="18"/>
    </row>
    <row r="50" spans="3:4" x14ac:dyDescent="0.2">
      <c r="C50" s="18"/>
      <c r="D50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83"/>
  <sheetViews>
    <sheetView topLeftCell="I1" workbookViewId="0">
      <selection activeCell="P20" sqref="P20"/>
    </sheetView>
  </sheetViews>
  <sheetFormatPr baseColWidth="10" defaultRowHeight="15" x14ac:dyDescent="0.2"/>
  <cols>
    <col min="1" max="1" width="2.33203125" customWidth="1"/>
    <col min="2" max="2" width="9.6640625" bestFit="1" customWidth="1"/>
    <col min="3" max="3" width="14.33203125" customWidth="1"/>
    <col min="4" max="4" width="15.83203125" customWidth="1"/>
    <col min="5" max="5" width="17" customWidth="1"/>
    <col min="6" max="6" width="5.83203125" customWidth="1"/>
    <col min="7" max="7" width="12.33203125" customWidth="1"/>
    <col min="8" max="8" width="13.1640625" customWidth="1"/>
    <col min="9" max="9" width="9.6640625" customWidth="1"/>
    <col min="10" max="10" width="20.1640625" customWidth="1"/>
    <col min="11" max="11" width="14.83203125" customWidth="1"/>
    <col min="12" max="29" width="9.6640625" customWidth="1"/>
    <col min="30" max="30" width="10" customWidth="1"/>
  </cols>
  <sheetData>
    <row r="2" spans="2:30" x14ac:dyDescent="0.2">
      <c r="B2" t="s">
        <v>51</v>
      </c>
      <c r="C2" t="s">
        <v>66</v>
      </c>
      <c r="D2" t="s">
        <v>67</v>
      </c>
      <c r="E2" t="s">
        <v>90</v>
      </c>
      <c r="H2" s="108" t="s">
        <v>91</v>
      </c>
      <c r="I2" s="108" t="s">
        <v>92</v>
      </c>
      <c r="J2" s="108" t="s">
        <v>93</v>
      </c>
      <c r="K2" s="108" t="s">
        <v>94</v>
      </c>
      <c r="L2" s="108" t="s">
        <v>95</v>
      </c>
      <c r="M2" s="108" t="s">
        <v>96</v>
      </c>
      <c r="N2" s="108" t="s">
        <v>97</v>
      </c>
      <c r="O2" s="108" t="s">
        <v>98</v>
      </c>
      <c r="P2" s="108" t="s">
        <v>99</v>
      </c>
      <c r="Q2" s="108" t="s">
        <v>100</v>
      </c>
      <c r="R2" s="108" t="s">
        <v>101</v>
      </c>
      <c r="S2" s="108" t="s">
        <v>102</v>
      </c>
      <c r="T2" s="108" t="s">
        <v>103</v>
      </c>
      <c r="U2" s="108" t="s">
        <v>104</v>
      </c>
      <c r="V2" s="108" t="s">
        <v>105</v>
      </c>
      <c r="W2" s="108" t="s">
        <v>106</v>
      </c>
      <c r="X2" s="108" t="s">
        <v>107</v>
      </c>
      <c r="Y2" s="108" t="s">
        <v>108</v>
      </c>
      <c r="Z2" s="108" t="s">
        <v>109</v>
      </c>
    </row>
    <row r="3" spans="2:30" x14ac:dyDescent="0.2">
      <c r="B3" s="18">
        <v>42156</v>
      </c>
      <c r="C3" t="s">
        <v>83</v>
      </c>
      <c r="D3">
        <v>230</v>
      </c>
      <c r="E3">
        <v>230</v>
      </c>
      <c r="G3" s="102" t="s">
        <v>192</v>
      </c>
      <c r="H3" s="109">
        <f>VLOOKUP($G3,$J$33:$AC$44,MATCH(H$2,$J$33:$AC$33,FALSE()),FALSE())</f>
        <v>4.6386516907014367E-3</v>
      </c>
      <c r="I3" s="109">
        <f t="shared" ref="I3:Z3" si="0">VLOOKUP($G3,$J$33:$AC$44,MATCH(I$2,$J$33:$AC$33,FALSE()),FALSE())</f>
        <v>2.1480707224604045E-2</v>
      </c>
      <c r="J3" s="109">
        <f t="shared" si="0"/>
        <v>3.7622978894282441E-2</v>
      </c>
      <c r="K3" s="109">
        <f t="shared" si="0"/>
        <v>5.61392008881645E-2</v>
      </c>
      <c r="L3" s="109">
        <f t="shared" si="0"/>
        <v>7.0619116795993808E-2</v>
      </c>
      <c r="M3" s="109">
        <f t="shared" si="0"/>
        <v>8.3802808584015398E-2</v>
      </c>
      <c r="N3" s="109">
        <f t="shared" si="0"/>
        <v>9.1636254118980964E-2</v>
      </c>
      <c r="O3" s="109">
        <f t="shared" si="0"/>
        <v>8.9055616577495902E-2</v>
      </c>
      <c r="P3" s="109">
        <f t="shared" si="0"/>
        <v>0.10136826937840296</v>
      </c>
      <c r="Q3" s="109">
        <f t="shared" si="0"/>
        <v>0.11960398729168883</v>
      </c>
      <c r="R3" s="109">
        <f t="shared" si="0"/>
        <v>0.13896172152735947</v>
      </c>
      <c r="S3" s="109">
        <f t="shared" si="0"/>
        <v>0.1620221096269</v>
      </c>
      <c r="T3" s="109">
        <f t="shared" si="0"/>
        <v>0.17872538945777083</v>
      </c>
      <c r="U3" s="109">
        <f t="shared" si="0"/>
        <v>0.19517178660430617</v>
      </c>
      <c r="V3" s="109">
        <f t="shared" si="0"/>
        <v>0.215678111233155</v>
      </c>
      <c r="W3" s="109">
        <f t="shared" si="0"/>
        <v>0.25013287035396659</v>
      </c>
      <c r="X3" s="109">
        <f t="shared" si="0"/>
        <v>0.28916722767482783</v>
      </c>
      <c r="Y3" s="109">
        <f t="shared" si="0"/>
        <v>0.2934958485396072</v>
      </c>
      <c r="Z3" s="109">
        <f t="shared" si="0"/>
        <v>0.1696931580625731</v>
      </c>
    </row>
    <row r="4" spans="2:30" x14ac:dyDescent="0.2">
      <c r="B4" s="18">
        <v>42156</v>
      </c>
      <c r="C4" t="s">
        <v>82</v>
      </c>
      <c r="D4">
        <v>176</v>
      </c>
      <c r="E4">
        <v>176</v>
      </c>
    </row>
    <row r="5" spans="2:30" x14ac:dyDescent="0.2">
      <c r="B5" s="18">
        <v>42156</v>
      </c>
      <c r="C5" t="s">
        <v>81</v>
      </c>
      <c r="D5">
        <v>312</v>
      </c>
      <c r="E5">
        <v>312</v>
      </c>
      <c r="G5" s="102" t="s">
        <v>185</v>
      </c>
      <c r="J5" s="102" t="s">
        <v>187</v>
      </c>
    </row>
    <row r="6" spans="2:30" x14ac:dyDescent="0.2">
      <c r="B6" s="18">
        <v>42186</v>
      </c>
      <c r="C6" t="s">
        <v>83</v>
      </c>
      <c r="D6">
        <v>1076</v>
      </c>
      <c r="E6">
        <v>1162</v>
      </c>
    </row>
    <row r="7" spans="2:30" x14ac:dyDescent="0.2">
      <c r="B7" s="18">
        <v>42186</v>
      </c>
      <c r="C7" t="s">
        <v>82</v>
      </c>
      <c r="D7">
        <v>1300</v>
      </c>
      <c r="E7">
        <v>1388</v>
      </c>
      <c r="G7" s="99" t="s">
        <v>51</v>
      </c>
      <c r="H7" t="s">
        <v>182</v>
      </c>
      <c r="J7" s="99" t="s">
        <v>184</v>
      </c>
      <c r="K7" s="99" t="s">
        <v>186</v>
      </c>
    </row>
    <row r="8" spans="2:30" x14ac:dyDescent="0.2">
      <c r="B8" s="18">
        <v>42186</v>
      </c>
      <c r="C8" t="s">
        <v>81</v>
      </c>
      <c r="D8">
        <v>727</v>
      </c>
      <c r="E8">
        <v>882</v>
      </c>
      <c r="J8" s="99" t="s">
        <v>179</v>
      </c>
      <c r="K8" s="18">
        <v>42156</v>
      </c>
      <c r="L8" s="18">
        <v>42186</v>
      </c>
      <c r="M8" s="18">
        <v>42217</v>
      </c>
      <c r="N8" s="18">
        <v>42248</v>
      </c>
      <c r="O8" s="18">
        <v>42278</v>
      </c>
      <c r="P8" s="18">
        <v>42309</v>
      </c>
      <c r="Q8" s="18">
        <v>42339</v>
      </c>
      <c r="R8" s="18">
        <v>42370</v>
      </c>
      <c r="S8" s="18">
        <v>42401</v>
      </c>
      <c r="T8" s="18">
        <v>42430</v>
      </c>
      <c r="U8" s="18">
        <v>42461</v>
      </c>
      <c r="V8" s="18">
        <v>42491</v>
      </c>
      <c r="W8" s="18">
        <v>42522</v>
      </c>
      <c r="X8" s="18">
        <v>42552</v>
      </c>
      <c r="Y8" s="18">
        <v>42583</v>
      </c>
      <c r="Z8" s="18">
        <v>42614</v>
      </c>
      <c r="AA8" s="18">
        <v>42644</v>
      </c>
      <c r="AB8" s="18">
        <v>42675</v>
      </c>
      <c r="AC8" s="18">
        <v>42705</v>
      </c>
      <c r="AD8" s="18" t="s">
        <v>180</v>
      </c>
    </row>
    <row r="9" spans="2:30" x14ac:dyDescent="0.2">
      <c r="B9" s="18">
        <v>42186</v>
      </c>
      <c r="C9" t="s">
        <v>84</v>
      </c>
      <c r="D9">
        <v>589</v>
      </c>
      <c r="E9">
        <v>589</v>
      </c>
      <c r="G9" s="99" t="s">
        <v>179</v>
      </c>
      <c r="H9" t="s">
        <v>183</v>
      </c>
      <c r="J9" s="100" t="s">
        <v>83</v>
      </c>
      <c r="K9" s="101">
        <v>230</v>
      </c>
      <c r="L9" s="101">
        <v>1162</v>
      </c>
      <c r="M9" s="101">
        <v>1969</v>
      </c>
      <c r="N9" s="101">
        <v>4429</v>
      </c>
      <c r="O9" s="101">
        <v>5331</v>
      </c>
      <c r="P9" s="101">
        <v>6087</v>
      </c>
      <c r="Q9" s="101">
        <v>6956</v>
      </c>
      <c r="R9" s="101">
        <v>6575</v>
      </c>
      <c r="S9" s="101">
        <v>6919</v>
      </c>
      <c r="T9" s="101">
        <v>7303</v>
      </c>
      <c r="U9" s="101">
        <v>8010</v>
      </c>
      <c r="V9" s="101">
        <v>8263</v>
      </c>
      <c r="W9" s="101">
        <v>9042</v>
      </c>
      <c r="X9" s="101">
        <v>9509</v>
      </c>
      <c r="Y9" s="101">
        <v>10237</v>
      </c>
      <c r="Z9" s="101">
        <v>11074</v>
      </c>
      <c r="AA9" s="101">
        <v>14114</v>
      </c>
      <c r="AB9" s="101">
        <v>13849</v>
      </c>
      <c r="AC9" s="101">
        <v>14388</v>
      </c>
      <c r="AD9" s="101">
        <v>14388</v>
      </c>
    </row>
    <row r="10" spans="2:30" x14ac:dyDescent="0.2">
      <c r="B10" s="18">
        <v>42186</v>
      </c>
      <c r="C10" t="s">
        <v>85</v>
      </c>
      <c r="D10">
        <v>220</v>
      </c>
      <c r="E10">
        <v>220</v>
      </c>
      <c r="G10" s="100" t="s">
        <v>83</v>
      </c>
      <c r="H10" s="103">
        <v>56446</v>
      </c>
      <c r="J10" s="100" t="s">
        <v>82</v>
      </c>
      <c r="K10" s="101">
        <v>176</v>
      </c>
      <c r="L10" s="101">
        <v>1388</v>
      </c>
      <c r="M10" s="101">
        <v>1928</v>
      </c>
      <c r="N10" s="101">
        <v>3049</v>
      </c>
      <c r="O10" s="101">
        <v>4671</v>
      </c>
      <c r="P10" s="101">
        <v>5705</v>
      </c>
      <c r="Q10" s="101">
        <v>6399</v>
      </c>
      <c r="R10" s="101">
        <v>5288</v>
      </c>
      <c r="S10" s="101">
        <v>6197</v>
      </c>
      <c r="T10" s="101">
        <v>7613</v>
      </c>
      <c r="U10" s="101">
        <v>7493</v>
      </c>
      <c r="V10" s="101">
        <v>7931</v>
      </c>
      <c r="W10" s="101">
        <v>7269</v>
      </c>
      <c r="X10" s="101">
        <v>7437</v>
      </c>
      <c r="Y10" s="101">
        <v>7923</v>
      </c>
      <c r="Z10" s="101">
        <v>8583</v>
      </c>
      <c r="AA10" s="101">
        <v>11221</v>
      </c>
      <c r="AB10" s="101">
        <v>11330</v>
      </c>
      <c r="AC10" s="101">
        <v>9044</v>
      </c>
      <c r="AD10" s="101">
        <v>11330</v>
      </c>
    </row>
    <row r="11" spans="2:30" x14ac:dyDescent="0.2">
      <c r="B11" s="18">
        <v>42186</v>
      </c>
      <c r="C11" t="s">
        <v>86</v>
      </c>
      <c r="D11">
        <v>44</v>
      </c>
      <c r="E11">
        <v>44</v>
      </c>
      <c r="G11" s="100" t="s">
        <v>82</v>
      </c>
      <c r="H11" s="103">
        <v>49298</v>
      </c>
      <c r="J11" s="100" t="s">
        <v>81</v>
      </c>
      <c r="K11" s="101">
        <v>312</v>
      </c>
      <c r="L11" s="101">
        <v>882</v>
      </c>
      <c r="M11" s="101">
        <v>2301</v>
      </c>
      <c r="N11" s="101">
        <v>3928</v>
      </c>
      <c r="O11" s="101">
        <v>4980</v>
      </c>
      <c r="P11" s="101">
        <v>6749</v>
      </c>
      <c r="Q11" s="101">
        <v>7719</v>
      </c>
      <c r="R11" s="101">
        <v>7865</v>
      </c>
      <c r="S11" s="101">
        <v>8478</v>
      </c>
      <c r="T11" s="101">
        <v>10100</v>
      </c>
      <c r="U11" s="101">
        <v>11724</v>
      </c>
      <c r="V11" s="101">
        <v>15242</v>
      </c>
      <c r="W11" s="101">
        <v>18322</v>
      </c>
      <c r="X11" s="101">
        <v>20316</v>
      </c>
      <c r="Y11" s="101">
        <v>22872</v>
      </c>
      <c r="Z11" s="101">
        <v>24859</v>
      </c>
      <c r="AA11" s="101">
        <v>30585</v>
      </c>
      <c r="AB11" s="101">
        <v>32978</v>
      </c>
      <c r="AC11" s="101">
        <v>34039</v>
      </c>
      <c r="AD11" s="101">
        <v>34039</v>
      </c>
    </row>
    <row r="12" spans="2:30" x14ac:dyDescent="0.2">
      <c r="B12" s="18">
        <v>42217</v>
      </c>
      <c r="C12" t="s">
        <v>83</v>
      </c>
      <c r="D12">
        <v>1431</v>
      </c>
      <c r="E12">
        <v>1969</v>
      </c>
      <c r="G12" s="100" t="s">
        <v>81</v>
      </c>
      <c r="H12" s="103">
        <v>102759</v>
      </c>
      <c r="J12" s="100" t="s">
        <v>84</v>
      </c>
      <c r="K12" s="101"/>
      <c r="L12" s="101">
        <v>589</v>
      </c>
      <c r="M12" s="101">
        <v>1714</v>
      </c>
      <c r="N12" s="101">
        <v>3249</v>
      </c>
      <c r="O12" s="101">
        <v>3430</v>
      </c>
      <c r="P12" s="101">
        <v>3865</v>
      </c>
      <c r="Q12" s="101">
        <v>4116</v>
      </c>
      <c r="R12" s="101">
        <v>4130</v>
      </c>
      <c r="S12" s="101">
        <v>4012</v>
      </c>
      <c r="T12" s="101">
        <v>4832</v>
      </c>
      <c r="U12" s="101">
        <v>5921</v>
      </c>
      <c r="V12" s="101">
        <v>6956</v>
      </c>
      <c r="W12" s="101">
        <v>8216</v>
      </c>
      <c r="X12" s="101">
        <v>9053</v>
      </c>
      <c r="Y12" s="101">
        <v>10257</v>
      </c>
      <c r="Z12" s="101">
        <v>11711</v>
      </c>
      <c r="AA12" s="101">
        <v>15324</v>
      </c>
      <c r="AB12" s="101">
        <v>16098</v>
      </c>
      <c r="AC12" s="101">
        <v>16152</v>
      </c>
      <c r="AD12" s="101">
        <v>16152</v>
      </c>
    </row>
    <row r="13" spans="2:30" x14ac:dyDescent="0.2">
      <c r="B13" s="18">
        <v>42217</v>
      </c>
      <c r="C13" t="s">
        <v>82</v>
      </c>
      <c r="D13">
        <v>1479</v>
      </c>
      <c r="E13">
        <v>1928</v>
      </c>
      <c r="G13" s="100" t="s">
        <v>84</v>
      </c>
      <c r="H13" s="103">
        <v>50183</v>
      </c>
      <c r="J13" s="100" t="s">
        <v>85</v>
      </c>
      <c r="K13" s="101"/>
      <c r="L13" s="101">
        <v>220</v>
      </c>
      <c r="M13" s="101">
        <v>1308</v>
      </c>
      <c r="N13" s="101">
        <v>1819</v>
      </c>
      <c r="O13" s="101">
        <v>2482</v>
      </c>
      <c r="P13" s="101">
        <v>3326</v>
      </c>
      <c r="Q13" s="101">
        <v>3603</v>
      </c>
      <c r="R13" s="101">
        <v>3634</v>
      </c>
      <c r="S13" s="101">
        <v>3826</v>
      </c>
      <c r="T13" s="101">
        <v>4930</v>
      </c>
      <c r="U13" s="101">
        <v>6313</v>
      </c>
      <c r="V13" s="101">
        <v>9110</v>
      </c>
      <c r="W13" s="101">
        <v>11190</v>
      </c>
      <c r="X13" s="101">
        <v>12685</v>
      </c>
      <c r="Y13" s="101">
        <v>14275</v>
      </c>
      <c r="Z13" s="101">
        <v>15622</v>
      </c>
      <c r="AA13" s="101">
        <v>18945</v>
      </c>
      <c r="AB13" s="101">
        <v>19842</v>
      </c>
      <c r="AC13" s="101">
        <v>18613</v>
      </c>
      <c r="AD13" s="101">
        <v>19842</v>
      </c>
    </row>
    <row r="14" spans="2:30" x14ac:dyDescent="0.2">
      <c r="B14" s="18">
        <v>42217</v>
      </c>
      <c r="C14" t="s">
        <v>81</v>
      </c>
      <c r="D14">
        <v>1737</v>
      </c>
      <c r="E14">
        <v>2301</v>
      </c>
      <c r="G14" s="100" t="s">
        <v>85</v>
      </c>
      <c r="H14" s="103">
        <v>62973</v>
      </c>
      <c r="J14" s="100" t="s">
        <v>86</v>
      </c>
      <c r="K14" s="101"/>
      <c r="L14" s="101">
        <v>44</v>
      </c>
      <c r="M14" s="101">
        <v>821</v>
      </c>
      <c r="N14" s="101">
        <v>1476</v>
      </c>
      <c r="O14" s="101">
        <v>1695</v>
      </c>
      <c r="P14" s="101">
        <v>1744</v>
      </c>
      <c r="Q14" s="101">
        <v>2122</v>
      </c>
      <c r="R14" s="101">
        <v>2197</v>
      </c>
      <c r="S14" s="101">
        <v>2595</v>
      </c>
      <c r="T14" s="101">
        <v>2975</v>
      </c>
      <c r="U14" s="101">
        <v>3257</v>
      </c>
      <c r="V14" s="101">
        <v>3770</v>
      </c>
      <c r="W14" s="101">
        <v>4031</v>
      </c>
      <c r="X14" s="101">
        <v>4159</v>
      </c>
      <c r="Y14" s="101">
        <v>4306</v>
      </c>
      <c r="Z14" s="101">
        <v>4680</v>
      </c>
      <c r="AA14" s="101">
        <v>5929</v>
      </c>
      <c r="AB14" s="101">
        <v>6074</v>
      </c>
      <c r="AC14" s="101">
        <v>6478</v>
      </c>
      <c r="AD14" s="101">
        <v>6478</v>
      </c>
    </row>
    <row r="15" spans="2:30" x14ac:dyDescent="0.2">
      <c r="B15" s="18">
        <v>42217</v>
      </c>
      <c r="C15" t="s">
        <v>84</v>
      </c>
      <c r="D15">
        <v>1366</v>
      </c>
      <c r="E15">
        <v>1714</v>
      </c>
      <c r="G15" s="100" t="s">
        <v>86</v>
      </c>
      <c r="H15" s="103">
        <v>21845</v>
      </c>
      <c r="J15" s="100" t="s">
        <v>87</v>
      </c>
      <c r="K15" s="101"/>
      <c r="L15" s="101"/>
      <c r="M15" s="101"/>
      <c r="N15" s="101">
        <v>270</v>
      </c>
      <c r="O15" s="101">
        <v>1401</v>
      </c>
      <c r="P15" s="101">
        <v>2019</v>
      </c>
      <c r="Q15" s="101">
        <v>2237</v>
      </c>
      <c r="R15" s="101">
        <v>2067</v>
      </c>
      <c r="S15" s="101">
        <v>2043</v>
      </c>
      <c r="T15" s="101">
        <v>2475</v>
      </c>
      <c r="U15" s="101">
        <v>2820</v>
      </c>
      <c r="V15" s="101">
        <v>3413</v>
      </c>
      <c r="W15" s="101">
        <v>4093</v>
      </c>
      <c r="X15" s="101">
        <v>4297</v>
      </c>
      <c r="Y15" s="101">
        <v>4536</v>
      </c>
      <c r="Z15" s="101">
        <v>4651</v>
      </c>
      <c r="AA15" s="101">
        <v>5955</v>
      </c>
      <c r="AB15" s="101">
        <v>6366</v>
      </c>
      <c r="AC15" s="101">
        <v>6364</v>
      </c>
      <c r="AD15" s="101">
        <v>6366</v>
      </c>
    </row>
    <row r="16" spans="2:30" x14ac:dyDescent="0.2">
      <c r="B16" s="18">
        <v>42217</v>
      </c>
      <c r="C16" t="s">
        <v>85</v>
      </c>
      <c r="D16">
        <v>1196</v>
      </c>
      <c r="E16">
        <v>1308</v>
      </c>
      <c r="G16" s="100" t="s">
        <v>87</v>
      </c>
      <c r="H16" s="103">
        <v>19206</v>
      </c>
      <c r="J16" s="100" t="s">
        <v>88</v>
      </c>
      <c r="K16" s="101"/>
      <c r="L16" s="101"/>
      <c r="M16" s="101"/>
      <c r="N16" s="101"/>
      <c r="O16" s="101">
        <v>807</v>
      </c>
      <c r="P16" s="101">
        <v>1458</v>
      </c>
      <c r="Q16" s="101">
        <v>1762</v>
      </c>
      <c r="R16" s="101">
        <v>2129</v>
      </c>
      <c r="S16" s="101">
        <v>2483</v>
      </c>
      <c r="T16" s="101">
        <v>3249</v>
      </c>
      <c r="U16" s="101">
        <v>4373</v>
      </c>
      <c r="V16" s="101">
        <v>5535</v>
      </c>
      <c r="W16" s="101">
        <v>6796</v>
      </c>
      <c r="X16" s="101">
        <v>8122</v>
      </c>
      <c r="Y16" s="101">
        <v>9101</v>
      </c>
      <c r="Z16" s="101">
        <v>10739</v>
      </c>
      <c r="AA16" s="101">
        <v>13683</v>
      </c>
      <c r="AB16" s="101">
        <v>13953</v>
      </c>
      <c r="AC16" s="101">
        <v>13614</v>
      </c>
      <c r="AD16" s="101">
        <v>13953</v>
      </c>
    </row>
    <row r="17" spans="2:30" x14ac:dyDescent="0.2">
      <c r="B17" s="18">
        <v>42217</v>
      </c>
      <c r="C17" t="s">
        <v>86</v>
      </c>
      <c r="D17">
        <v>775</v>
      </c>
      <c r="E17">
        <v>821</v>
      </c>
      <c r="G17" s="100" t="s">
        <v>88</v>
      </c>
      <c r="H17" s="103">
        <v>44380</v>
      </c>
      <c r="J17" s="100" t="s">
        <v>89</v>
      </c>
      <c r="K17" s="101"/>
      <c r="L17" s="101"/>
      <c r="M17" s="101"/>
      <c r="N17" s="101"/>
      <c r="O17" s="101"/>
      <c r="P17" s="101">
        <v>677</v>
      </c>
      <c r="Q17" s="101">
        <v>774</v>
      </c>
      <c r="R17" s="101">
        <v>599</v>
      </c>
      <c r="S17" s="101">
        <v>779</v>
      </c>
      <c r="T17" s="101">
        <v>1172</v>
      </c>
      <c r="U17" s="101">
        <v>1649</v>
      </c>
      <c r="V17" s="101">
        <v>1922</v>
      </c>
      <c r="W17" s="101">
        <v>2501</v>
      </c>
      <c r="X17" s="101">
        <v>2948</v>
      </c>
      <c r="Y17" s="101">
        <v>3430</v>
      </c>
      <c r="Z17" s="101">
        <v>4364</v>
      </c>
      <c r="AA17" s="101">
        <v>7744</v>
      </c>
      <c r="AB17" s="101">
        <v>8705</v>
      </c>
      <c r="AC17" s="101">
        <v>9169</v>
      </c>
      <c r="AD17" s="101">
        <v>9169</v>
      </c>
    </row>
    <row r="18" spans="2:30" x14ac:dyDescent="0.2">
      <c r="B18" s="18">
        <v>42248</v>
      </c>
      <c r="C18" t="s">
        <v>83</v>
      </c>
      <c r="D18">
        <v>3450</v>
      </c>
      <c r="E18">
        <v>4429</v>
      </c>
      <c r="G18" s="100" t="s">
        <v>89</v>
      </c>
      <c r="H18" s="103">
        <v>23760</v>
      </c>
      <c r="J18" s="100" t="s">
        <v>76</v>
      </c>
      <c r="K18" s="101"/>
      <c r="L18" s="101"/>
      <c r="M18" s="101"/>
      <c r="N18" s="101"/>
      <c r="O18" s="101"/>
      <c r="P18" s="101">
        <v>657</v>
      </c>
      <c r="Q18" s="101">
        <v>1717</v>
      </c>
      <c r="R18" s="101">
        <v>1323</v>
      </c>
      <c r="S18" s="101">
        <v>1274</v>
      </c>
      <c r="T18" s="101">
        <v>1855</v>
      </c>
      <c r="U18" s="101">
        <v>2747</v>
      </c>
      <c r="V18" s="101">
        <v>2861</v>
      </c>
      <c r="W18" s="101">
        <v>3173</v>
      </c>
      <c r="X18" s="101">
        <v>3399</v>
      </c>
      <c r="Y18" s="101">
        <v>3974</v>
      </c>
      <c r="Z18" s="101">
        <v>4142</v>
      </c>
      <c r="AA18" s="101">
        <v>4836</v>
      </c>
      <c r="AB18" s="101">
        <v>4735</v>
      </c>
      <c r="AC18" s="101">
        <v>5003</v>
      </c>
      <c r="AD18" s="101">
        <v>5003</v>
      </c>
    </row>
    <row r="19" spans="2:30" x14ac:dyDescent="0.2">
      <c r="B19" s="18">
        <v>42248</v>
      </c>
      <c r="C19" t="s">
        <v>82</v>
      </c>
      <c r="D19">
        <v>2279</v>
      </c>
      <c r="E19">
        <v>3049</v>
      </c>
      <c r="G19" s="100" t="s">
        <v>76</v>
      </c>
      <c r="H19" s="103">
        <v>19007</v>
      </c>
      <c r="J19" s="100" t="s">
        <v>77</v>
      </c>
      <c r="K19" s="101"/>
      <c r="L19" s="101"/>
      <c r="M19" s="101"/>
      <c r="N19" s="101"/>
      <c r="O19" s="101"/>
      <c r="P19" s="101">
        <v>597</v>
      </c>
      <c r="Q19" s="101">
        <v>2267</v>
      </c>
      <c r="R19" s="101">
        <v>1917</v>
      </c>
      <c r="S19" s="101">
        <v>1846</v>
      </c>
      <c r="T19" s="101">
        <v>2009</v>
      </c>
      <c r="U19" s="101">
        <v>2364</v>
      </c>
      <c r="V19" s="101">
        <v>2593</v>
      </c>
      <c r="W19" s="101">
        <v>2638</v>
      </c>
      <c r="X19" s="101">
        <v>2704</v>
      </c>
      <c r="Y19" s="101">
        <v>2873</v>
      </c>
      <c r="Z19" s="101">
        <v>3157</v>
      </c>
      <c r="AA19" s="101">
        <v>3673</v>
      </c>
      <c r="AB19" s="101">
        <v>4121</v>
      </c>
      <c r="AC19" s="101">
        <v>4501</v>
      </c>
      <c r="AD19" s="101">
        <v>4501</v>
      </c>
    </row>
    <row r="20" spans="2:30" x14ac:dyDescent="0.2">
      <c r="B20" s="18">
        <v>42248</v>
      </c>
      <c r="C20" t="s">
        <v>81</v>
      </c>
      <c r="D20">
        <v>2618</v>
      </c>
      <c r="E20">
        <v>3928</v>
      </c>
      <c r="G20" s="100" t="s">
        <v>77</v>
      </c>
      <c r="H20" s="103">
        <v>13508</v>
      </c>
      <c r="J20" s="100" t="s">
        <v>78</v>
      </c>
      <c r="K20" s="101"/>
      <c r="L20" s="101"/>
      <c r="M20" s="101"/>
      <c r="N20" s="101"/>
      <c r="O20" s="101"/>
      <c r="P20" s="101"/>
      <c r="Q20" s="101">
        <v>568</v>
      </c>
      <c r="R20" s="101">
        <v>604</v>
      </c>
      <c r="S20" s="101">
        <v>891</v>
      </c>
      <c r="T20" s="101">
        <v>1412</v>
      </c>
      <c r="U20" s="101">
        <v>1649</v>
      </c>
      <c r="V20" s="101">
        <v>2303</v>
      </c>
      <c r="W20" s="101">
        <v>2867</v>
      </c>
      <c r="X20" s="101">
        <v>3182</v>
      </c>
      <c r="Y20" s="101">
        <v>3827</v>
      </c>
      <c r="Z20" s="101">
        <v>4895</v>
      </c>
      <c r="AA20" s="101">
        <v>6846</v>
      </c>
      <c r="AB20" s="101">
        <v>7550</v>
      </c>
      <c r="AC20" s="101">
        <v>7814</v>
      </c>
      <c r="AD20" s="101">
        <v>7814</v>
      </c>
    </row>
    <row r="21" spans="2:30" x14ac:dyDescent="0.2">
      <c r="B21" s="18">
        <v>42248</v>
      </c>
      <c r="C21" t="s">
        <v>84</v>
      </c>
      <c r="D21">
        <v>2497</v>
      </c>
      <c r="E21">
        <v>3249</v>
      </c>
      <c r="G21" s="100" t="s">
        <v>78</v>
      </c>
      <c r="H21" s="103">
        <v>19331</v>
      </c>
      <c r="J21" s="100" t="s">
        <v>69</v>
      </c>
      <c r="K21" s="101"/>
      <c r="L21" s="101"/>
      <c r="M21" s="101"/>
      <c r="N21" s="101"/>
      <c r="O21" s="101"/>
      <c r="P21" s="101"/>
      <c r="Q21" s="101"/>
      <c r="R21" s="101"/>
      <c r="S21" s="101"/>
      <c r="T21" s="101">
        <v>388</v>
      </c>
      <c r="U21" s="101">
        <v>1088</v>
      </c>
      <c r="V21" s="101">
        <v>1770</v>
      </c>
      <c r="W21" s="101">
        <v>2029</v>
      </c>
      <c r="X21" s="101">
        <v>1953</v>
      </c>
      <c r="Y21" s="101">
        <v>1930</v>
      </c>
      <c r="Z21" s="101">
        <v>2043</v>
      </c>
      <c r="AA21" s="101">
        <v>3565</v>
      </c>
      <c r="AB21" s="101">
        <v>3659</v>
      </c>
      <c r="AC21" s="101">
        <v>3453</v>
      </c>
      <c r="AD21" s="101">
        <v>3659</v>
      </c>
    </row>
    <row r="22" spans="2:30" x14ac:dyDescent="0.2">
      <c r="B22" s="18">
        <v>42248</v>
      </c>
      <c r="C22" t="s">
        <v>85</v>
      </c>
      <c r="D22">
        <v>1323</v>
      </c>
      <c r="E22">
        <v>1819</v>
      </c>
      <c r="G22" s="100" t="s">
        <v>69</v>
      </c>
      <c r="H22" s="103">
        <v>10927</v>
      </c>
      <c r="J22" s="100" t="s">
        <v>79</v>
      </c>
      <c r="K22" s="101"/>
      <c r="L22" s="101"/>
      <c r="M22" s="101"/>
      <c r="N22" s="101"/>
      <c r="O22" s="101"/>
      <c r="P22" s="101"/>
      <c r="Q22" s="101"/>
      <c r="R22" s="101"/>
      <c r="S22" s="101"/>
      <c r="T22" s="101">
        <v>620</v>
      </c>
      <c r="U22" s="101">
        <v>1348</v>
      </c>
      <c r="V22" s="101">
        <v>1560</v>
      </c>
      <c r="W22" s="101">
        <v>1703</v>
      </c>
      <c r="X22" s="101">
        <v>1942</v>
      </c>
      <c r="Y22" s="101">
        <v>2240</v>
      </c>
      <c r="Z22" s="101">
        <v>2417</v>
      </c>
      <c r="AA22" s="101">
        <v>3491</v>
      </c>
      <c r="AB22" s="101">
        <v>3875</v>
      </c>
      <c r="AC22" s="101">
        <v>4037</v>
      </c>
      <c r="AD22" s="101">
        <v>4037</v>
      </c>
    </row>
    <row r="23" spans="2:30" x14ac:dyDescent="0.2">
      <c r="B23" s="18">
        <v>42248</v>
      </c>
      <c r="C23" t="s">
        <v>86</v>
      </c>
      <c r="D23">
        <v>1163</v>
      </c>
      <c r="E23">
        <v>1476</v>
      </c>
      <c r="G23" s="100" t="s">
        <v>79</v>
      </c>
      <c r="H23" s="103">
        <v>10008</v>
      </c>
      <c r="J23" s="100" t="s">
        <v>70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>
        <v>900</v>
      </c>
      <c r="V23" s="101">
        <v>1840</v>
      </c>
      <c r="W23" s="101">
        <v>2055</v>
      </c>
      <c r="X23" s="101">
        <v>2218</v>
      </c>
      <c r="Y23" s="101">
        <v>2292</v>
      </c>
      <c r="Z23" s="101">
        <v>2709</v>
      </c>
      <c r="AA23" s="101">
        <v>3600</v>
      </c>
      <c r="AB23" s="101">
        <v>3422</v>
      </c>
      <c r="AC23" s="101">
        <v>3256</v>
      </c>
      <c r="AD23" s="101">
        <v>3600</v>
      </c>
    </row>
    <row r="24" spans="2:30" x14ac:dyDescent="0.2">
      <c r="B24" s="18">
        <v>42248</v>
      </c>
      <c r="C24" t="s">
        <v>87</v>
      </c>
      <c r="D24">
        <v>270</v>
      </c>
      <c r="E24">
        <v>270</v>
      </c>
      <c r="G24" s="100" t="s">
        <v>70</v>
      </c>
      <c r="H24" s="103">
        <v>10701</v>
      </c>
      <c r="J24" s="100" t="s">
        <v>71</v>
      </c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>
        <v>653</v>
      </c>
      <c r="W24" s="101">
        <v>1150</v>
      </c>
      <c r="X24" s="101">
        <v>1260</v>
      </c>
      <c r="Y24" s="101">
        <v>1580</v>
      </c>
      <c r="Z24" s="101">
        <v>2159</v>
      </c>
      <c r="AA24" s="101">
        <v>3174</v>
      </c>
      <c r="AB24" s="101">
        <v>3808</v>
      </c>
      <c r="AC24" s="101">
        <v>4260</v>
      </c>
      <c r="AD24" s="101">
        <v>4260</v>
      </c>
    </row>
    <row r="25" spans="2:30" x14ac:dyDescent="0.2">
      <c r="B25" s="18">
        <v>42278</v>
      </c>
      <c r="C25" t="s">
        <v>83</v>
      </c>
      <c r="D25">
        <v>3407</v>
      </c>
      <c r="E25">
        <v>5331</v>
      </c>
      <c r="G25" s="100" t="s">
        <v>71</v>
      </c>
      <c r="H25" s="103">
        <v>9899</v>
      </c>
      <c r="J25" s="100" t="s">
        <v>72</v>
      </c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>
        <v>685</v>
      </c>
      <c r="X25" s="101">
        <v>1352</v>
      </c>
      <c r="Y25" s="101">
        <v>1433</v>
      </c>
      <c r="Z25" s="101">
        <v>1743</v>
      </c>
      <c r="AA25" s="101">
        <v>2733</v>
      </c>
      <c r="AB25" s="101">
        <v>3026</v>
      </c>
      <c r="AC25" s="101">
        <v>3128</v>
      </c>
      <c r="AD25" s="101">
        <v>3128</v>
      </c>
    </row>
    <row r="26" spans="2:30" x14ac:dyDescent="0.2">
      <c r="B26" s="18">
        <v>42278</v>
      </c>
      <c r="C26" t="s">
        <v>82</v>
      </c>
      <c r="D26">
        <v>3143</v>
      </c>
      <c r="E26">
        <v>4671</v>
      </c>
      <c r="G26" s="100" t="s">
        <v>72</v>
      </c>
      <c r="H26" s="103">
        <v>7600</v>
      </c>
      <c r="J26" s="100" t="s">
        <v>80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>
        <v>1559</v>
      </c>
      <c r="Y26" s="101">
        <v>2345</v>
      </c>
      <c r="Z26" s="101">
        <v>3676</v>
      </c>
      <c r="AA26" s="101">
        <v>6185</v>
      </c>
      <c r="AB26" s="101">
        <v>8511</v>
      </c>
      <c r="AC26" s="101">
        <v>10586</v>
      </c>
      <c r="AD26" s="101">
        <v>10586</v>
      </c>
    </row>
    <row r="27" spans="2:30" x14ac:dyDescent="0.2">
      <c r="B27" s="18">
        <v>42278</v>
      </c>
      <c r="C27" t="s">
        <v>81</v>
      </c>
      <c r="D27">
        <v>2541</v>
      </c>
      <c r="E27">
        <v>4980</v>
      </c>
      <c r="G27" s="100" t="s">
        <v>80</v>
      </c>
      <c r="H27" s="103">
        <v>17897</v>
      </c>
      <c r="J27" s="100" t="s">
        <v>73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>
        <v>1414</v>
      </c>
      <c r="Y27" s="101">
        <v>1948</v>
      </c>
      <c r="Z27" s="101">
        <v>2339</v>
      </c>
      <c r="AA27" s="101">
        <v>3139</v>
      </c>
      <c r="AB27" s="101">
        <v>3466</v>
      </c>
      <c r="AC27" s="101">
        <v>3319</v>
      </c>
      <c r="AD27" s="101">
        <v>3466</v>
      </c>
    </row>
    <row r="28" spans="2:30" x14ac:dyDescent="0.2">
      <c r="B28" s="18">
        <v>42278</v>
      </c>
      <c r="C28" t="s">
        <v>84</v>
      </c>
      <c r="D28">
        <v>1926</v>
      </c>
      <c r="E28">
        <v>3430</v>
      </c>
      <c r="G28" s="100" t="s">
        <v>73</v>
      </c>
      <c r="H28" s="103">
        <v>8618</v>
      </c>
      <c r="J28" s="100" t="s">
        <v>74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>
        <v>465</v>
      </c>
      <c r="Z28" s="101">
        <v>1619</v>
      </c>
      <c r="AA28" s="101">
        <v>2494</v>
      </c>
      <c r="AB28" s="101">
        <v>3285</v>
      </c>
      <c r="AC28" s="101">
        <v>2964</v>
      </c>
      <c r="AD28" s="101">
        <v>3285</v>
      </c>
    </row>
    <row r="29" spans="2:30" x14ac:dyDescent="0.2">
      <c r="B29" s="18">
        <v>42278</v>
      </c>
      <c r="C29" t="s">
        <v>85</v>
      </c>
      <c r="D29">
        <v>1550</v>
      </c>
      <c r="E29">
        <v>2482</v>
      </c>
      <c r="G29" s="100" t="s">
        <v>74</v>
      </c>
      <c r="H29" s="103">
        <v>6914</v>
      </c>
      <c r="J29" s="100" t="s">
        <v>75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>
        <v>414</v>
      </c>
      <c r="AC29" s="101">
        <v>832</v>
      </c>
      <c r="AD29" s="101">
        <v>832</v>
      </c>
    </row>
    <row r="30" spans="2:30" x14ac:dyDescent="0.2">
      <c r="B30" s="18">
        <v>42278</v>
      </c>
      <c r="C30" t="s">
        <v>86</v>
      </c>
      <c r="D30">
        <v>952</v>
      </c>
      <c r="E30">
        <v>1695</v>
      </c>
      <c r="G30" s="100" t="s">
        <v>75</v>
      </c>
      <c r="H30" s="103">
        <v>896</v>
      </c>
      <c r="J30" s="100" t="s">
        <v>180</v>
      </c>
      <c r="K30" s="101">
        <v>312</v>
      </c>
      <c r="L30" s="101">
        <v>1388</v>
      </c>
      <c r="M30" s="101">
        <v>2301</v>
      </c>
      <c r="N30" s="101">
        <v>4429</v>
      </c>
      <c r="O30" s="101">
        <v>5331</v>
      </c>
      <c r="P30" s="101">
        <v>6749</v>
      </c>
      <c r="Q30" s="101">
        <v>7719</v>
      </c>
      <c r="R30" s="101">
        <v>7865</v>
      </c>
      <c r="S30" s="101">
        <v>8478</v>
      </c>
      <c r="T30" s="101">
        <v>10100</v>
      </c>
      <c r="U30" s="101">
        <v>11724</v>
      </c>
      <c r="V30" s="101">
        <v>15242</v>
      </c>
      <c r="W30" s="101">
        <v>18322</v>
      </c>
      <c r="X30" s="101">
        <v>20316</v>
      </c>
      <c r="Y30" s="101">
        <v>22872</v>
      </c>
      <c r="Z30" s="101">
        <v>24859</v>
      </c>
      <c r="AA30" s="101">
        <v>30585</v>
      </c>
      <c r="AB30" s="101">
        <v>32978</v>
      </c>
      <c r="AC30" s="101">
        <v>34039</v>
      </c>
      <c r="AD30" s="101">
        <v>34039</v>
      </c>
    </row>
    <row r="31" spans="2:30" x14ac:dyDescent="0.2">
      <c r="B31" s="18">
        <v>42278</v>
      </c>
      <c r="C31" t="s">
        <v>87</v>
      </c>
      <c r="D31">
        <v>1230</v>
      </c>
      <c r="E31">
        <v>1401</v>
      </c>
      <c r="G31" s="100" t="s">
        <v>180</v>
      </c>
      <c r="H31" s="103">
        <v>566156</v>
      </c>
    </row>
    <row r="32" spans="2:30" x14ac:dyDescent="0.2">
      <c r="B32" s="18">
        <v>42278</v>
      </c>
      <c r="C32" t="s">
        <v>88</v>
      </c>
      <c r="D32">
        <v>807</v>
      </c>
      <c r="E32">
        <v>807</v>
      </c>
      <c r="G32" s="100"/>
      <c r="H32" s="103"/>
    </row>
    <row r="33" spans="2:29" x14ac:dyDescent="0.2">
      <c r="B33" s="18">
        <v>42309</v>
      </c>
      <c r="C33" t="s">
        <v>83</v>
      </c>
      <c r="D33">
        <v>3191</v>
      </c>
      <c r="E33">
        <v>6087</v>
      </c>
      <c r="K33" s="98" t="s">
        <v>91</v>
      </c>
      <c r="L33" s="98" t="s">
        <v>92</v>
      </c>
      <c r="M33" s="98" t="s">
        <v>93</v>
      </c>
      <c r="N33" s="98" t="s">
        <v>94</v>
      </c>
      <c r="O33" s="98" t="s">
        <v>95</v>
      </c>
      <c r="P33" s="98" t="s">
        <v>96</v>
      </c>
      <c r="Q33" s="98" t="s">
        <v>97</v>
      </c>
      <c r="R33" s="98" t="s">
        <v>98</v>
      </c>
      <c r="S33" s="98" t="s">
        <v>99</v>
      </c>
      <c r="T33" s="98" t="s">
        <v>100</v>
      </c>
      <c r="U33" s="98" t="s">
        <v>101</v>
      </c>
      <c r="V33" s="98" t="s">
        <v>102</v>
      </c>
      <c r="W33" s="98" t="s">
        <v>103</v>
      </c>
      <c r="X33" s="98" t="s">
        <v>104</v>
      </c>
      <c r="Y33" s="98" t="s">
        <v>105</v>
      </c>
      <c r="Z33" s="98" t="s">
        <v>106</v>
      </c>
      <c r="AA33" s="98" t="s">
        <v>107</v>
      </c>
      <c r="AB33" s="98" t="s">
        <v>108</v>
      </c>
      <c r="AC33" s="98" t="s">
        <v>109</v>
      </c>
    </row>
    <row r="34" spans="2:29" x14ac:dyDescent="0.2">
      <c r="B34" s="18">
        <v>42309</v>
      </c>
      <c r="C34" t="s">
        <v>82</v>
      </c>
      <c r="D34">
        <v>3182</v>
      </c>
      <c r="E34">
        <v>5705</v>
      </c>
      <c r="G34" s="104" t="s">
        <v>188</v>
      </c>
      <c r="J34" t="s">
        <v>189</v>
      </c>
      <c r="K34" s="105">
        <f>K9/$H$10</f>
        <v>4.0746908549764375E-3</v>
      </c>
      <c r="L34" s="105">
        <f t="shared" ref="L34:AC34" si="1">L9/$H$10</f>
        <v>2.0586046841228785E-2</v>
      </c>
      <c r="M34" s="105">
        <f t="shared" si="1"/>
        <v>3.4882896928037414E-2</v>
      </c>
      <c r="N34" s="105">
        <f t="shared" si="1"/>
        <v>7.8464373029089748E-2</v>
      </c>
      <c r="O34" s="105">
        <f t="shared" si="1"/>
        <v>9.4444247599475603E-2</v>
      </c>
      <c r="P34" s="105">
        <f t="shared" si="1"/>
        <v>0.1078375792793112</v>
      </c>
      <c r="Q34" s="105">
        <f t="shared" si="1"/>
        <v>0.12323282429224391</v>
      </c>
      <c r="R34" s="105">
        <f t="shared" si="1"/>
        <v>0.11648301031073947</v>
      </c>
      <c r="S34" s="105">
        <f t="shared" si="1"/>
        <v>0.12257733054600857</v>
      </c>
      <c r="T34" s="105">
        <f t="shared" si="1"/>
        <v>0.12938029266909967</v>
      </c>
      <c r="U34" s="105">
        <f t="shared" si="1"/>
        <v>0.14190553803635333</v>
      </c>
      <c r="V34" s="105">
        <f t="shared" si="1"/>
        <v>0.14638769797682741</v>
      </c>
      <c r="W34" s="105">
        <f t="shared" si="1"/>
        <v>0.16018849874216065</v>
      </c>
      <c r="X34" s="105">
        <f t="shared" si="1"/>
        <v>0.16846189278248236</v>
      </c>
      <c r="Y34" s="105">
        <f t="shared" si="1"/>
        <v>0.18135917514084257</v>
      </c>
      <c r="Z34" s="105">
        <f t="shared" si="1"/>
        <v>0.1961875066435177</v>
      </c>
      <c r="AA34" s="105">
        <f t="shared" si="1"/>
        <v>0.2500442901179889</v>
      </c>
      <c r="AB34" s="105">
        <f t="shared" si="1"/>
        <v>0.24534953761116821</v>
      </c>
      <c r="AC34" s="105">
        <f t="shared" si="1"/>
        <v>0.25489848704956952</v>
      </c>
    </row>
    <row r="35" spans="2:29" x14ac:dyDescent="0.2">
      <c r="B35" s="18">
        <v>42309</v>
      </c>
      <c r="C35" t="s">
        <v>81</v>
      </c>
      <c r="D35">
        <v>3407</v>
      </c>
      <c r="E35">
        <v>6749</v>
      </c>
      <c r="G35" s="99" t="s">
        <v>179</v>
      </c>
      <c r="H35" t="s">
        <v>181</v>
      </c>
      <c r="J35" t="s">
        <v>82</v>
      </c>
      <c r="K35" s="105">
        <f>K10/$H$10</f>
        <v>3.1180243064167523E-3</v>
      </c>
      <c r="L35" s="105">
        <f t="shared" ref="L35:AC35" si="2">L10/$H$10</f>
        <v>2.4589873507423025E-2</v>
      </c>
      <c r="M35" s="105">
        <f t="shared" si="2"/>
        <v>3.4156538993019875E-2</v>
      </c>
      <c r="N35" s="105">
        <f t="shared" si="2"/>
        <v>5.401622789923112E-2</v>
      </c>
      <c r="O35" s="105">
        <f t="shared" si="2"/>
        <v>8.2751656450412783E-2</v>
      </c>
      <c r="P35" s="105">
        <f t="shared" si="2"/>
        <v>0.10107004925061121</v>
      </c>
      <c r="Q35" s="105">
        <f t="shared" si="2"/>
        <v>0.11336498600432271</v>
      </c>
      <c r="R35" s="105">
        <f t="shared" si="2"/>
        <v>9.3682457570066963E-2</v>
      </c>
      <c r="S35" s="105">
        <f t="shared" si="2"/>
        <v>0.10978634447082167</v>
      </c>
      <c r="T35" s="105">
        <f t="shared" si="2"/>
        <v>0.1348722672997201</v>
      </c>
      <c r="U35" s="105">
        <f t="shared" si="2"/>
        <v>0.13274634163625412</v>
      </c>
      <c r="V35" s="105">
        <f t="shared" si="2"/>
        <v>0.1405059703079049</v>
      </c>
      <c r="W35" s="105">
        <f t="shared" si="2"/>
        <v>0.12877794706445098</v>
      </c>
      <c r="X35" s="105">
        <f t="shared" si="2"/>
        <v>0.13175424299330332</v>
      </c>
      <c r="Y35" s="105">
        <f t="shared" si="2"/>
        <v>0.1403642419303405</v>
      </c>
      <c r="Z35" s="105">
        <f t="shared" si="2"/>
        <v>0.15205683307940332</v>
      </c>
      <c r="AA35" s="105">
        <f t="shared" si="2"/>
        <v>0.19879176558126352</v>
      </c>
      <c r="AB35" s="105">
        <f t="shared" si="2"/>
        <v>0.20072281472557843</v>
      </c>
      <c r="AC35" s="105">
        <f t="shared" si="2"/>
        <v>0.16022393083655176</v>
      </c>
    </row>
    <row r="36" spans="2:29" x14ac:dyDescent="0.2">
      <c r="B36" s="18">
        <v>42309</v>
      </c>
      <c r="C36" t="s">
        <v>84</v>
      </c>
      <c r="D36">
        <v>1831</v>
      </c>
      <c r="E36">
        <v>3865</v>
      </c>
      <c r="G36" s="100" t="s">
        <v>83</v>
      </c>
      <c r="H36" s="101">
        <v>19</v>
      </c>
      <c r="J36" t="s">
        <v>81</v>
      </c>
      <c r="K36" s="105">
        <f t="shared" ref="K36:AC36" si="3">K11/$H$10</f>
        <v>5.5274067250115156E-3</v>
      </c>
      <c r="L36" s="105">
        <f t="shared" si="3"/>
        <v>1.5625553626474862E-2</v>
      </c>
      <c r="M36" s="105">
        <f t="shared" si="3"/>
        <v>4.0764624596959925E-2</v>
      </c>
      <c r="N36" s="105">
        <f t="shared" si="3"/>
        <v>6.9588633384119331E-2</v>
      </c>
      <c r="O36" s="105">
        <f t="shared" si="3"/>
        <v>8.8225915033837657E-2</v>
      </c>
      <c r="P36" s="105">
        <f t="shared" si="3"/>
        <v>0.11956560252276512</v>
      </c>
      <c r="Q36" s="105">
        <f t="shared" si="3"/>
        <v>0.13675016830244835</v>
      </c>
      <c r="R36" s="105">
        <f t="shared" si="3"/>
        <v>0.13933671119299862</v>
      </c>
      <c r="S36" s="105">
        <f t="shared" si="3"/>
        <v>0.1501966481238706</v>
      </c>
      <c r="T36" s="105">
        <f t="shared" si="3"/>
        <v>0.17893207667505226</v>
      </c>
      <c r="U36" s="105">
        <f t="shared" si="3"/>
        <v>0.20770293732062503</v>
      </c>
      <c r="V36" s="105">
        <f t="shared" si="3"/>
        <v>0.27002799135456895</v>
      </c>
      <c r="W36" s="105">
        <f t="shared" si="3"/>
        <v>0.32459341671686215</v>
      </c>
      <c r="X36" s="105">
        <f t="shared" si="3"/>
        <v>0.35991921482478828</v>
      </c>
      <c r="Y36" s="105">
        <f t="shared" si="3"/>
        <v>0.40520143145661341</v>
      </c>
      <c r="Z36" s="105">
        <f t="shared" si="3"/>
        <v>0.4404032172341707</v>
      </c>
      <c r="AA36" s="105">
        <f t="shared" si="3"/>
        <v>0.54184530347588844</v>
      </c>
      <c r="AB36" s="105">
        <f t="shared" si="3"/>
        <v>0.58423980441483891</v>
      </c>
      <c r="AC36" s="105">
        <f t="shared" si="3"/>
        <v>0.60303653048931727</v>
      </c>
    </row>
    <row r="37" spans="2:29" ht="30" x14ac:dyDescent="0.2">
      <c r="B37" s="18">
        <v>42309</v>
      </c>
      <c r="C37" t="s">
        <v>85</v>
      </c>
      <c r="D37">
        <v>1986</v>
      </c>
      <c r="E37">
        <v>3326</v>
      </c>
      <c r="G37" s="100" t="s">
        <v>82</v>
      </c>
      <c r="H37" s="101">
        <v>19</v>
      </c>
      <c r="J37" s="112" t="s">
        <v>191</v>
      </c>
      <c r="K37" s="107">
        <f t="shared" ref="K37:AC37" si="4">AVERAGEIF(K34:K36,"&gt;0")</f>
        <v>4.2400406288015677E-3</v>
      </c>
      <c r="L37" s="107">
        <f t="shared" si="4"/>
        <v>2.026715799170889E-2</v>
      </c>
      <c r="M37" s="107">
        <f t="shared" si="4"/>
        <v>3.660135350600574E-2</v>
      </c>
      <c r="N37" s="107">
        <f t="shared" si="4"/>
        <v>6.7356411437480071E-2</v>
      </c>
      <c r="O37" s="107">
        <f t="shared" si="4"/>
        <v>8.8473939694575343E-2</v>
      </c>
      <c r="P37" s="107">
        <f t="shared" si="4"/>
        <v>0.1094910770175625</v>
      </c>
      <c r="Q37" s="107">
        <f t="shared" si="4"/>
        <v>0.12444932619967165</v>
      </c>
      <c r="R37" s="107">
        <f t="shared" si="4"/>
        <v>0.11650072635793501</v>
      </c>
      <c r="S37" s="107">
        <f t="shared" si="4"/>
        <v>0.12752010771356695</v>
      </c>
      <c r="T37" s="107">
        <f t="shared" si="4"/>
        <v>0.14772821221462404</v>
      </c>
      <c r="U37" s="107">
        <f t="shared" si="4"/>
        <v>0.16078493899774415</v>
      </c>
      <c r="V37" s="107">
        <f t="shared" si="4"/>
        <v>0.18564055321310038</v>
      </c>
      <c r="W37" s="107">
        <f t="shared" si="4"/>
        <v>0.20451995417449123</v>
      </c>
      <c r="X37" s="107">
        <f t="shared" si="4"/>
        <v>0.22004511686685799</v>
      </c>
      <c r="Y37" s="107">
        <f t="shared" si="4"/>
        <v>0.24230828284259884</v>
      </c>
      <c r="Z37" s="107">
        <f t="shared" si="4"/>
        <v>0.2628825189856972</v>
      </c>
      <c r="AA37" s="107">
        <f t="shared" si="4"/>
        <v>0.33022711972504698</v>
      </c>
      <c r="AB37" s="107">
        <f t="shared" si="4"/>
        <v>0.34343738558386189</v>
      </c>
      <c r="AC37" s="107">
        <f t="shared" si="4"/>
        <v>0.33938631612514619</v>
      </c>
    </row>
    <row r="38" spans="2:29" x14ac:dyDescent="0.2">
      <c r="B38" s="18">
        <v>42309</v>
      </c>
      <c r="C38" t="s">
        <v>86</v>
      </c>
      <c r="D38">
        <v>727</v>
      </c>
      <c r="E38">
        <v>1744</v>
      </c>
      <c r="G38" s="100" t="s">
        <v>81</v>
      </c>
      <c r="H38" s="101">
        <v>19</v>
      </c>
    </row>
    <row r="39" spans="2:29" x14ac:dyDescent="0.2">
      <c r="B39" s="18">
        <v>42309</v>
      </c>
      <c r="C39" t="s">
        <v>87</v>
      </c>
      <c r="D39">
        <v>1326</v>
      </c>
      <c r="E39">
        <v>2019</v>
      </c>
      <c r="G39" s="100" t="s">
        <v>84</v>
      </c>
      <c r="H39" s="101">
        <v>18</v>
      </c>
      <c r="J39" t="s">
        <v>84</v>
      </c>
      <c r="K39" s="105">
        <f t="shared" ref="K39:AB39" si="5">L12/$H$10</f>
        <v>1.0434751798178791E-2</v>
      </c>
      <c r="L39" s="105">
        <f t="shared" si="5"/>
        <v>3.0365304893172237E-2</v>
      </c>
      <c r="M39" s="105">
        <f t="shared" si="5"/>
        <v>5.7559437338341068E-2</v>
      </c>
      <c r="N39" s="105">
        <f t="shared" si="5"/>
        <v>6.0766041880735568E-2</v>
      </c>
      <c r="O39" s="105">
        <f t="shared" si="5"/>
        <v>6.8472522410799708E-2</v>
      </c>
      <c r="P39" s="105">
        <f t="shared" si="5"/>
        <v>7.2919250256882687E-2</v>
      </c>
      <c r="Q39" s="105">
        <f t="shared" si="5"/>
        <v>7.3167274917620387E-2</v>
      </c>
      <c r="R39" s="105">
        <f t="shared" si="5"/>
        <v>7.1076781348545517E-2</v>
      </c>
      <c r="S39" s="105">
        <f t="shared" si="5"/>
        <v>8.5603940048896293E-2</v>
      </c>
      <c r="T39" s="105">
        <f t="shared" si="5"/>
        <v>0.10489671544484995</v>
      </c>
      <c r="U39" s="105">
        <f t="shared" si="5"/>
        <v>0.12323282429224391</v>
      </c>
      <c r="V39" s="105">
        <f t="shared" si="5"/>
        <v>0.14555504375863657</v>
      </c>
      <c r="W39" s="105">
        <f t="shared" si="5"/>
        <v>0.16038337526131169</v>
      </c>
      <c r="X39" s="105">
        <f t="shared" si="5"/>
        <v>0.18171349608475357</v>
      </c>
      <c r="Y39" s="105">
        <f t="shared" si="5"/>
        <v>0.20747262870708288</v>
      </c>
      <c r="Z39" s="105">
        <f t="shared" si="5"/>
        <v>0.27148070722460405</v>
      </c>
      <c r="AA39" s="105">
        <f t="shared" si="5"/>
        <v>0.28519292775395955</v>
      </c>
      <c r="AB39" s="105">
        <f t="shared" si="5"/>
        <v>0.28614959430251924</v>
      </c>
      <c r="AC39" s="105">
        <v>0</v>
      </c>
    </row>
    <row r="40" spans="2:29" x14ac:dyDescent="0.2">
      <c r="B40" s="18">
        <v>42309</v>
      </c>
      <c r="C40" t="s">
        <v>88</v>
      </c>
      <c r="D40">
        <v>997</v>
      </c>
      <c r="E40">
        <v>1458</v>
      </c>
      <c r="G40" s="100" t="s">
        <v>85</v>
      </c>
      <c r="H40" s="101">
        <v>18</v>
      </c>
      <c r="J40" t="s">
        <v>85</v>
      </c>
      <c r="K40" s="105">
        <f t="shared" ref="K40:AB40" si="6">L13/$H$10</f>
        <v>3.8975303830209402E-3</v>
      </c>
      <c r="L40" s="105">
        <f t="shared" si="6"/>
        <v>2.3172589731779044E-2</v>
      </c>
      <c r="M40" s="105">
        <f t="shared" si="6"/>
        <v>3.2225489848704957E-2</v>
      </c>
      <c r="N40" s="105">
        <f t="shared" si="6"/>
        <v>4.3971229139354424E-2</v>
      </c>
      <c r="O40" s="105">
        <f t="shared" si="6"/>
        <v>5.8923572972398398E-2</v>
      </c>
      <c r="P40" s="105">
        <f t="shared" si="6"/>
        <v>6.3830918045565677E-2</v>
      </c>
      <c r="Q40" s="105">
        <f t="shared" si="6"/>
        <v>6.4380115508627711E-2</v>
      </c>
      <c r="R40" s="105">
        <f t="shared" si="6"/>
        <v>6.7781596570173269E-2</v>
      </c>
      <c r="S40" s="105">
        <f t="shared" si="6"/>
        <v>8.7340112674060166E-2</v>
      </c>
      <c r="T40" s="105">
        <f t="shared" si="6"/>
        <v>0.11184140594550544</v>
      </c>
      <c r="U40" s="105">
        <f t="shared" si="6"/>
        <v>0.16139318995145804</v>
      </c>
      <c r="V40" s="105">
        <f t="shared" si="6"/>
        <v>0.19824256811820146</v>
      </c>
      <c r="W40" s="105">
        <f t="shared" si="6"/>
        <v>0.22472805867554832</v>
      </c>
      <c r="X40" s="105">
        <f t="shared" si="6"/>
        <v>0.25289657371647239</v>
      </c>
      <c r="Y40" s="105">
        <f t="shared" si="6"/>
        <v>0.27676008928887785</v>
      </c>
      <c r="Z40" s="105">
        <f t="shared" si="6"/>
        <v>0.33563051411968964</v>
      </c>
      <c r="AA40" s="105">
        <f t="shared" si="6"/>
        <v>0.3515218084540977</v>
      </c>
      <c r="AB40" s="105">
        <f t="shared" si="6"/>
        <v>0.32974878645076711</v>
      </c>
      <c r="AC40" s="105">
        <v>0</v>
      </c>
    </row>
    <row r="41" spans="2:29" x14ac:dyDescent="0.2">
      <c r="B41" s="18">
        <v>42309</v>
      </c>
      <c r="C41" t="s">
        <v>89</v>
      </c>
      <c r="D41">
        <v>677</v>
      </c>
      <c r="E41">
        <v>677</v>
      </c>
      <c r="G41" s="100" t="s">
        <v>86</v>
      </c>
      <c r="H41" s="101">
        <v>18</v>
      </c>
      <c r="J41" t="s">
        <v>86</v>
      </c>
      <c r="K41" s="105">
        <f t="shared" ref="K41:AB41" si="7">L14/$H$10</f>
        <v>7.7950607660418807E-4</v>
      </c>
      <c r="L41" s="105">
        <f t="shared" si="7"/>
        <v>1.4544874747546328E-2</v>
      </c>
      <c r="M41" s="105">
        <f t="shared" si="7"/>
        <v>2.61488856606314E-2</v>
      </c>
      <c r="N41" s="105">
        <f t="shared" si="7"/>
        <v>3.0028699996456791E-2</v>
      </c>
      <c r="O41" s="105">
        <f t="shared" si="7"/>
        <v>3.0896786309038728E-2</v>
      </c>
      <c r="P41" s="105">
        <f t="shared" si="7"/>
        <v>3.7593452148956527E-2</v>
      </c>
      <c r="Q41" s="105">
        <f t="shared" si="7"/>
        <v>3.8922155688622756E-2</v>
      </c>
      <c r="R41" s="105">
        <f t="shared" si="7"/>
        <v>4.5973142472451545E-2</v>
      </c>
      <c r="S41" s="105">
        <f t="shared" si="7"/>
        <v>5.2705240406760445E-2</v>
      </c>
      <c r="T41" s="105">
        <f t="shared" si="7"/>
        <v>5.7701165715905466E-2</v>
      </c>
      <c r="U41" s="105">
        <f t="shared" si="7"/>
        <v>6.6789497927222483E-2</v>
      </c>
      <c r="V41" s="105">
        <f t="shared" si="7"/>
        <v>7.141338624526096E-2</v>
      </c>
      <c r="W41" s="105">
        <f t="shared" si="7"/>
        <v>7.3681040286291327E-2</v>
      </c>
      <c r="X41" s="105">
        <f t="shared" si="7"/>
        <v>7.6285299224037137E-2</v>
      </c>
      <c r="Y41" s="105">
        <f t="shared" si="7"/>
        <v>8.2911100875172727E-2</v>
      </c>
      <c r="Z41" s="105">
        <f t="shared" si="7"/>
        <v>0.10503844382241434</v>
      </c>
      <c r="AA41" s="105">
        <f t="shared" si="7"/>
        <v>0.10760727066576906</v>
      </c>
      <c r="AB41" s="105">
        <f t="shared" si="7"/>
        <v>0.11476455373277114</v>
      </c>
      <c r="AC41" s="105">
        <v>0</v>
      </c>
    </row>
    <row r="42" spans="2:29" ht="30" x14ac:dyDescent="0.2">
      <c r="B42" s="18">
        <v>42309</v>
      </c>
      <c r="C42" t="s">
        <v>76</v>
      </c>
      <c r="D42">
        <v>657</v>
      </c>
      <c r="E42">
        <v>657</v>
      </c>
      <c r="G42" s="100" t="s">
        <v>180</v>
      </c>
      <c r="H42" s="101">
        <v>111</v>
      </c>
      <c r="J42" s="112" t="s">
        <v>191</v>
      </c>
      <c r="K42" s="107">
        <f>AVERAGEIF(K39:K41,"&gt;0")</f>
        <v>5.0372627526013057E-3</v>
      </c>
      <c r="L42" s="107">
        <f t="shared" ref="L42:AB42" si="8">AVERAGEIF(L39:L41,"&gt;0")</f>
        <v>2.2694256457499201E-2</v>
      </c>
      <c r="M42" s="107">
        <f t="shared" si="8"/>
        <v>3.8644604282559142E-2</v>
      </c>
      <c r="N42" s="107">
        <f t="shared" si="8"/>
        <v>4.4921990338848923E-2</v>
      </c>
      <c r="O42" s="107">
        <f t="shared" si="8"/>
        <v>5.2764293897412273E-2</v>
      </c>
      <c r="P42" s="107">
        <f t="shared" si="8"/>
        <v>5.8114540150468297E-2</v>
      </c>
      <c r="Q42" s="107">
        <f t="shared" si="8"/>
        <v>5.8823182038290282E-2</v>
      </c>
      <c r="R42" s="107">
        <f t="shared" si="8"/>
        <v>6.1610506797056784E-2</v>
      </c>
      <c r="S42" s="107">
        <f t="shared" si="8"/>
        <v>7.5216431043238968E-2</v>
      </c>
      <c r="T42" s="107">
        <f t="shared" si="8"/>
        <v>9.1479762368753617E-2</v>
      </c>
      <c r="U42" s="107">
        <f t="shared" si="8"/>
        <v>0.1171385040569748</v>
      </c>
      <c r="V42" s="107">
        <f t="shared" si="8"/>
        <v>0.13840366604069965</v>
      </c>
      <c r="W42" s="107">
        <f t="shared" si="8"/>
        <v>0.15293082474105044</v>
      </c>
      <c r="X42" s="107">
        <f t="shared" si="8"/>
        <v>0.17029845634175436</v>
      </c>
      <c r="Y42" s="107">
        <f t="shared" si="8"/>
        <v>0.18904793962371116</v>
      </c>
      <c r="Z42" s="107">
        <f t="shared" si="8"/>
        <v>0.23738322172223603</v>
      </c>
      <c r="AA42" s="107">
        <f t="shared" si="8"/>
        <v>0.24810733562460874</v>
      </c>
      <c r="AB42" s="107">
        <f t="shared" si="8"/>
        <v>0.24355431149535248</v>
      </c>
      <c r="AC42" s="107">
        <v>0</v>
      </c>
    </row>
    <row r="43" spans="2:29" x14ac:dyDescent="0.2">
      <c r="B43" s="18">
        <v>42309</v>
      </c>
      <c r="C43" t="s">
        <v>77</v>
      </c>
      <c r="D43">
        <v>597</v>
      </c>
      <c r="E43">
        <v>597</v>
      </c>
    </row>
    <row r="44" spans="2:29" x14ac:dyDescent="0.2">
      <c r="B44" s="18">
        <v>42339</v>
      </c>
      <c r="C44" t="s">
        <v>83</v>
      </c>
      <c r="D44">
        <v>3286</v>
      </c>
      <c r="E44">
        <v>6956</v>
      </c>
      <c r="J44" s="102" t="s">
        <v>192</v>
      </c>
      <c r="K44" s="107">
        <f>AVERAGE(K42,K37)</f>
        <v>4.6386516907014367E-3</v>
      </c>
      <c r="L44" s="107">
        <f t="shared" ref="L44:AC44" si="9">AVERAGE(L42,L37)</f>
        <v>2.1480707224604045E-2</v>
      </c>
      <c r="M44" s="107">
        <f t="shared" si="9"/>
        <v>3.7622978894282441E-2</v>
      </c>
      <c r="N44" s="107">
        <f t="shared" si="9"/>
        <v>5.61392008881645E-2</v>
      </c>
      <c r="O44" s="107">
        <f t="shared" si="9"/>
        <v>7.0619116795993808E-2</v>
      </c>
      <c r="P44" s="107">
        <f t="shared" si="9"/>
        <v>8.3802808584015398E-2</v>
      </c>
      <c r="Q44" s="107">
        <f t="shared" si="9"/>
        <v>9.1636254118980964E-2</v>
      </c>
      <c r="R44" s="107">
        <f t="shared" si="9"/>
        <v>8.9055616577495902E-2</v>
      </c>
      <c r="S44" s="107">
        <f t="shared" si="9"/>
        <v>0.10136826937840296</v>
      </c>
      <c r="T44" s="107">
        <f t="shared" si="9"/>
        <v>0.11960398729168883</v>
      </c>
      <c r="U44" s="107">
        <f t="shared" si="9"/>
        <v>0.13896172152735947</v>
      </c>
      <c r="V44" s="107">
        <f t="shared" si="9"/>
        <v>0.1620221096269</v>
      </c>
      <c r="W44" s="107">
        <f t="shared" si="9"/>
        <v>0.17872538945777083</v>
      </c>
      <c r="X44" s="107">
        <f t="shared" si="9"/>
        <v>0.19517178660430617</v>
      </c>
      <c r="Y44" s="107">
        <f t="shared" si="9"/>
        <v>0.215678111233155</v>
      </c>
      <c r="Z44" s="107">
        <f t="shared" si="9"/>
        <v>0.25013287035396659</v>
      </c>
      <c r="AA44" s="107">
        <f t="shared" si="9"/>
        <v>0.28916722767482783</v>
      </c>
      <c r="AB44" s="107">
        <f t="shared" si="9"/>
        <v>0.2934958485396072</v>
      </c>
      <c r="AC44" s="107">
        <f t="shared" si="9"/>
        <v>0.1696931580625731</v>
      </c>
    </row>
    <row r="45" spans="2:29" x14ac:dyDescent="0.2">
      <c r="B45" s="18">
        <v>42339</v>
      </c>
      <c r="C45" t="s">
        <v>82</v>
      </c>
      <c r="D45">
        <v>2975</v>
      </c>
      <c r="E45">
        <v>6399</v>
      </c>
    </row>
    <row r="46" spans="2:29" x14ac:dyDescent="0.2">
      <c r="B46" s="18">
        <v>42339</v>
      </c>
      <c r="C46" t="s">
        <v>81</v>
      </c>
      <c r="D46">
        <v>3214</v>
      </c>
      <c r="E46">
        <v>7719</v>
      </c>
    </row>
    <row r="47" spans="2:29" x14ac:dyDescent="0.2">
      <c r="B47" s="18">
        <v>42339</v>
      </c>
      <c r="C47" t="s">
        <v>84</v>
      </c>
      <c r="D47">
        <v>1663</v>
      </c>
      <c r="E47">
        <v>4116</v>
      </c>
    </row>
    <row r="48" spans="2:29" x14ac:dyDescent="0.2">
      <c r="B48" s="18">
        <v>42339</v>
      </c>
      <c r="C48" t="s">
        <v>85</v>
      </c>
      <c r="D48">
        <v>1638</v>
      </c>
      <c r="E48">
        <v>3603</v>
      </c>
    </row>
    <row r="49" spans="2:5" x14ac:dyDescent="0.2">
      <c r="B49" s="18">
        <v>42339</v>
      </c>
      <c r="C49" t="s">
        <v>86</v>
      </c>
      <c r="D49">
        <v>931</v>
      </c>
      <c r="E49">
        <v>2122</v>
      </c>
    </row>
    <row r="50" spans="2:5" x14ac:dyDescent="0.2">
      <c r="B50" s="18">
        <v>42339</v>
      </c>
      <c r="C50" t="s">
        <v>87</v>
      </c>
      <c r="D50">
        <v>1062</v>
      </c>
      <c r="E50">
        <v>2237</v>
      </c>
    </row>
    <row r="51" spans="2:5" x14ac:dyDescent="0.2">
      <c r="B51" s="18">
        <v>42339</v>
      </c>
      <c r="C51" t="s">
        <v>88</v>
      </c>
      <c r="D51">
        <v>972</v>
      </c>
      <c r="E51">
        <v>1762</v>
      </c>
    </row>
    <row r="52" spans="2:5" x14ac:dyDescent="0.2">
      <c r="B52" s="18">
        <v>42339</v>
      </c>
      <c r="C52" t="s">
        <v>89</v>
      </c>
      <c r="D52">
        <v>507</v>
      </c>
      <c r="E52">
        <v>774</v>
      </c>
    </row>
    <row r="53" spans="2:5" x14ac:dyDescent="0.2">
      <c r="B53" s="18">
        <v>42339</v>
      </c>
      <c r="C53" t="s">
        <v>76</v>
      </c>
      <c r="D53">
        <v>1385</v>
      </c>
      <c r="E53">
        <v>1717</v>
      </c>
    </row>
    <row r="54" spans="2:5" x14ac:dyDescent="0.2">
      <c r="B54" s="18">
        <v>42339</v>
      </c>
      <c r="C54" t="s">
        <v>77</v>
      </c>
      <c r="D54">
        <v>1916</v>
      </c>
      <c r="E54">
        <v>2267</v>
      </c>
    </row>
    <row r="55" spans="2:5" x14ac:dyDescent="0.2">
      <c r="B55" s="18">
        <v>42339</v>
      </c>
      <c r="C55" t="s">
        <v>78</v>
      </c>
      <c r="D55">
        <v>568</v>
      </c>
      <c r="E55">
        <v>568</v>
      </c>
    </row>
    <row r="56" spans="2:5" x14ac:dyDescent="0.2">
      <c r="B56" s="18">
        <v>42370</v>
      </c>
      <c r="C56" t="s">
        <v>83</v>
      </c>
      <c r="D56">
        <v>2038</v>
      </c>
      <c r="E56">
        <v>6575</v>
      </c>
    </row>
    <row r="57" spans="2:5" x14ac:dyDescent="0.2">
      <c r="B57" s="18">
        <v>42370</v>
      </c>
      <c r="C57" t="s">
        <v>82</v>
      </c>
      <c r="D57">
        <v>1797</v>
      </c>
      <c r="E57">
        <v>5288</v>
      </c>
    </row>
    <row r="58" spans="2:5" x14ac:dyDescent="0.2">
      <c r="B58" s="18">
        <v>42370</v>
      </c>
      <c r="C58" t="s">
        <v>81</v>
      </c>
      <c r="D58">
        <v>2559</v>
      </c>
      <c r="E58">
        <v>7865</v>
      </c>
    </row>
    <row r="59" spans="2:5" x14ac:dyDescent="0.2">
      <c r="B59" s="18">
        <v>42370</v>
      </c>
      <c r="C59" t="s">
        <v>84</v>
      </c>
      <c r="D59">
        <v>1298</v>
      </c>
      <c r="E59">
        <v>4130</v>
      </c>
    </row>
    <row r="60" spans="2:5" x14ac:dyDescent="0.2">
      <c r="B60" s="18">
        <v>42370</v>
      </c>
      <c r="C60" t="s">
        <v>85</v>
      </c>
      <c r="D60">
        <v>1182</v>
      </c>
      <c r="E60">
        <v>3634</v>
      </c>
    </row>
    <row r="61" spans="2:5" x14ac:dyDescent="0.2">
      <c r="B61" s="18">
        <v>42370</v>
      </c>
      <c r="C61" t="s">
        <v>86</v>
      </c>
      <c r="D61">
        <v>836</v>
      </c>
      <c r="E61">
        <v>2197</v>
      </c>
    </row>
    <row r="62" spans="2:5" x14ac:dyDescent="0.2">
      <c r="B62" s="18">
        <v>42370</v>
      </c>
      <c r="C62" t="s">
        <v>87</v>
      </c>
      <c r="D62">
        <v>628</v>
      </c>
      <c r="E62">
        <v>2067</v>
      </c>
    </row>
    <row r="63" spans="2:5" x14ac:dyDescent="0.2">
      <c r="B63" s="18">
        <v>42370</v>
      </c>
      <c r="C63" t="s">
        <v>88</v>
      </c>
      <c r="D63">
        <v>1053</v>
      </c>
      <c r="E63">
        <v>2129</v>
      </c>
    </row>
    <row r="64" spans="2:5" x14ac:dyDescent="0.2">
      <c r="B64" s="18">
        <v>42370</v>
      </c>
      <c r="C64" t="s">
        <v>89</v>
      </c>
      <c r="D64">
        <v>249</v>
      </c>
      <c r="E64">
        <v>599</v>
      </c>
    </row>
    <row r="65" spans="2:5" x14ac:dyDescent="0.2">
      <c r="B65" s="18">
        <v>42370</v>
      </c>
      <c r="C65" t="s">
        <v>76</v>
      </c>
      <c r="D65">
        <v>625</v>
      </c>
      <c r="E65">
        <v>1323</v>
      </c>
    </row>
    <row r="66" spans="2:5" x14ac:dyDescent="0.2">
      <c r="B66" s="18">
        <v>42370</v>
      </c>
      <c r="C66" t="s">
        <v>77</v>
      </c>
      <c r="D66">
        <v>796</v>
      </c>
      <c r="E66">
        <v>1917</v>
      </c>
    </row>
    <row r="67" spans="2:5" x14ac:dyDescent="0.2">
      <c r="B67" s="18">
        <v>42370</v>
      </c>
      <c r="C67" t="s">
        <v>78</v>
      </c>
      <c r="D67">
        <v>337</v>
      </c>
      <c r="E67">
        <v>604</v>
      </c>
    </row>
    <row r="68" spans="2:5" x14ac:dyDescent="0.2">
      <c r="B68" s="18">
        <v>42401</v>
      </c>
      <c r="C68" t="s">
        <v>83</v>
      </c>
      <c r="D68">
        <v>2058</v>
      </c>
      <c r="E68">
        <v>6919</v>
      </c>
    </row>
    <row r="69" spans="2:5" x14ac:dyDescent="0.2">
      <c r="B69" s="18">
        <v>42401</v>
      </c>
      <c r="C69" t="s">
        <v>82</v>
      </c>
      <c r="D69">
        <v>2604</v>
      </c>
      <c r="E69">
        <v>6197</v>
      </c>
    </row>
    <row r="70" spans="2:5" x14ac:dyDescent="0.2">
      <c r="B70" s="18">
        <v>42401</v>
      </c>
      <c r="C70" t="s">
        <v>81</v>
      </c>
      <c r="D70">
        <v>2671</v>
      </c>
      <c r="E70">
        <v>8478</v>
      </c>
    </row>
    <row r="71" spans="2:5" x14ac:dyDescent="0.2">
      <c r="B71" s="18">
        <v>42401</v>
      </c>
      <c r="C71" t="s">
        <v>84</v>
      </c>
      <c r="D71">
        <v>1004</v>
      </c>
      <c r="E71">
        <v>4012</v>
      </c>
    </row>
    <row r="72" spans="2:5" x14ac:dyDescent="0.2">
      <c r="B72" s="18">
        <v>42401</v>
      </c>
      <c r="C72" t="s">
        <v>85</v>
      </c>
      <c r="D72">
        <v>1213</v>
      </c>
      <c r="E72">
        <v>3826</v>
      </c>
    </row>
    <row r="73" spans="2:5" x14ac:dyDescent="0.2">
      <c r="B73" s="18">
        <v>42401</v>
      </c>
      <c r="C73" t="s">
        <v>86</v>
      </c>
      <c r="D73">
        <v>964</v>
      </c>
      <c r="E73">
        <v>2595</v>
      </c>
    </row>
    <row r="74" spans="2:5" x14ac:dyDescent="0.2">
      <c r="B74" s="18">
        <v>42401</v>
      </c>
      <c r="C74" t="s">
        <v>87</v>
      </c>
      <c r="D74">
        <v>508</v>
      </c>
      <c r="E74">
        <v>2043</v>
      </c>
    </row>
    <row r="75" spans="2:5" x14ac:dyDescent="0.2">
      <c r="B75" s="18">
        <v>42401</v>
      </c>
      <c r="C75" t="s">
        <v>88</v>
      </c>
      <c r="D75">
        <v>1129</v>
      </c>
      <c r="E75">
        <v>2483</v>
      </c>
    </row>
    <row r="76" spans="2:5" x14ac:dyDescent="0.2">
      <c r="B76" s="18">
        <v>42401</v>
      </c>
      <c r="C76" t="s">
        <v>89</v>
      </c>
      <c r="D76">
        <v>374</v>
      </c>
      <c r="E76">
        <v>779</v>
      </c>
    </row>
    <row r="77" spans="2:5" x14ac:dyDescent="0.2">
      <c r="B77" s="18">
        <v>42401</v>
      </c>
      <c r="C77" t="s">
        <v>76</v>
      </c>
      <c r="D77">
        <v>572</v>
      </c>
      <c r="E77">
        <v>1274</v>
      </c>
    </row>
    <row r="78" spans="2:5" x14ac:dyDescent="0.2">
      <c r="B78" s="18">
        <v>42401</v>
      </c>
      <c r="C78" t="s">
        <v>77</v>
      </c>
      <c r="D78">
        <v>650</v>
      </c>
      <c r="E78">
        <v>1846</v>
      </c>
    </row>
    <row r="79" spans="2:5" x14ac:dyDescent="0.2">
      <c r="B79" s="18">
        <v>42401</v>
      </c>
      <c r="C79" t="s">
        <v>78</v>
      </c>
      <c r="D79">
        <v>522</v>
      </c>
      <c r="E79">
        <v>891</v>
      </c>
    </row>
    <row r="80" spans="2:5" x14ac:dyDescent="0.2">
      <c r="B80" s="18">
        <v>42430</v>
      </c>
      <c r="C80" t="s">
        <v>83</v>
      </c>
      <c r="D80">
        <v>1962</v>
      </c>
      <c r="E80">
        <v>7303</v>
      </c>
    </row>
    <row r="81" spans="2:5" x14ac:dyDescent="0.2">
      <c r="B81" s="18">
        <v>42430</v>
      </c>
      <c r="C81" t="s">
        <v>82</v>
      </c>
      <c r="D81">
        <v>3097</v>
      </c>
      <c r="E81">
        <v>7613</v>
      </c>
    </row>
    <row r="82" spans="2:5" x14ac:dyDescent="0.2">
      <c r="B82" s="18">
        <v>42430</v>
      </c>
      <c r="C82" t="s">
        <v>81</v>
      </c>
      <c r="D82">
        <v>3289</v>
      </c>
      <c r="E82">
        <v>10100</v>
      </c>
    </row>
    <row r="83" spans="2:5" x14ac:dyDescent="0.2">
      <c r="B83" s="18">
        <v>42430</v>
      </c>
      <c r="C83" t="s">
        <v>84</v>
      </c>
      <c r="D83">
        <v>1375</v>
      </c>
      <c r="E83">
        <v>4832</v>
      </c>
    </row>
    <row r="84" spans="2:5" x14ac:dyDescent="0.2">
      <c r="B84" s="18">
        <v>42430</v>
      </c>
      <c r="C84" t="s">
        <v>85</v>
      </c>
      <c r="D84">
        <v>1815</v>
      </c>
      <c r="E84">
        <v>4930</v>
      </c>
    </row>
    <row r="85" spans="2:5" x14ac:dyDescent="0.2">
      <c r="B85" s="18">
        <v>42430</v>
      </c>
      <c r="C85" t="s">
        <v>86</v>
      </c>
      <c r="D85">
        <v>1038</v>
      </c>
      <c r="E85">
        <v>2975</v>
      </c>
    </row>
    <row r="86" spans="2:5" x14ac:dyDescent="0.2">
      <c r="B86" s="18">
        <v>42430</v>
      </c>
      <c r="C86" t="s">
        <v>87</v>
      </c>
      <c r="D86">
        <v>750</v>
      </c>
      <c r="E86">
        <v>2475</v>
      </c>
    </row>
    <row r="87" spans="2:5" x14ac:dyDescent="0.2">
      <c r="B87" s="18">
        <v>42430</v>
      </c>
      <c r="C87" t="s">
        <v>88</v>
      </c>
      <c r="D87">
        <v>1453</v>
      </c>
      <c r="E87">
        <v>3249</v>
      </c>
    </row>
    <row r="88" spans="2:5" x14ac:dyDescent="0.2">
      <c r="B88" s="18">
        <v>42430</v>
      </c>
      <c r="C88" t="s">
        <v>89</v>
      </c>
      <c r="D88">
        <v>639</v>
      </c>
      <c r="E88">
        <v>1172</v>
      </c>
    </row>
    <row r="89" spans="2:5" x14ac:dyDescent="0.2">
      <c r="B89" s="18">
        <v>42430</v>
      </c>
      <c r="C89" t="s">
        <v>76</v>
      </c>
      <c r="D89">
        <v>963</v>
      </c>
      <c r="E89">
        <v>1855</v>
      </c>
    </row>
    <row r="90" spans="2:5" x14ac:dyDescent="0.2">
      <c r="B90" s="18">
        <v>42430</v>
      </c>
      <c r="C90" t="s">
        <v>77</v>
      </c>
      <c r="D90">
        <v>656</v>
      </c>
      <c r="E90">
        <v>2009</v>
      </c>
    </row>
    <row r="91" spans="2:5" x14ac:dyDescent="0.2">
      <c r="B91" s="18">
        <v>42430</v>
      </c>
      <c r="C91" t="s">
        <v>78</v>
      </c>
      <c r="D91">
        <v>811</v>
      </c>
      <c r="E91">
        <v>1412</v>
      </c>
    </row>
    <row r="92" spans="2:5" x14ac:dyDescent="0.2">
      <c r="B92" s="18">
        <v>42430</v>
      </c>
      <c r="C92" t="s">
        <v>69</v>
      </c>
      <c r="D92">
        <v>388</v>
      </c>
      <c r="E92">
        <v>388</v>
      </c>
    </row>
    <row r="93" spans="2:5" x14ac:dyDescent="0.2">
      <c r="B93" s="18">
        <v>42430</v>
      </c>
      <c r="C93" t="s">
        <v>79</v>
      </c>
      <c r="D93">
        <v>620</v>
      </c>
      <c r="E93">
        <v>620</v>
      </c>
    </row>
    <row r="94" spans="2:5" x14ac:dyDescent="0.2">
      <c r="B94" s="18">
        <v>42461</v>
      </c>
      <c r="C94" t="s">
        <v>83</v>
      </c>
      <c r="D94">
        <v>2213</v>
      </c>
      <c r="E94">
        <v>8010</v>
      </c>
    </row>
    <row r="95" spans="2:5" x14ac:dyDescent="0.2">
      <c r="B95" s="18">
        <v>42461</v>
      </c>
      <c r="C95" t="s">
        <v>82</v>
      </c>
      <c r="D95">
        <v>2484</v>
      </c>
      <c r="E95">
        <v>7493</v>
      </c>
    </row>
    <row r="96" spans="2:5" x14ac:dyDescent="0.2">
      <c r="B96" s="18">
        <v>42461</v>
      </c>
      <c r="C96" t="s">
        <v>81</v>
      </c>
      <c r="D96">
        <v>3982</v>
      </c>
      <c r="E96">
        <v>11724</v>
      </c>
    </row>
    <row r="97" spans="2:5" x14ac:dyDescent="0.2">
      <c r="B97" s="18">
        <v>42461</v>
      </c>
      <c r="C97" t="s">
        <v>84</v>
      </c>
      <c r="D97">
        <v>2172</v>
      </c>
      <c r="E97">
        <v>5921</v>
      </c>
    </row>
    <row r="98" spans="2:5" x14ac:dyDescent="0.2">
      <c r="B98" s="18">
        <v>42461</v>
      </c>
      <c r="C98" t="s">
        <v>85</v>
      </c>
      <c r="D98">
        <v>2566</v>
      </c>
      <c r="E98">
        <v>6313</v>
      </c>
    </row>
    <row r="99" spans="2:5" x14ac:dyDescent="0.2">
      <c r="B99" s="18">
        <v>42461</v>
      </c>
      <c r="C99" t="s">
        <v>86</v>
      </c>
      <c r="D99">
        <v>999</v>
      </c>
      <c r="E99">
        <v>3257</v>
      </c>
    </row>
    <row r="100" spans="2:5" x14ac:dyDescent="0.2">
      <c r="B100" s="18">
        <v>42461</v>
      </c>
      <c r="C100" t="s">
        <v>87</v>
      </c>
      <c r="D100">
        <v>821</v>
      </c>
      <c r="E100">
        <v>2820</v>
      </c>
    </row>
    <row r="101" spans="2:5" x14ac:dyDescent="0.2">
      <c r="B101" s="18">
        <v>42461</v>
      </c>
      <c r="C101" t="s">
        <v>88</v>
      </c>
      <c r="D101">
        <v>2135</v>
      </c>
      <c r="E101">
        <v>4373</v>
      </c>
    </row>
    <row r="102" spans="2:5" x14ac:dyDescent="0.2">
      <c r="B102" s="18">
        <v>42461</v>
      </c>
      <c r="C102" t="s">
        <v>89</v>
      </c>
      <c r="D102">
        <v>844</v>
      </c>
      <c r="E102">
        <v>1649</v>
      </c>
    </row>
    <row r="103" spans="2:5" x14ac:dyDescent="0.2">
      <c r="B103" s="18">
        <v>42461</v>
      </c>
      <c r="C103" t="s">
        <v>76</v>
      </c>
      <c r="D103">
        <v>1414</v>
      </c>
      <c r="E103">
        <v>2747</v>
      </c>
    </row>
    <row r="104" spans="2:5" x14ac:dyDescent="0.2">
      <c r="B104" s="18">
        <v>42461</v>
      </c>
      <c r="C104" t="s">
        <v>77</v>
      </c>
      <c r="D104">
        <v>825</v>
      </c>
      <c r="E104">
        <v>2364</v>
      </c>
    </row>
    <row r="105" spans="2:5" x14ac:dyDescent="0.2">
      <c r="B105" s="18">
        <v>42461</v>
      </c>
      <c r="C105" t="s">
        <v>78</v>
      </c>
      <c r="D105">
        <v>743</v>
      </c>
      <c r="E105">
        <v>1649</v>
      </c>
    </row>
    <row r="106" spans="2:5" x14ac:dyDescent="0.2">
      <c r="B106" s="18">
        <v>42461</v>
      </c>
      <c r="C106" t="s">
        <v>69</v>
      </c>
      <c r="D106">
        <v>729</v>
      </c>
      <c r="E106">
        <v>1088</v>
      </c>
    </row>
    <row r="107" spans="2:5" x14ac:dyDescent="0.2">
      <c r="B107" s="18">
        <v>42461</v>
      </c>
      <c r="C107" t="s">
        <v>79</v>
      </c>
      <c r="D107">
        <v>924</v>
      </c>
      <c r="E107">
        <v>1348</v>
      </c>
    </row>
    <row r="108" spans="2:5" x14ac:dyDescent="0.2">
      <c r="B108" s="18">
        <v>42461</v>
      </c>
      <c r="C108" t="s">
        <v>70</v>
      </c>
      <c r="D108">
        <v>900</v>
      </c>
      <c r="E108">
        <v>900</v>
      </c>
    </row>
    <row r="109" spans="2:5" x14ac:dyDescent="0.2">
      <c r="B109" s="18">
        <v>42491</v>
      </c>
      <c r="C109" t="s">
        <v>83</v>
      </c>
      <c r="D109">
        <v>2375</v>
      </c>
      <c r="E109">
        <v>8263</v>
      </c>
    </row>
    <row r="110" spans="2:5" x14ac:dyDescent="0.2">
      <c r="B110" s="18">
        <v>42491</v>
      </c>
      <c r="C110" t="s">
        <v>82</v>
      </c>
      <c r="D110">
        <v>2615</v>
      </c>
      <c r="E110">
        <v>7931</v>
      </c>
    </row>
    <row r="111" spans="2:5" x14ac:dyDescent="0.2">
      <c r="B111" s="18">
        <v>42491</v>
      </c>
      <c r="C111" t="s">
        <v>81</v>
      </c>
      <c r="D111">
        <v>5997</v>
      </c>
      <c r="E111">
        <v>15242</v>
      </c>
    </row>
    <row r="112" spans="2:5" x14ac:dyDescent="0.2">
      <c r="B112" s="18">
        <v>42491</v>
      </c>
      <c r="C112" t="s">
        <v>84</v>
      </c>
      <c r="D112">
        <v>2505</v>
      </c>
      <c r="E112">
        <v>6956</v>
      </c>
    </row>
    <row r="113" spans="2:5" x14ac:dyDescent="0.2">
      <c r="B113" s="18">
        <v>42491</v>
      </c>
      <c r="C113" t="s">
        <v>85</v>
      </c>
      <c r="D113">
        <v>4524</v>
      </c>
      <c r="E113">
        <v>9110</v>
      </c>
    </row>
    <row r="114" spans="2:5" x14ac:dyDescent="0.2">
      <c r="B114" s="18">
        <v>42491</v>
      </c>
      <c r="C114" t="s">
        <v>86</v>
      </c>
      <c r="D114">
        <v>1297</v>
      </c>
      <c r="E114">
        <v>3770</v>
      </c>
    </row>
    <row r="115" spans="2:5" x14ac:dyDescent="0.2">
      <c r="B115" s="18">
        <v>42491</v>
      </c>
      <c r="C115" t="s">
        <v>87</v>
      </c>
      <c r="D115">
        <v>1158</v>
      </c>
      <c r="E115">
        <v>3413</v>
      </c>
    </row>
    <row r="116" spans="2:5" x14ac:dyDescent="0.2">
      <c r="B116" s="18">
        <v>42491</v>
      </c>
      <c r="C116" t="s">
        <v>88</v>
      </c>
      <c r="D116">
        <v>2677</v>
      </c>
      <c r="E116">
        <v>5535</v>
      </c>
    </row>
    <row r="117" spans="2:5" x14ac:dyDescent="0.2">
      <c r="B117" s="18">
        <v>42491</v>
      </c>
      <c r="C117" t="s">
        <v>89</v>
      </c>
      <c r="D117">
        <v>904</v>
      </c>
      <c r="E117">
        <v>1922</v>
      </c>
    </row>
    <row r="118" spans="2:5" x14ac:dyDescent="0.2">
      <c r="B118" s="18">
        <v>42491</v>
      </c>
      <c r="C118" t="s">
        <v>76</v>
      </c>
      <c r="D118">
        <v>1272</v>
      </c>
      <c r="E118">
        <v>2861</v>
      </c>
    </row>
    <row r="119" spans="2:5" x14ac:dyDescent="0.2">
      <c r="B119" s="18">
        <v>42491</v>
      </c>
      <c r="C119" t="s">
        <v>77</v>
      </c>
      <c r="D119">
        <v>845</v>
      </c>
      <c r="E119">
        <v>2593</v>
      </c>
    </row>
    <row r="120" spans="2:5" x14ac:dyDescent="0.2">
      <c r="B120" s="18">
        <v>42491</v>
      </c>
      <c r="C120" t="s">
        <v>78</v>
      </c>
      <c r="D120">
        <v>1138</v>
      </c>
      <c r="E120">
        <v>2303</v>
      </c>
    </row>
    <row r="121" spans="2:5" x14ac:dyDescent="0.2">
      <c r="B121" s="18">
        <v>42491</v>
      </c>
      <c r="C121" t="s">
        <v>69</v>
      </c>
      <c r="D121">
        <v>1012</v>
      </c>
      <c r="E121">
        <v>1770</v>
      </c>
    </row>
    <row r="122" spans="2:5" x14ac:dyDescent="0.2">
      <c r="B122" s="18">
        <v>42491</v>
      </c>
      <c r="C122" t="s">
        <v>79</v>
      </c>
      <c r="D122">
        <v>659</v>
      </c>
      <c r="E122">
        <v>1560</v>
      </c>
    </row>
    <row r="123" spans="2:5" x14ac:dyDescent="0.2">
      <c r="B123" s="18">
        <v>42491</v>
      </c>
      <c r="C123" t="s">
        <v>70</v>
      </c>
      <c r="D123">
        <v>1273</v>
      </c>
      <c r="E123">
        <v>1840</v>
      </c>
    </row>
    <row r="124" spans="2:5" x14ac:dyDescent="0.2">
      <c r="B124" s="18">
        <v>42491</v>
      </c>
      <c r="C124" t="s">
        <v>71</v>
      </c>
      <c r="D124">
        <v>653</v>
      </c>
      <c r="E124">
        <v>653</v>
      </c>
    </row>
    <row r="125" spans="2:5" x14ac:dyDescent="0.2">
      <c r="B125" s="18">
        <v>42522</v>
      </c>
      <c r="C125" t="s">
        <v>83</v>
      </c>
      <c r="D125">
        <v>3132</v>
      </c>
      <c r="E125">
        <v>9042</v>
      </c>
    </row>
    <row r="126" spans="2:5" x14ac:dyDescent="0.2">
      <c r="B126" s="18">
        <v>42522</v>
      </c>
      <c r="C126" t="s">
        <v>82</v>
      </c>
      <c r="D126">
        <v>2051</v>
      </c>
      <c r="E126">
        <v>7269</v>
      </c>
    </row>
    <row r="127" spans="2:5" x14ac:dyDescent="0.2">
      <c r="B127" s="18">
        <v>42522</v>
      </c>
      <c r="C127" t="s">
        <v>81</v>
      </c>
      <c r="D127">
        <v>7648</v>
      </c>
      <c r="E127">
        <v>18322</v>
      </c>
    </row>
    <row r="128" spans="2:5" x14ac:dyDescent="0.2">
      <c r="B128" s="18">
        <v>42522</v>
      </c>
      <c r="C128" t="s">
        <v>84</v>
      </c>
      <c r="D128">
        <v>3118</v>
      </c>
      <c r="E128">
        <v>8216</v>
      </c>
    </row>
    <row r="129" spans="2:5" x14ac:dyDescent="0.2">
      <c r="B129" s="18">
        <v>42522</v>
      </c>
      <c r="C129" t="s">
        <v>85</v>
      </c>
      <c r="D129">
        <v>5490</v>
      </c>
      <c r="E129">
        <v>11190</v>
      </c>
    </row>
    <row r="130" spans="2:5" x14ac:dyDescent="0.2">
      <c r="B130" s="18">
        <v>42522</v>
      </c>
      <c r="C130" t="s">
        <v>86</v>
      </c>
      <c r="D130">
        <v>1427</v>
      </c>
      <c r="E130">
        <v>4031</v>
      </c>
    </row>
    <row r="131" spans="2:5" x14ac:dyDescent="0.2">
      <c r="B131" s="18">
        <v>42522</v>
      </c>
      <c r="C131" t="s">
        <v>87</v>
      </c>
      <c r="D131">
        <v>1453</v>
      </c>
      <c r="E131">
        <v>4093</v>
      </c>
    </row>
    <row r="132" spans="2:5" x14ac:dyDescent="0.2">
      <c r="B132" s="18">
        <v>42522</v>
      </c>
      <c r="C132" t="s">
        <v>88</v>
      </c>
      <c r="D132">
        <v>3270</v>
      </c>
      <c r="E132">
        <v>6796</v>
      </c>
    </row>
    <row r="133" spans="2:5" x14ac:dyDescent="0.2">
      <c r="B133" s="18">
        <v>42522</v>
      </c>
      <c r="C133" t="s">
        <v>89</v>
      </c>
      <c r="D133">
        <v>1188</v>
      </c>
      <c r="E133">
        <v>2501</v>
      </c>
    </row>
    <row r="134" spans="2:5" x14ac:dyDescent="0.2">
      <c r="B134" s="18">
        <v>42522</v>
      </c>
      <c r="C134" t="s">
        <v>76</v>
      </c>
      <c r="D134">
        <v>1317</v>
      </c>
      <c r="E134">
        <v>3173</v>
      </c>
    </row>
    <row r="135" spans="2:5" x14ac:dyDescent="0.2">
      <c r="B135" s="18">
        <v>42522</v>
      </c>
      <c r="C135" t="s">
        <v>77</v>
      </c>
      <c r="D135">
        <v>841</v>
      </c>
      <c r="E135">
        <v>2638</v>
      </c>
    </row>
    <row r="136" spans="2:5" x14ac:dyDescent="0.2">
      <c r="B136" s="18">
        <v>42522</v>
      </c>
      <c r="C136" t="s">
        <v>78</v>
      </c>
      <c r="D136">
        <v>1354</v>
      </c>
      <c r="E136">
        <v>2867</v>
      </c>
    </row>
    <row r="137" spans="2:5" x14ac:dyDescent="0.2">
      <c r="B137" s="18">
        <v>42522</v>
      </c>
      <c r="C137" t="s">
        <v>69</v>
      </c>
      <c r="D137">
        <v>1094</v>
      </c>
      <c r="E137">
        <v>2029</v>
      </c>
    </row>
    <row r="138" spans="2:5" x14ac:dyDescent="0.2">
      <c r="B138" s="18">
        <v>42522</v>
      </c>
      <c r="C138" t="s">
        <v>79</v>
      </c>
      <c r="D138">
        <v>690</v>
      </c>
      <c r="E138">
        <v>1703</v>
      </c>
    </row>
    <row r="139" spans="2:5" x14ac:dyDescent="0.2">
      <c r="B139" s="18">
        <v>42522</v>
      </c>
      <c r="C139" t="s">
        <v>70</v>
      </c>
      <c r="D139">
        <v>1026</v>
      </c>
      <c r="E139">
        <v>2055</v>
      </c>
    </row>
    <row r="140" spans="2:5" x14ac:dyDescent="0.2">
      <c r="B140" s="18">
        <v>42522</v>
      </c>
      <c r="C140" t="s">
        <v>71</v>
      </c>
      <c r="D140">
        <v>797</v>
      </c>
      <c r="E140">
        <v>1150</v>
      </c>
    </row>
    <row r="141" spans="2:5" x14ac:dyDescent="0.2">
      <c r="B141" s="18">
        <v>42522</v>
      </c>
      <c r="C141" t="s">
        <v>72</v>
      </c>
      <c r="D141">
        <v>685</v>
      </c>
      <c r="E141">
        <v>685</v>
      </c>
    </row>
    <row r="142" spans="2:5" x14ac:dyDescent="0.2">
      <c r="B142" s="18">
        <v>42552</v>
      </c>
      <c r="C142" t="s">
        <v>83</v>
      </c>
      <c r="D142">
        <v>3412</v>
      </c>
      <c r="E142">
        <v>9509</v>
      </c>
    </row>
    <row r="143" spans="2:5" x14ac:dyDescent="0.2">
      <c r="B143" s="18">
        <v>42552</v>
      </c>
      <c r="C143" t="s">
        <v>82</v>
      </c>
      <c r="D143">
        <v>2124</v>
      </c>
      <c r="E143">
        <v>7437</v>
      </c>
    </row>
    <row r="144" spans="2:5" x14ac:dyDescent="0.2">
      <c r="B144" s="18">
        <v>42552</v>
      </c>
      <c r="C144" t="s">
        <v>81</v>
      </c>
      <c r="D144">
        <v>7899</v>
      </c>
      <c r="E144">
        <v>20316</v>
      </c>
    </row>
    <row r="145" spans="2:5" x14ac:dyDescent="0.2">
      <c r="B145" s="18">
        <v>42552</v>
      </c>
      <c r="C145" t="s">
        <v>84</v>
      </c>
      <c r="D145">
        <v>3243</v>
      </c>
      <c r="E145">
        <v>9053</v>
      </c>
    </row>
    <row r="146" spans="2:5" x14ac:dyDescent="0.2">
      <c r="B146" s="18">
        <v>42552</v>
      </c>
      <c r="C146" t="s">
        <v>85</v>
      </c>
      <c r="D146">
        <v>5679</v>
      </c>
      <c r="E146">
        <v>12685</v>
      </c>
    </row>
    <row r="147" spans="2:5" x14ac:dyDescent="0.2">
      <c r="B147" s="18">
        <v>42552</v>
      </c>
      <c r="C147" t="s">
        <v>86</v>
      </c>
      <c r="D147">
        <v>1328</v>
      </c>
      <c r="E147">
        <v>4159</v>
      </c>
    </row>
    <row r="148" spans="2:5" x14ac:dyDescent="0.2">
      <c r="B148" s="18">
        <v>42552</v>
      </c>
      <c r="C148" t="s">
        <v>87</v>
      </c>
      <c r="D148">
        <v>1440</v>
      </c>
      <c r="E148">
        <v>4297</v>
      </c>
    </row>
    <row r="149" spans="2:5" x14ac:dyDescent="0.2">
      <c r="B149" s="18">
        <v>42552</v>
      </c>
      <c r="C149" t="s">
        <v>88</v>
      </c>
      <c r="D149">
        <v>3784</v>
      </c>
      <c r="E149">
        <v>8122</v>
      </c>
    </row>
    <row r="150" spans="2:5" x14ac:dyDescent="0.2">
      <c r="B150" s="18">
        <v>42552</v>
      </c>
      <c r="C150" t="s">
        <v>89</v>
      </c>
      <c r="D150">
        <v>1278</v>
      </c>
      <c r="E150">
        <v>2948</v>
      </c>
    </row>
    <row r="151" spans="2:5" x14ac:dyDescent="0.2">
      <c r="B151" s="18">
        <v>42552</v>
      </c>
      <c r="C151" t="s">
        <v>76</v>
      </c>
      <c r="D151">
        <v>1375</v>
      </c>
      <c r="E151">
        <v>3399</v>
      </c>
    </row>
    <row r="152" spans="2:5" x14ac:dyDescent="0.2">
      <c r="B152" s="18">
        <v>42552</v>
      </c>
      <c r="C152" t="s">
        <v>77</v>
      </c>
      <c r="D152">
        <v>688</v>
      </c>
      <c r="E152">
        <v>2704</v>
      </c>
    </row>
    <row r="153" spans="2:5" x14ac:dyDescent="0.2">
      <c r="B153" s="18">
        <v>42552</v>
      </c>
      <c r="C153" t="s">
        <v>78</v>
      </c>
      <c r="D153">
        <v>1260</v>
      </c>
      <c r="E153">
        <v>3182</v>
      </c>
    </row>
    <row r="154" spans="2:5" x14ac:dyDescent="0.2">
      <c r="B154" s="18">
        <v>42552</v>
      </c>
      <c r="C154" t="s">
        <v>69</v>
      </c>
      <c r="D154">
        <v>849</v>
      </c>
      <c r="E154">
        <v>1953</v>
      </c>
    </row>
    <row r="155" spans="2:5" x14ac:dyDescent="0.2">
      <c r="B155" s="18">
        <v>42552</v>
      </c>
      <c r="C155" t="s">
        <v>79</v>
      </c>
      <c r="D155">
        <v>766</v>
      </c>
      <c r="E155">
        <v>1942</v>
      </c>
    </row>
    <row r="156" spans="2:5" x14ac:dyDescent="0.2">
      <c r="B156" s="18">
        <v>42552</v>
      </c>
      <c r="C156" t="s">
        <v>70</v>
      </c>
      <c r="D156">
        <v>1051</v>
      </c>
      <c r="E156">
        <v>2218</v>
      </c>
    </row>
    <row r="157" spans="2:5" x14ac:dyDescent="0.2">
      <c r="B157" s="18">
        <v>42552</v>
      </c>
      <c r="C157" t="s">
        <v>71</v>
      </c>
      <c r="D157">
        <v>680</v>
      </c>
      <c r="E157">
        <v>1260</v>
      </c>
    </row>
    <row r="158" spans="2:5" x14ac:dyDescent="0.2">
      <c r="B158" s="18">
        <v>42552</v>
      </c>
      <c r="C158" t="s">
        <v>72</v>
      </c>
      <c r="D158">
        <v>970</v>
      </c>
      <c r="E158">
        <v>1352</v>
      </c>
    </row>
    <row r="159" spans="2:5" x14ac:dyDescent="0.2">
      <c r="B159" s="18">
        <v>42552</v>
      </c>
      <c r="C159" t="s">
        <v>80</v>
      </c>
      <c r="D159">
        <v>1559</v>
      </c>
      <c r="E159">
        <v>1559</v>
      </c>
    </row>
    <row r="160" spans="2:5" x14ac:dyDescent="0.2">
      <c r="B160" s="18">
        <v>42552</v>
      </c>
      <c r="C160" t="s">
        <v>73</v>
      </c>
      <c r="D160">
        <v>1414</v>
      </c>
      <c r="E160">
        <v>1414</v>
      </c>
    </row>
    <row r="161" spans="2:5" x14ac:dyDescent="0.2">
      <c r="B161" s="18">
        <v>42583</v>
      </c>
      <c r="C161" t="s">
        <v>83</v>
      </c>
      <c r="D161">
        <v>3569</v>
      </c>
      <c r="E161">
        <v>10237</v>
      </c>
    </row>
    <row r="162" spans="2:5" x14ac:dyDescent="0.2">
      <c r="B162" s="18">
        <v>42583</v>
      </c>
      <c r="C162" t="s">
        <v>82</v>
      </c>
      <c r="D162">
        <v>2474</v>
      </c>
      <c r="E162">
        <v>7923</v>
      </c>
    </row>
    <row r="163" spans="2:5" x14ac:dyDescent="0.2">
      <c r="B163" s="18">
        <v>42583</v>
      </c>
      <c r="C163" t="s">
        <v>81</v>
      </c>
      <c r="D163">
        <v>8564</v>
      </c>
      <c r="E163">
        <v>22872</v>
      </c>
    </row>
    <row r="164" spans="2:5" x14ac:dyDescent="0.2">
      <c r="B164" s="18">
        <v>42583</v>
      </c>
      <c r="C164" t="s">
        <v>84</v>
      </c>
      <c r="D164">
        <v>3660</v>
      </c>
      <c r="E164">
        <v>10257</v>
      </c>
    </row>
    <row r="165" spans="2:5" x14ac:dyDescent="0.2">
      <c r="B165" s="18">
        <v>42583</v>
      </c>
      <c r="C165" t="s">
        <v>85</v>
      </c>
      <c r="D165">
        <v>5887</v>
      </c>
      <c r="E165">
        <v>14275</v>
      </c>
    </row>
    <row r="166" spans="2:5" x14ac:dyDescent="0.2">
      <c r="B166" s="18">
        <v>42583</v>
      </c>
      <c r="C166" t="s">
        <v>86</v>
      </c>
      <c r="D166">
        <v>1398</v>
      </c>
      <c r="E166">
        <v>4306</v>
      </c>
    </row>
    <row r="167" spans="2:5" x14ac:dyDescent="0.2">
      <c r="B167" s="18">
        <v>42583</v>
      </c>
      <c r="C167" t="s">
        <v>87</v>
      </c>
      <c r="D167">
        <v>1318</v>
      </c>
      <c r="E167">
        <v>4536</v>
      </c>
    </row>
    <row r="168" spans="2:5" x14ac:dyDescent="0.2">
      <c r="B168" s="18">
        <v>42583</v>
      </c>
      <c r="C168" t="s">
        <v>88</v>
      </c>
      <c r="D168">
        <v>3911</v>
      </c>
      <c r="E168">
        <v>9101</v>
      </c>
    </row>
    <row r="169" spans="2:5" x14ac:dyDescent="0.2">
      <c r="B169" s="18">
        <v>42583</v>
      </c>
      <c r="C169" t="s">
        <v>89</v>
      </c>
      <c r="D169">
        <v>1461</v>
      </c>
      <c r="E169">
        <v>3430</v>
      </c>
    </row>
    <row r="170" spans="2:5" x14ac:dyDescent="0.2">
      <c r="B170" s="18">
        <v>42583</v>
      </c>
      <c r="C170" t="s">
        <v>76</v>
      </c>
      <c r="D170">
        <v>1829</v>
      </c>
      <c r="E170">
        <v>3974</v>
      </c>
    </row>
    <row r="171" spans="2:5" x14ac:dyDescent="0.2">
      <c r="B171" s="18">
        <v>42583</v>
      </c>
      <c r="C171" t="s">
        <v>77</v>
      </c>
      <c r="D171">
        <v>741</v>
      </c>
      <c r="E171">
        <v>2873</v>
      </c>
    </row>
    <row r="172" spans="2:5" x14ac:dyDescent="0.2">
      <c r="B172" s="18">
        <v>42583</v>
      </c>
      <c r="C172" t="s">
        <v>78</v>
      </c>
      <c r="D172">
        <v>1585</v>
      </c>
      <c r="E172">
        <v>3827</v>
      </c>
    </row>
    <row r="173" spans="2:5" x14ac:dyDescent="0.2">
      <c r="B173" s="18">
        <v>42583</v>
      </c>
      <c r="C173" t="s">
        <v>69</v>
      </c>
      <c r="D173">
        <v>714</v>
      </c>
      <c r="E173">
        <v>1930</v>
      </c>
    </row>
    <row r="174" spans="2:5" x14ac:dyDescent="0.2">
      <c r="B174" s="18">
        <v>42583</v>
      </c>
      <c r="C174" t="s">
        <v>79</v>
      </c>
      <c r="D174">
        <v>757</v>
      </c>
      <c r="E174">
        <v>2240</v>
      </c>
    </row>
    <row r="175" spans="2:5" x14ac:dyDescent="0.2">
      <c r="B175" s="18">
        <v>42583</v>
      </c>
      <c r="C175" t="s">
        <v>70</v>
      </c>
      <c r="D175">
        <v>917</v>
      </c>
      <c r="E175">
        <v>2292</v>
      </c>
    </row>
    <row r="176" spans="2:5" x14ac:dyDescent="0.2">
      <c r="B176" s="18">
        <v>42583</v>
      </c>
      <c r="C176" t="s">
        <v>71</v>
      </c>
      <c r="D176">
        <v>828</v>
      </c>
      <c r="E176">
        <v>1580</v>
      </c>
    </row>
    <row r="177" spans="2:5" x14ac:dyDescent="0.2">
      <c r="B177" s="18">
        <v>42583</v>
      </c>
      <c r="C177" t="s">
        <v>72</v>
      </c>
      <c r="D177">
        <v>711</v>
      </c>
      <c r="E177">
        <v>1433</v>
      </c>
    </row>
    <row r="178" spans="2:5" x14ac:dyDescent="0.2">
      <c r="B178" s="18">
        <v>42583</v>
      </c>
      <c r="C178" t="s">
        <v>80</v>
      </c>
      <c r="D178">
        <v>1399</v>
      </c>
      <c r="E178">
        <v>2345</v>
      </c>
    </row>
    <row r="179" spans="2:5" x14ac:dyDescent="0.2">
      <c r="B179" s="18">
        <v>42583</v>
      </c>
      <c r="C179" t="s">
        <v>73</v>
      </c>
      <c r="D179">
        <v>1237</v>
      </c>
      <c r="E179">
        <v>1948</v>
      </c>
    </row>
    <row r="180" spans="2:5" x14ac:dyDescent="0.2">
      <c r="B180" s="18">
        <v>42583</v>
      </c>
      <c r="C180" t="s">
        <v>74</v>
      </c>
      <c r="D180">
        <v>465</v>
      </c>
      <c r="E180">
        <v>465</v>
      </c>
    </row>
    <row r="181" spans="2:5" x14ac:dyDescent="0.2">
      <c r="B181" s="18">
        <v>42614</v>
      </c>
      <c r="C181" t="s">
        <v>83</v>
      </c>
      <c r="D181">
        <v>3865</v>
      </c>
      <c r="E181">
        <v>11074</v>
      </c>
    </row>
    <row r="182" spans="2:5" x14ac:dyDescent="0.2">
      <c r="B182" s="18">
        <v>42614</v>
      </c>
      <c r="C182" t="s">
        <v>82</v>
      </c>
      <c r="D182">
        <v>2802</v>
      </c>
      <c r="E182">
        <v>8583</v>
      </c>
    </row>
    <row r="183" spans="2:5" x14ac:dyDescent="0.2">
      <c r="B183" s="18">
        <v>42614</v>
      </c>
      <c r="C183" t="s">
        <v>81</v>
      </c>
      <c r="D183">
        <v>9226</v>
      </c>
      <c r="E183">
        <v>24859</v>
      </c>
    </row>
    <row r="184" spans="2:5" x14ac:dyDescent="0.2">
      <c r="B184" s="18">
        <v>42614</v>
      </c>
      <c r="C184" t="s">
        <v>84</v>
      </c>
      <c r="D184">
        <v>4103</v>
      </c>
      <c r="E184">
        <v>11711</v>
      </c>
    </row>
    <row r="185" spans="2:5" x14ac:dyDescent="0.2">
      <c r="B185" s="18">
        <v>42614</v>
      </c>
      <c r="C185" t="s">
        <v>85</v>
      </c>
      <c r="D185">
        <v>5853</v>
      </c>
      <c r="E185">
        <v>15622</v>
      </c>
    </row>
    <row r="186" spans="2:5" x14ac:dyDescent="0.2">
      <c r="B186" s="18">
        <v>42614</v>
      </c>
      <c r="C186" t="s">
        <v>86</v>
      </c>
      <c r="D186">
        <v>1456</v>
      </c>
      <c r="E186">
        <v>4680</v>
      </c>
    </row>
    <row r="187" spans="2:5" x14ac:dyDescent="0.2">
      <c r="B187" s="18">
        <v>42614</v>
      </c>
      <c r="C187" t="s">
        <v>87</v>
      </c>
      <c r="D187">
        <v>1266</v>
      </c>
      <c r="E187">
        <v>4651</v>
      </c>
    </row>
    <row r="188" spans="2:5" x14ac:dyDescent="0.2">
      <c r="B188" s="18">
        <v>42614</v>
      </c>
      <c r="C188" t="s">
        <v>88</v>
      </c>
      <c r="D188">
        <v>4741</v>
      </c>
      <c r="E188">
        <v>10739</v>
      </c>
    </row>
    <row r="189" spans="2:5" x14ac:dyDescent="0.2">
      <c r="B189" s="18">
        <v>42614</v>
      </c>
      <c r="C189" t="s">
        <v>89</v>
      </c>
      <c r="D189">
        <v>2089</v>
      </c>
      <c r="E189">
        <v>4364</v>
      </c>
    </row>
    <row r="190" spans="2:5" x14ac:dyDescent="0.2">
      <c r="B190" s="18">
        <v>42614</v>
      </c>
      <c r="C190" t="s">
        <v>76</v>
      </c>
      <c r="D190">
        <v>1764</v>
      </c>
      <c r="E190">
        <v>4142</v>
      </c>
    </row>
    <row r="191" spans="2:5" x14ac:dyDescent="0.2">
      <c r="B191" s="18">
        <v>42614</v>
      </c>
      <c r="C191" t="s">
        <v>77</v>
      </c>
      <c r="D191">
        <v>959</v>
      </c>
      <c r="E191">
        <v>3157</v>
      </c>
    </row>
    <row r="192" spans="2:5" x14ac:dyDescent="0.2">
      <c r="B192" s="18">
        <v>42614</v>
      </c>
      <c r="C192" t="s">
        <v>78</v>
      </c>
      <c r="D192">
        <v>2135</v>
      </c>
      <c r="E192">
        <v>4895</v>
      </c>
    </row>
    <row r="193" spans="2:5" x14ac:dyDescent="0.2">
      <c r="B193" s="18">
        <v>42614</v>
      </c>
      <c r="C193" t="s">
        <v>69</v>
      </c>
      <c r="D193">
        <v>734</v>
      </c>
      <c r="E193">
        <v>2043</v>
      </c>
    </row>
    <row r="194" spans="2:5" x14ac:dyDescent="0.2">
      <c r="B194" s="18">
        <v>42614</v>
      </c>
      <c r="C194" t="s">
        <v>79</v>
      </c>
      <c r="D194">
        <v>857</v>
      </c>
      <c r="E194">
        <v>2417</v>
      </c>
    </row>
    <row r="195" spans="2:5" x14ac:dyDescent="0.2">
      <c r="B195" s="18">
        <v>42614</v>
      </c>
      <c r="C195" t="s">
        <v>70</v>
      </c>
      <c r="D195">
        <v>1213</v>
      </c>
      <c r="E195">
        <v>2709</v>
      </c>
    </row>
    <row r="196" spans="2:5" x14ac:dyDescent="0.2">
      <c r="B196" s="18">
        <v>42614</v>
      </c>
      <c r="C196" t="s">
        <v>71</v>
      </c>
      <c r="D196">
        <v>1212</v>
      </c>
      <c r="E196">
        <v>2159</v>
      </c>
    </row>
    <row r="197" spans="2:5" x14ac:dyDescent="0.2">
      <c r="B197" s="18">
        <v>42614</v>
      </c>
      <c r="C197" t="s">
        <v>72</v>
      </c>
      <c r="D197">
        <v>849</v>
      </c>
      <c r="E197">
        <v>1743</v>
      </c>
    </row>
    <row r="198" spans="2:5" x14ac:dyDescent="0.2">
      <c r="B198" s="18">
        <v>42614</v>
      </c>
      <c r="C198" t="s">
        <v>80</v>
      </c>
      <c r="D198">
        <v>2086</v>
      </c>
      <c r="E198">
        <v>3676</v>
      </c>
    </row>
    <row r="199" spans="2:5" x14ac:dyDescent="0.2">
      <c r="B199" s="18">
        <v>42614</v>
      </c>
      <c r="C199" t="s">
        <v>73</v>
      </c>
      <c r="D199">
        <v>1263</v>
      </c>
      <c r="E199">
        <v>2339</v>
      </c>
    </row>
    <row r="200" spans="2:5" x14ac:dyDescent="0.2">
      <c r="B200" s="18">
        <v>42614</v>
      </c>
      <c r="C200" t="s">
        <v>74</v>
      </c>
      <c r="D200">
        <v>1223</v>
      </c>
      <c r="E200">
        <v>1619</v>
      </c>
    </row>
    <row r="201" spans="2:5" x14ac:dyDescent="0.2">
      <c r="B201" s="18">
        <v>42644</v>
      </c>
      <c r="C201" t="s">
        <v>83</v>
      </c>
      <c r="D201">
        <v>5617</v>
      </c>
      <c r="E201">
        <v>14114</v>
      </c>
    </row>
    <row r="202" spans="2:5" x14ac:dyDescent="0.2">
      <c r="B202" s="18">
        <v>42644</v>
      </c>
      <c r="C202" t="s">
        <v>82</v>
      </c>
      <c r="D202">
        <v>4622</v>
      </c>
      <c r="E202">
        <v>11221</v>
      </c>
    </row>
    <row r="203" spans="2:5" x14ac:dyDescent="0.2">
      <c r="B203" s="18">
        <v>42644</v>
      </c>
      <c r="C203" t="s">
        <v>81</v>
      </c>
      <c r="D203">
        <v>12302</v>
      </c>
      <c r="E203">
        <v>30585</v>
      </c>
    </row>
    <row r="204" spans="2:5" x14ac:dyDescent="0.2">
      <c r="B204" s="18">
        <v>42644</v>
      </c>
      <c r="C204" t="s">
        <v>84</v>
      </c>
      <c r="D204">
        <v>6496</v>
      </c>
      <c r="E204">
        <v>15324</v>
      </c>
    </row>
    <row r="205" spans="2:5" x14ac:dyDescent="0.2">
      <c r="B205" s="18">
        <v>42644</v>
      </c>
      <c r="C205" t="s">
        <v>85</v>
      </c>
      <c r="D205">
        <v>7644</v>
      </c>
      <c r="E205">
        <v>18945</v>
      </c>
    </row>
    <row r="206" spans="2:5" x14ac:dyDescent="0.2">
      <c r="B206" s="18">
        <v>42644</v>
      </c>
      <c r="C206" t="s">
        <v>86</v>
      </c>
      <c r="D206">
        <v>2238</v>
      </c>
      <c r="E206">
        <v>5929</v>
      </c>
    </row>
    <row r="207" spans="2:5" x14ac:dyDescent="0.2">
      <c r="B207" s="18">
        <v>42644</v>
      </c>
      <c r="C207" t="s">
        <v>87</v>
      </c>
      <c r="D207">
        <v>2084</v>
      </c>
      <c r="E207">
        <v>5955</v>
      </c>
    </row>
    <row r="208" spans="2:5" x14ac:dyDescent="0.2">
      <c r="B208" s="18">
        <v>42644</v>
      </c>
      <c r="C208" t="s">
        <v>88</v>
      </c>
      <c r="D208">
        <v>6685</v>
      </c>
      <c r="E208">
        <v>13683</v>
      </c>
    </row>
    <row r="209" spans="2:5" x14ac:dyDescent="0.2">
      <c r="B209" s="18">
        <v>42644</v>
      </c>
      <c r="C209" t="s">
        <v>89</v>
      </c>
      <c r="D209">
        <v>4695</v>
      </c>
      <c r="E209">
        <v>7744</v>
      </c>
    </row>
    <row r="210" spans="2:5" x14ac:dyDescent="0.2">
      <c r="B210" s="18">
        <v>42644</v>
      </c>
      <c r="C210" t="s">
        <v>76</v>
      </c>
      <c r="D210">
        <v>2040</v>
      </c>
      <c r="E210">
        <v>4836</v>
      </c>
    </row>
    <row r="211" spans="2:5" x14ac:dyDescent="0.2">
      <c r="B211" s="18">
        <v>42644</v>
      </c>
      <c r="C211" t="s">
        <v>77</v>
      </c>
      <c r="D211">
        <v>1226</v>
      </c>
      <c r="E211">
        <v>3673</v>
      </c>
    </row>
    <row r="212" spans="2:5" x14ac:dyDescent="0.2">
      <c r="B212" s="18">
        <v>42644</v>
      </c>
      <c r="C212" t="s">
        <v>78</v>
      </c>
      <c r="D212">
        <v>3173</v>
      </c>
      <c r="E212">
        <v>6846</v>
      </c>
    </row>
    <row r="213" spans="2:5" x14ac:dyDescent="0.2">
      <c r="B213" s="18">
        <v>42644</v>
      </c>
      <c r="C213" t="s">
        <v>69</v>
      </c>
      <c r="D213">
        <v>2001</v>
      </c>
      <c r="E213">
        <v>3565</v>
      </c>
    </row>
    <row r="214" spans="2:5" x14ac:dyDescent="0.2">
      <c r="B214" s="18">
        <v>42644</v>
      </c>
      <c r="C214" t="s">
        <v>79</v>
      </c>
      <c r="D214">
        <v>1676</v>
      </c>
      <c r="E214">
        <v>3491</v>
      </c>
    </row>
    <row r="215" spans="2:5" x14ac:dyDescent="0.2">
      <c r="B215" s="18">
        <v>42644</v>
      </c>
      <c r="C215" t="s">
        <v>70</v>
      </c>
      <c r="D215">
        <v>1699</v>
      </c>
      <c r="E215">
        <v>3600</v>
      </c>
    </row>
    <row r="216" spans="2:5" x14ac:dyDescent="0.2">
      <c r="B216" s="18">
        <v>42644</v>
      </c>
      <c r="C216" t="s">
        <v>71</v>
      </c>
      <c r="D216">
        <v>1781</v>
      </c>
      <c r="E216">
        <v>3174</v>
      </c>
    </row>
    <row r="217" spans="2:5" x14ac:dyDescent="0.2">
      <c r="B217" s="18">
        <v>42644</v>
      </c>
      <c r="C217" t="s">
        <v>72</v>
      </c>
      <c r="D217">
        <v>1583</v>
      </c>
      <c r="E217">
        <v>2733</v>
      </c>
    </row>
    <row r="218" spans="2:5" x14ac:dyDescent="0.2">
      <c r="B218" s="18">
        <v>42644</v>
      </c>
      <c r="C218" t="s">
        <v>80</v>
      </c>
      <c r="D218">
        <v>3436</v>
      </c>
      <c r="E218">
        <v>6185</v>
      </c>
    </row>
    <row r="219" spans="2:5" x14ac:dyDescent="0.2">
      <c r="B219" s="18">
        <v>42644</v>
      </c>
      <c r="C219" t="s">
        <v>73</v>
      </c>
      <c r="D219">
        <v>1653</v>
      </c>
      <c r="E219">
        <v>3139</v>
      </c>
    </row>
    <row r="220" spans="2:5" x14ac:dyDescent="0.2">
      <c r="B220" s="18">
        <v>42644</v>
      </c>
      <c r="C220" t="s">
        <v>74</v>
      </c>
      <c r="D220">
        <v>1727</v>
      </c>
      <c r="E220">
        <v>2494</v>
      </c>
    </row>
    <row r="221" spans="2:5" x14ac:dyDescent="0.2">
      <c r="B221" s="18">
        <v>42675</v>
      </c>
      <c r="C221" t="s">
        <v>83</v>
      </c>
      <c r="D221">
        <v>5199</v>
      </c>
      <c r="E221">
        <v>13849</v>
      </c>
    </row>
    <row r="222" spans="2:5" x14ac:dyDescent="0.2">
      <c r="B222" s="18">
        <v>42675</v>
      </c>
      <c r="C222" t="s">
        <v>82</v>
      </c>
      <c r="D222">
        <v>4727</v>
      </c>
      <c r="E222">
        <v>11330</v>
      </c>
    </row>
    <row r="223" spans="2:5" x14ac:dyDescent="0.2">
      <c r="B223" s="18">
        <v>42675</v>
      </c>
      <c r="C223" t="s">
        <v>81</v>
      </c>
      <c r="D223">
        <v>13095</v>
      </c>
      <c r="E223">
        <v>32978</v>
      </c>
    </row>
    <row r="224" spans="2:5" x14ac:dyDescent="0.2">
      <c r="B224" s="18">
        <v>42675</v>
      </c>
      <c r="C224" t="s">
        <v>84</v>
      </c>
      <c r="D224">
        <v>6253</v>
      </c>
      <c r="E224">
        <v>16098</v>
      </c>
    </row>
    <row r="225" spans="2:5" x14ac:dyDescent="0.2">
      <c r="B225" s="18">
        <v>42675</v>
      </c>
      <c r="C225" t="s">
        <v>85</v>
      </c>
      <c r="D225">
        <v>7678</v>
      </c>
      <c r="E225">
        <v>19842</v>
      </c>
    </row>
    <row r="226" spans="2:5" x14ac:dyDescent="0.2">
      <c r="B226" s="18">
        <v>42675</v>
      </c>
      <c r="C226" t="s">
        <v>86</v>
      </c>
      <c r="D226">
        <v>2076</v>
      </c>
      <c r="E226">
        <v>6074</v>
      </c>
    </row>
    <row r="227" spans="2:5" x14ac:dyDescent="0.2">
      <c r="B227" s="18">
        <v>42675</v>
      </c>
      <c r="C227" t="s">
        <v>87</v>
      </c>
      <c r="D227">
        <v>2209</v>
      </c>
      <c r="E227">
        <v>6366</v>
      </c>
    </row>
    <row r="228" spans="2:5" x14ac:dyDescent="0.2">
      <c r="B228" s="18">
        <v>42675</v>
      </c>
      <c r="C228" t="s">
        <v>88</v>
      </c>
      <c r="D228">
        <v>6006</v>
      </c>
      <c r="E228">
        <v>13953</v>
      </c>
    </row>
    <row r="229" spans="2:5" x14ac:dyDescent="0.2">
      <c r="B229" s="18">
        <v>42675</v>
      </c>
      <c r="C229" t="s">
        <v>89</v>
      </c>
      <c r="D229">
        <v>4609</v>
      </c>
      <c r="E229">
        <v>8705</v>
      </c>
    </row>
    <row r="230" spans="2:5" x14ac:dyDescent="0.2">
      <c r="B230" s="18">
        <v>42675</v>
      </c>
      <c r="C230" t="s">
        <v>76</v>
      </c>
      <c r="D230">
        <v>1909</v>
      </c>
      <c r="E230">
        <v>4735</v>
      </c>
    </row>
    <row r="231" spans="2:5" x14ac:dyDescent="0.2">
      <c r="B231" s="18">
        <v>42675</v>
      </c>
      <c r="C231" t="s">
        <v>77</v>
      </c>
      <c r="D231">
        <v>1372</v>
      </c>
      <c r="E231">
        <v>4121</v>
      </c>
    </row>
    <row r="232" spans="2:5" x14ac:dyDescent="0.2">
      <c r="B232" s="18">
        <v>42675</v>
      </c>
      <c r="C232" t="s">
        <v>78</v>
      </c>
      <c r="D232">
        <v>3040</v>
      </c>
      <c r="E232">
        <v>7550</v>
      </c>
    </row>
    <row r="233" spans="2:5" x14ac:dyDescent="0.2">
      <c r="B233" s="18">
        <v>42675</v>
      </c>
      <c r="C233" t="s">
        <v>69</v>
      </c>
      <c r="D233">
        <v>1945</v>
      </c>
      <c r="E233">
        <v>3659</v>
      </c>
    </row>
    <row r="234" spans="2:5" x14ac:dyDescent="0.2">
      <c r="B234" s="18">
        <v>42675</v>
      </c>
      <c r="C234" t="s">
        <v>79</v>
      </c>
      <c r="D234">
        <v>1620</v>
      </c>
      <c r="E234">
        <v>3875</v>
      </c>
    </row>
    <row r="235" spans="2:5" x14ac:dyDescent="0.2">
      <c r="B235" s="18">
        <v>42675</v>
      </c>
      <c r="C235" t="s">
        <v>70</v>
      </c>
      <c r="D235">
        <v>1450</v>
      </c>
      <c r="E235">
        <v>3422</v>
      </c>
    </row>
    <row r="236" spans="2:5" x14ac:dyDescent="0.2">
      <c r="B236" s="18">
        <v>42675</v>
      </c>
      <c r="C236" t="s">
        <v>71</v>
      </c>
      <c r="D236">
        <v>2023</v>
      </c>
      <c r="E236">
        <v>3808</v>
      </c>
    </row>
    <row r="237" spans="2:5" x14ac:dyDescent="0.2">
      <c r="B237" s="18">
        <v>42675</v>
      </c>
      <c r="C237" t="s">
        <v>72</v>
      </c>
      <c r="D237">
        <v>1559</v>
      </c>
      <c r="E237">
        <v>3026</v>
      </c>
    </row>
    <row r="238" spans="2:5" x14ac:dyDescent="0.2">
      <c r="B238" s="18">
        <v>42675</v>
      </c>
      <c r="C238" t="s">
        <v>80</v>
      </c>
      <c r="D238">
        <v>4428</v>
      </c>
      <c r="E238">
        <v>8511</v>
      </c>
    </row>
    <row r="239" spans="2:5" x14ac:dyDescent="0.2">
      <c r="B239" s="18">
        <v>42675</v>
      </c>
      <c r="C239" t="s">
        <v>73</v>
      </c>
      <c r="D239">
        <v>1710</v>
      </c>
      <c r="E239">
        <v>3466</v>
      </c>
    </row>
    <row r="240" spans="2:5" x14ac:dyDescent="0.2">
      <c r="B240" s="18">
        <v>42675</v>
      </c>
      <c r="C240" t="s">
        <v>74</v>
      </c>
      <c r="D240">
        <v>2087</v>
      </c>
      <c r="E240">
        <v>3285</v>
      </c>
    </row>
    <row r="241" spans="2:5" x14ac:dyDescent="0.2">
      <c r="B241" s="18">
        <v>42675</v>
      </c>
      <c r="C241" t="s">
        <v>75</v>
      </c>
      <c r="D241">
        <v>414</v>
      </c>
      <c r="E241">
        <v>414</v>
      </c>
    </row>
    <row r="242" spans="2:5" x14ac:dyDescent="0.2">
      <c r="B242" s="18">
        <v>42705</v>
      </c>
      <c r="C242" t="s">
        <v>83</v>
      </c>
      <c r="D242">
        <v>4935</v>
      </c>
      <c r="E242">
        <v>14388</v>
      </c>
    </row>
    <row r="243" spans="2:5" x14ac:dyDescent="0.2">
      <c r="B243" s="18">
        <v>42705</v>
      </c>
      <c r="C243" t="s">
        <v>82</v>
      </c>
      <c r="D243">
        <v>3367</v>
      </c>
      <c r="E243">
        <v>9044</v>
      </c>
    </row>
    <row r="244" spans="2:5" x14ac:dyDescent="0.2">
      <c r="B244" s="18">
        <v>42705</v>
      </c>
      <c r="C244" t="s">
        <v>81</v>
      </c>
      <c r="D244">
        <v>10971</v>
      </c>
      <c r="E244">
        <v>34039</v>
      </c>
    </row>
    <row r="245" spans="2:5" x14ac:dyDescent="0.2">
      <c r="B245" s="18">
        <v>42705</v>
      </c>
      <c r="C245" t="s">
        <v>84</v>
      </c>
      <c r="D245">
        <v>5084</v>
      </c>
      <c r="E245">
        <v>16152</v>
      </c>
    </row>
    <row r="246" spans="2:5" x14ac:dyDescent="0.2">
      <c r="B246" s="18">
        <v>42705</v>
      </c>
      <c r="C246" t="s">
        <v>85</v>
      </c>
      <c r="D246">
        <v>5529</v>
      </c>
      <c r="E246">
        <v>18613</v>
      </c>
    </row>
    <row r="247" spans="2:5" x14ac:dyDescent="0.2">
      <c r="B247" s="18">
        <v>42705</v>
      </c>
      <c r="C247" t="s">
        <v>86</v>
      </c>
      <c r="D247">
        <v>2196</v>
      </c>
      <c r="E247">
        <v>6478</v>
      </c>
    </row>
    <row r="248" spans="2:5" x14ac:dyDescent="0.2">
      <c r="B248" s="18">
        <v>42705</v>
      </c>
      <c r="C248" t="s">
        <v>87</v>
      </c>
      <c r="D248">
        <v>1683</v>
      </c>
      <c r="E248">
        <v>6364</v>
      </c>
    </row>
    <row r="249" spans="2:5" x14ac:dyDescent="0.2">
      <c r="B249" s="18">
        <v>42705</v>
      </c>
      <c r="C249" t="s">
        <v>88</v>
      </c>
      <c r="D249">
        <v>4760</v>
      </c>
      <c r="E249">
        <v>13614</v>
      </c>
    </row>
    <row r="250" spans="2:5" x14ac:dyDescent="0.2">
      <c r="B250" s="18">
        <v>42705</v>
      </c>
      <c r="C250" t="s">
        <v>89</v>
      </c>
      <c r="D250">
        <v>4246</v>
      </c>
      <c r="E250">
        <v>9169</v>
      </c>
    </row>
    <row r="251" spans="2:5" x14ac:dyDescent="0.2">
      <c r="B251" s="18">
        <v>42705</v>
      </c>
      <c r="C251" t="s">
        <v>76</v>
      </c>
      <c r="D251">
        <v>1885</v>
      </c>
      <c r="E251">
        <v>5003</v>
      </c>
    </row>
    <row r="252" spans="2:5" x14ac:dyDescent="0.2">
      <c r="B252" s="18">
        <v>42705</v>
      </c>
      <c r="C252" t="s">
        <v>77</v>
      </c>
      <c r="D252">
        <v>1396</v>
      </c>
      <c r="E252">
        <v>4501</v>
      </c>
    </row>
    <row r="253" spans="2:5" x14ac:dyDescent="0.2">
      <c r="B253" s="18">
        <v>42705</v>
      </c>
      <c r="C253" t="s">
        <v>78</v>
      </c>
      <c r="D253">
        <v>2665</v>
      </c>
      <c r="E253">
        <v>7814</v>
      </c>
    </row>
    <row r="254" spans="2:5" x14ac:dyDescent="0.2">
      <c r="B254" s="18">
        <v>42705</v>
      </c>
      <c r="C254" t="s">
        <v>69</v>
      </c>
      <c r="D254">
        <v>1461</v>
      </c>
      <c r="E254">
        <v>3453</v>
      </c>
    </row>
    <row r="255" spans="2:5" x14ac:dyDescent="0.2">
      <c r="B255" s="18">
        <v>42705</v>
      </c>
      <c r="C255" t="s">
        <v>79</v>
      </c>
      <c r="D255">
        <v>1439</v>
      </c>
      <c r="E255">
        <v>4037</v>
      </c>
    </row>
    <row r="256" spans="2:5" x14ac:dyDescent="0.2">
      <c r="B256" s="18">
        <v>42705</v>
      </c>
      <c r="C256" t="s">
        <v>70</v>
      </c>
      <c r="D256">
        <v>1172</v>
      </c>
      <c r="E256">
        <v>3256</v>
      </c>
    </row>
    <row r="257" spans="2:5" x14ac:dyDescent="0.2">
      <c r="B257" s="18">
        <v>42705</v>
      </c>
      <c r="C257" t="s">
        <v>71</v>
      </c>
      <c r="D257">
        <v>1925</v>
      </c>
      <c r="E257">
        <v>4260</v>
      </c>
    </row>
    <row r="258" spans="2:5" x14ac:dyDescent="0.2">
      <c r="B258" s="18">
        <v>42705</v>
      </c>
      <c r="C258" t="s">
        <v>72</v>
      </c>
      <c r="D258">
        <v>1243</v>
      </c>
      <c r="E258">
        <v>3128</v>
      </c>
    </row>
    <row r="259" spans="2:5" x14ac:dyDescent="0.2">
      <c r="B259" s="18">
        <v>42705</v>
      </c>
      <c r="C259" t="s">
        <v>80</v>
      </c>
      <c r="D259">
        <v>4989</v>
      </c>
      <c r="E259">
        <v>10586</v>
      </c>
    </row>
    <row r="260" spans="2:5" x14ac:dyDescent="0.2">
      <c r="B260" s="18">
        <v>42705</v>
      </c>
      <c r="C260" t="s">
        <v>73</v>
      </c>
      <c r="D260">
        <v>1341</v>
      </c>
      <c r="E260">
        <v>3319</v>
      </c>
    </row>
    <row r="261" spans="2:5" x14ac:dyDescent="0.2">
      <c r="B261" s="18">
        <v>42705</v>
      </c>
      <c r="C261" t="s">
        <v>74</v>
      </c>
      <c r="D261">
        <v>1412</v>
      </c>
      <c r="E261">
        <v>2964</v>
      </c>
    </row>
    <row r="262" spans="2:5" x14ac:dyDescent="0.2">
      <c r="B262" s="18">
        <v>42705</v>
      </c>
      <c r="C262" t="s">
        <v>75</v>
      </c>
      <c r="D262">
        <v>482</v>
      </c>
      <c r="E262">
        <v>832</v>
      </c>
    </row>
    <row r="472" spans="2:2" x14ac:dyDescent="0.2">
      <c r="B472" s="18"/>
    </row>
    <row r="473" spans="2:2" x14ac:dyDescent="0.2">
      <c r="B473" s="18"/>
    </row>
    <row r="474" spans="2:2" x14ac:dyDescent="0.2">
      <c r="B474" s="18"/>
    </row>
    <row r="475" spans="2:2" x14ac:dyDescent="0.2">
      <c r="B475" s="18"/>
    </row>
    <row r="476" spans="2:2" x14ac:dyDescent="0.2">
      <c r="B476" s="18"/>
    </row>
    <row r="477" spans="2:2" x14ac:dyDescent="0.2">
      <c r="B477" s="18"/>
    </row>
    <row r="478" spans="2:2" x14ac:dyDescent="0.2">
      <c r="B478" s="18"/>
    </row>
    <row r="479" spans="2:2" x14ac:dyDescent="0.2">
      <c r="B479" s="18"/>
    </row>
    <row r="480" spans="2:2" x14ac:dyDescent="0.2">
      <c r="B480" s="18"/>
    </row>
    <row r="481" spans="2:2" x14ac:dyDescent="0.2">
      <c r="B481" s="18"/>
    </row>
    <row r="482" spans="2:2" x14ac:dyDescent="0.2">
      <c r="B482" s="18"/>
    </row>
    <row r="483" spans="2:2" x14ac:dyDescent="0.2">
      <c r="B483" s="18"/>
    </row>
  </sheetData>
  <sortState ref="B3:E262">
    <sortCondition ref="B3:B262"/>
    <sortCondition ref="C3:C262"/>
  </sortState>
  <pageMargins left="0.7" right="0.7" top="0.75" bottom="0.75" header="0.3" footer="0.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showGridLines="0" topLeftCell="A5" zoomScale="110" zoomScaleNormal="110" zoomScalePageLayoutView="110" workbookViewId="0">
      <selection activeCell="K25" sqref="K25"/>
    </sheetView>
  </sheetViews>
  <sheetFormatPr baseColWidth="10" defaultRowHeight="15" x14ac:dyDescent="0.2"/>
  <cols>
    <col min="1" max="1" width="2.33203125" customWidth="1"/>
    <col min="2" max="3" width="13.1640625" customWidth="1"/>
    <col min="17" max="17" width="14" customWidth="1"/>
  </cols>
  <sheetData>
    <row r="2" spans="2:17" x14ac:dyDescent="0.2">
      <c r="B2" s="2" t="s">
        <v>124</v>
      </c>
    </row>
    <row r="3" spans="2:17" x14ac:dyDescent="0.2">
      <c r="B3" s="23" t="s">
        <v>132</v>
      </c>
    </row>
    <row r="5" spans="2:17" x14ac:dyDescent="0.2">
      <c r="B5" s="4" t="s">
        <v>53</v>
      </c>
    </row>
    <row r="6" spans="2:17" x14ac:dyDescent="0.2">
      <c r="B6" t="s">
        <v>58</v>
      </c>
    </row>
    <row r="7" spans="2:17" x14ac:dyDescent="0.2">
      <c r="B7" t="s">
        <v>59</v>
      </c>
      <c r="K7" s="119" t="s">
        <v>197</v>
      </c>
      <c r="L7" s="5"/>
      <c r="M7" s="5"/>
      <c r="N7" s="5"/>
      <c r="O7" s="5"/>
      <c r="P7" s="5"/>
      <c r="Q7" s="5"/>
    </row>
    <row r="8" spans="2:17" x14ac:dyDescent="0.2">
      <c r="K8" s="5"/>
      <c r="L8" s="5"/>
      <c r="M8" s="5"/>
      <c r="N8" s="5"/>
      <c r="O8" s="5"/>
      <c r="P8" s="5"/>
      <c r="Q8" s="5"/>
    </row>
    <row r="9" spans="2:17" ht="19" x14ac:dyDescent="0.25">
      <c r="B9" s="11" t="s">
        <v>54</v>
      </c>
      <c r="C9" s="8" t="s">
        <v>56</v>
      </c>
      <c r="D9" s="9"/>
      <c r="E9" s="9"/>
      <c r="F9" s="9"/>
      <c r="G9" s="9"/>
      <c r="H9" s="9"/>
      <c r="I9" s="10"/>
      <c r="K9" s="123" t="s">
        <v>201</v>
      </c>
      <c r="L9" s="124"/>
      <c r="M9" s="124"/>
      <c r="N9" s="124"/>
      <c r="O9" s="124"/>
      <c r="P9" s="124"/>
      <c r="Q9" s="124"/>
    </row>
    <row r="10" spans="2:17" ht="19" x14ac:dyDescent="0.25">
      <c r="B10" s="12" t="s">
        <v>49</v>
      </c>
      <c r="C10" t="s">
        <v>55</v>
      </c>
      <c r="I10" s="6"/>
      <c r="K10" s="123" t="s">
        <v>202</v>
      </c>
      <c r="L10" s="124"/>
      <c r="M10" s="124"/>
      <c r="N10" s="124"/>
      <c r="O10" s="124"/>
      <c r="P10" s="124"/>
      <c r="Q10" s="124"/>
    </row>
    <row r="11" spans="2:17" ht="19" x14ac:dyDescent="0.25">
      <c r="B11" s="12" t="s">
        <v>51</v>
      </c>
      <c r="C11" t="s">
        <v>65</v>
      </c>
      <c r="I11" s="6"/>
      <c r="K11" s="123" t="s">
        <v>205</v>
      </c>
      <c r="L11" s="124"/>
      <c r="M11" s="124"/>
      <c r="N11" s="124"/>
      <c r="O11" s="124"/>
      <c r="P11" s="124"/>
      <c r="Q11" s="124"/>
    </row>
    <row r="12" spans="2:17" ht="19" x14ac:dyDescent="0.25">
      <c r="B12" s="12" t="s">
        <v>48</v>
      </c>
      <c r="C12" t="s">
        <v>57</v>
      </c>
      <c r="I12" s="6"/>
      <c r="K12" s="123" t="s">
        <v>199</v>
      </c>
      <c r="L12" s="124"/>
      <c r="M12" s="124"/>
      <c r="N12" s="124"/>
      <c r="O12" s="124"/>
      <c r="P12" s="124"/>
      <c r="Q12" s="124"/>
    </row>
    <row r="13" spans="2:17" ht="19" x14ac:dyDescent="0.25">
      <c r="B13" s="13" t="s">
        <v>52</v>
      </c>
      <c r="C13" s="3" t="s">
        <v>60</v>
      </c>
      <c r="D13" s="3"/>
      <c r="E13" s="3"/>
      <c r="F13" s="3"/>
      <c r="G13" s="3"/>
      <c r="H13" s="3"/>
      <c r="I13" s="7"/>
      <c r="K13" s="123" t="s">
        <v>200</v>
      </c>
      <c r="L13" s="124"/>
      <c r="M13" s="124"/>
      <c r="N13" s="124"/>
      <c r="O13" s="124"/>
      <c r="P13" s="124"/>
      <c r="Q13" s="124"/>
    </row>
    <row r="14" spans="2:17" ht="19" x14ac:dyDescent="0.25">
      <c r="K14" s="123" t="s">
        <v>196</v>
      </c>
      <c r="L14" s="124"/>
      <c r="M14" s="124"/>
      <c r="N14" s="124"/>
      <c r="O14" s="124"/>
      <c r="P14" s="124"/>
      <c r="Q14" s="124"/>
    </row>
    <row r="15" spans="2:17" ht="19" x14ac:dyDescent="0.25">
      <c r="K15" s="123" t="s">
        <v>203</v>
      </c>
      <c r="L15" s="124"/>
      <c r="M15" s="124"/>
      <c r="N15" s="124"/>
      <c r="O15" s="124"/>
      <c r="P15" s="124"/>
      <c r="Q15" s="124"/>
    </row>
    <row r="16" spans="2:17" ht="19" x14ac:dyDescent="0.25">
      <c r="B16" s="2" t="s">
        <v>112</v>
      </c>
      <c r="K16" s="123" t="s">
        <v>204</v>
      </c>
      <c r="L16" s="125"/>
      <c r="M16" s="124"/>
      <c r="N16" s="124"/>
      <c r="O16" s="124"/>
      <c r="P16" s="124"/>
      <c r="Q16" s="124"/>
    </row>
    <row r="17" spans="2:12" ht="19" x14ac:dyDescent="0.25">
      <c r="B17" s="2"/>
      <c r="K17" s="120"/>
      <c r="L17" s="113"/>
    </row>
    <row r="18" spans="2:12" ht="19" x14ac:dyDescent="0.25">
      <c r="B18" s="17" t="s">
        <v>61</v>
      </c>
      <c r="C18" s="14" t="s">
        <v>54</v>
      </c>
      <c r="D18" s="8" t="s">
        <v>56</v>
      </c>
      <c r="E18" s="9"/>
      <c r="F18" s="9"/>
      <c r="G18" s="9"/>
      <c r="H18" s="9"/>
      <c r="I18" s="10"/>
      <c r="L18" s="113"/>
    </row>
    <row r="19" spans="2:12" ht="16" x14ac:dyDescent="0.2">
      <c r="B19" s="128" t="s">
        <v>63</v>
      </c>
      <c r="C19" s="15" t="s">
        <v>48</v>
      </c>
      <c r="D19" s="5" t="s">
        <v>113</v>
      </c>
      <c r="E19" s="5"/>
      <c r="F19" s="5"/>
      <c r="G19" s="5"/>
      <c r="H19" s="5"/>
      <c r="I19" s="6"/>
      <c r="L19" s="118"/>
    </row>
    <row r="20" spans="2:12" x14ac:dyDescent="0.2">
      <c r="B20" s="127"/>
      <c r="C20" s="16" t="s">
        <v>49</v>
      </c>
      <c r="D20" s="3" t="s">
        <v>55</v>
      </c>
      <c r="E20" s="3"/>
      <c r="F20" s="3"/>
      <c r="G20" s="3"/>
      <c r="H20" s="3"/>
      <c r="I20" s="7"/>
    </row>
    <row r="21" spans="2:12" x14ac:dyDescent="0.2">
      <c r="B21" s="127" t="s">
        <v>62</v>
      </c>
      <c r="C21" s="15" t="s">
        <v>47</v>
      </c>
      <c r="D21" s="5" t="s">
        <v>114</v>
      </c>
      <c r="I21" s="6"/>
    </row>
    <row r="22" spans="2:12" x14ac:dyDescent="0.2">
      <c r="B22" s="127"/>
      <c r="C22" s="15" t="s">
        <v>50</v>
      </c>
      <c r="D22" s="5" t="s">
        <v>64</v>
      </c>
      <c r="I22" s="6"/>
    </row>
    <row r="23" spans="2:12" x14ac:dyDescent="0.2">
      <c r="B23" s="127"/>
      <c r="C23" s="16" t="s">
        <v>48</v>
      </c>
      <c r="D23" s="3" t="s">
        <v>57</v>
      </c>
      <c r="E23" s="3"/>
      <c r="F23" s="3"/>
      <c r="G23" s="3"/>
      <c r="H23" s="3"/>
      <c r="I23" s="7"/>
    </row>
    <row r="24" spans="2:12" x14ac:dyDescent="0.2">
      <c r="B24" s="5"/>
    </row>
    <row r="25" spans="2:12" x14ac:dyDescent="0.2">
      <c r="B25" s="5"/>
    </row>
    <row r="26" spans="2:12" x14ac:dyDescent="0.2">
      <c r="B26" s="5"/>
    </row>
    <row r="27" spans="2:12" x14ac:dyDescent="0.2">
      <c r="B27" s="5"/>
    </row>
  </sheetData>
  <mergeCells count="2">
    <mergeCell ref="B21:B23"/>
    <mergeCell ref="B19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(1) P&amp;L Forecast Solution</vt:lpstr>
      <vt:lpstr>Summary</vt:lpstr>
      <vt:lpstr>(1) P&amp;L Forecast Exercise</vt:lpstr>
      <vt:lpstr>(2a) KPI Summary Exercise</vt:lpstr>
      <vt:lpstr>(2b) KPI Data Solution</vt:lpstr>
      <vt:lpstr>(3) SQL solution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Berk</dc:creator>
  <cp:keywords/>
  <dc:description/>
  <cp:lastModifiedBy>Microsoft Office User</cp:lastModifiedBy>
  <dcterms:created xsi:type="dcterms:W3CDTF">2016-11-15T23:39:55Z</dcterms:created>
  <dcterms:modified xsi:type="dcterms:W3CDTF">2017-05-01T16:58:53Z</dcterms:modified>
  <cp:category/>
</cp:coreProperties>
</file>