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ScienceBachelorsDegree\FirstYear\COMP1047\Assignments\"/>
    </mc:Choice>
  </mc:AlternateContent>
  <xr:revisionPtr revIDLastSave="0" documentId="13_ncr:1_{57D137F1-4998-4931-8BC3-6A466D9CCFD5}" xr6:coauthVersionLast="47" xr6:coauthVersionMax="47" xr10:uidLastSave="{00000000-0000-0000-0000-000000000000}"/>
  <bookViews>
    <workbookView xWindow="-108" yWindow="-108" windowWidth="23256" windowHeight="13176" xr2:uid="{228F812F-8FD9-4D60-A48F-87D75AB4D65D}"/>
  </bookViews>
  <sheets>
    <sheet name=" Landscape Estimation" sheetId="1" r:id="rId1"/>
    <sheet name="ACE Classic Car Company" sheetId="2" r:id="rId2"/>
    <sheet name="Windsurf B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0" i="2"/>
  <c r="G11" i="2"/>
  <c r="G9" i="2"/>
  <c r="G8" i="2"/>
  <c r="G7" i="2"/>
  <c r="G6" i="2"/>
  <c r="G5" i="2"/>
  <c r="F15" i="2"/>
  <c r="F14" i="2"/>
  <c r="F13" i="2"/>
  <c r="E15" i="2"/>
  <c r="E14" i="2"/>
  <c r="E13" i="2"/>
  <c r="E11" i="2"/>
  <c r="E12" i="2"/>
  <c r="F12" i="2"/>
  <c r="F11" i="2"/>
  <c r="F10" i="2"/>
  <c r="F9" i="2"/>
  <c r="F8" i="2"/>
  <c r="F7" i="2"/>
  <c r="F6" i="2"/>
  <c r="F5" i="2"/>
  <c r="E10" i="2"/>
  <c r="E9" i="2"/>
  <c r="E8" i="2"/>
  <c r="E7" i="2"/>
  <c r="E6" i="2"/>
  <c r="E5" i="2"/>
  <c r="D15" i="2"/>
  <c r="D14" i="2"/>
  <c r="D13" i="2"/>
  <c r="C15" i="2"/>
  <c r="C14" i="2"/>
  <c r="C13" i="2"/>
  <c r="D12" i="2"/>
  <c r="C12" i="2"/>
  <c r="D28" i="1"/>
  <c r="D27" i="1"/>
  <c r="D26" i="1"/>
  <c r="D25" i="1"/>
  <c r="D24" i="1"/>
  <c r="D21" i="1"/>
  <c r="D20" i="1"/>
  <c r="D19" i="1"/>
  <c r="D18" i="1"/>
  <c r="D17" i="1"/>
  <c r="C14" i="1"/>
  <c r="C21" i="1"/>
  <c r="B21" i="1"/>
  <c r="B14" i="1"/>
  <c r="D13" i="1"/>
  <c r="D12" i="1"/>
  <c r="D11" i="1"/>
  <c r="D10" i="1"/>
  <c r="D9" i="1"/>
  <c r="D14" i="1" l="1"/>
</calcChain>
</file>

<file path=xl/sharedStrings.xml><?xml version="1.0" encoding="utf-8"?>
<sst xmlns="http://schemas.openxmlformats.org/spreadsheetml/2006/main" count="103" uniqueCount="86">
  <si>
    <t xml:space="preserve">       Landscape Project Estimate</t>
  </si>
  <si>
    <t xml:space="preserve">                      Yard Masters</t>
  </si>
  <si>
    <t>Prepared for:</t>
  </si>
  <si>
    <t>Prof. R. Ferrara</t>
  </si>
  <si>
    <t>Student name:</t>
  </si>
  <si>
    <t>Student number:</t>
  </si>
  <si>
    <t>Saidjon Nozimboev</t>
  </si>
  <si>
    <t>Tasks</t>
  </si>
  <si>
    <t>Hours</t>
  </si>
  <si>
    <t>Rate</t>
  </si>
  <si>
    <t>Cost</t>
  </si>
  <si>
    <t>Weed Treatment</t>
  </si>
  <si>
    <t>Aerate</t>
  </si>
  <si>
    <t>Prepare Planting Bed</t>
  </si>
  <si>
    <t>Plant Shrubs</t>
  </si>
  <si>
    <t>Plant Perennials</t>
  </si>
  <si>
    <t>Tasks Subtotal</t>
  </si>
  <si>
    <t>Materials</t>
  </si>
  <si>
    <t>Quantity</t>
  </si>
  <si>
    <t>Price</t>
  </si>
  <si>
    <t>Aerator Rental</t>
  </si>
  <si>
    <t>Ornamental Shrubs</t>
  </si>
  <si>
    <t>Perennial Plants</t>
  </si>
  <si>
    <t>Materials Subtotal</t>
  </si>
  <si>
    <t>Summary</t>
  </si>
  <si>
    <t>Total Cost Estimate</t>
  </si>
  <si>
    <t>Cost of Least Expenseive Task</t>
  </si>
  <si>
    <t>Cost of Most Expenseive Task</t>
  </si>
  <si>
    <t>Cost of Least Expenseive Material</t>
  </si>
  <si>
    <t>Cost of Most Expenseive Material</t>
  </si>
  <si>
    <t xml:space="preserve">                          ACE Classic Car Company Earnings </t>
  </si>
  <si>
    <t xml:space="preserve">                              Saidjon Nozimboev, 110186060</t>
  </si>
  <si>
    <t>Last</t>
  </si>
  <si>
    <t>First</t>
  </si>
  <si>
    <t>Salary</t>
  </si>
  <si>
    <t>Sales</t>
  </si>
  <si>
    <t>Commission</t>
  </si>
  <si>
    <t>Earnings</t>
  </si>
  <si>
    <t>Above Average Earnings</t>
  </si>
  <si>
    <t>Total:</t>
  </si>
  <si>
    <t>Lowest:</t>
  </si>
  <si>
    <t>Highest:</t>
  </si>
  <si>
    <t>Average:</t>
  </si>
  <si>
    <t>Anton</t>
  </si>
  <si>
    <t>Palov</t>
  </si>
  <si>
    <t>Sam</t>
  </si>
  <si>
    <t>Kerry</t>
  </si>
  <si>
    <t>Ali</t>
  </si>
  <si>
    <t>Usman</t>
  </si>
  <si>
    <t>Li</t>
  </si>
  <si>
    <t>Sian</t>
  </si>
  <si>
    <t>Ben</t>
  </si>
  <si>
    <t>Don</t>
  </si>
  <si>
    <t>Elon</t>
  </si>
  <si>
    <t>Mask</t>
  </si>
  <si>
    <t>Vlad</t>
  </si>
  <si>
    <t>Tszin</t>
  </si>
  <si>
    <t xml:space="preserve">                      WINDSURF BAR</t>
  </si>
  <si>
    <t xml:space="preserve">                                                         Payroll by Saidjon Nozimboev, 110186060</t>
  </si>
  <si>
    <t>Employee</t>
  </si>
  <si>
    <t>Age</t>
  </si>
  <si>
    <t>Position</t>
  </si>
  <si>
    <t>Wage</t>
  </si>
  <si>
    <t xml:space="preserve">Regular 
Hours </t>
  </si>
  <si>
    <t>Overtime
Hours</t>
  </si>
  <si>
    <t>Pay</t>
  </si>
  <si>
    <t>A. Arms</t>
  </si>
  <si>
    <t>B. Boyd</t>
  </si>
  <si>
    <t>C. Carmen</t>
  </si>
  <si>
    <t>D. Donald</t>
  </si>
  <si>
    <t>E. Ericson</t>
  </si>
  <si>
    <t>F. Falcone</t>
  </si>
  <si>
    <t>G. Gomes</t>
  </si>
  <si>
    <t>H. Homes</t>
  </si>
  <si>
    <t>J. Jones</t>
  </si>
  <si>
    <t>K. Katt</t>
  </si>
  <si>
    <t>L. Lemon</t>
  </si>
  <si>
    <t>N. Nichols</t>
  </si>
  <si>
    <t>O. Ostram</t>
  </si>
  <si>
    <t>I. Iotona</t>
  </si>
  <si>
    <t>M. Mariana</t>
  </si>
  <si>
    <t>Total</t>
  </si>
  <si>
    <t>Manager</t>
  </si>
  <si>
    <t>Wait staff</t>
  </si>
  <si>
    <t>Busboy</t>
  </si>
  <si>
    <t xml:space="preserve">                                                                               Wage Chart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</si>
</sst>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5"/>
      <color theme="1"/>
      <name val="Cambria"/>
      <family val="1"/>
      <charset val="204"/>
    </font>
    <font>
      <b/>
      <sz val="25"/>
      <color theme="1"/>
      <name val="Cambria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25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gradientFill degree="90">
        <stop position="0">
          <color theme="0" tint="-5.0965910824915313E-2"/>
        </stop>
        <stop position="1">
          <color rgb="FFFFCC00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4" fontId="5" fillId="0" borderId="1" xfId="1" applyFont="1" applyBorder="1"/>
    <xf numFmtId="6" fontId="5" fillId="2" borderId="1" xfId="0" applyNumberFormat="1" applyFont="1" applyFill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44" fontId="5" fillId="2" borderId="1" xfId="0" applyNumberFormat="1" applyFont="1" applyFill="1" applyBorder="1"/>
    <xf numFmtId="44" fontId="5" fillId="0" borderId="1" xfId="0" applyNumberFormat="1" applyFont="1" applyBorder="1"/>
    <xf numFmtId="0" fontId="0" fillId="0" borderId="8" xfId="0" applyBorder="1"/>
    <xf numFmtId="8" fontId="5" fillId="2" borderId="1" xfId="0" applyNumberFormat="1" applyFont="1" applyFill="1" applyBorder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5" fillId="0" borderId="1" xfId="0" applyNumberFormat="1" applyFont="1" applyBorder="1" applyAlignment="1">
      <alignment horizontal="right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/>
    <xf numFmtId="0" fontId="0" fillId="0" borderId="14" xfId="0" applyBorder="1"/>
    <xf numFmtId="0" fontId="6" fillId="0" borderId="15" xfId="0" applyFont="1" applyBorder="1"/>
    <xf numFmtId="0" fontId="2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5" fillId="0" borderId="16" xfId="0" applyFont="1" applyBorder="1"/>
    <xf numFmtId="164" fontId="5" fillId="4" borderId="1" xfId="0" applyNumberFormat="1" applyFont="1" applyFill="1" applyBorder="1"/>
    <xf numFmtId="164" fontId="5" fillId="4" borderId="15" xfId="0" applyNumberFormat="1" applyFont="1" applyFill="1" applyBorder="1"/>
    <xf numFmtId="0" fontId="5" fillId="3" borderId="13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5" fillId="5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6" borderId="1" xfId="0" applyFont="1" applyFill="1" applyBorder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0" fontId="0" fillId="7" borderId="20" xfId="0" applyFill="1" applyBorder="1"/>
    <xf numFmtId="0" fontId="6" fillId="7" borderId="1" xfId="0" applyFont="1" applyFill="1" applyBorder="1"/>
    <xf numFmtId="0" fontId="5" fillId="7" borderId="1" xfId="0" applyFont="1" applyFill="1" applyBorder="1"/>
    <xf numFmtId="0" fontId="5" fillId="7" borderId="19" xfId="0" applyFont="1" applyFill="1" applyBorder="1"/>
    <xf numFmtId="0" fontId="5" fillId="7" borderId="3" xfId="0" applyFont="1" applyFill="1" applyBorder="1"/>
    <xf numFmtId="0" fontId="5" fillId="7" borderId="8" xfId="0" applyFont="1" applyFill="1" applyBorder="1"/>
    <xf numFmtId="0" fontId="5" fillId="0" borderId="1" xfId="0" applyFont="1" applyFill="1" applyBorder="1"/>
    <xf numFmtId="44" fontId="5" fillId="0" borderId="1" xfId="0" applyNumberFormat="1" applyFont="1" applyFill="1" applyBorder="1"/>
    <xf numFmtId="44" fontId="5" fillId="6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CC00"/>
      <color rgb="FFFFCC66"/>
      <color rgb="FFFFC9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78-4538-B8A9-D657307BD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78-4538-B8A9-D657307BD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78-4538-B8A9-D657307BDE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78-4538-B8A9-D657307BD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Landscape Estimation'!$A$17:$A$20</c:f>
              <c:strCache>
                <c:ptCount val="4"/>
                <c:pt idx="0">
                  <c:v>Weed Treatment</c:v>
                </c:pt>
                <c:pt idx="1">
                  <c:v>Aerator Rental</c:v>
                </c:pt>
                <c:pt idx="2">
                  <c:v>Ornamental Shrubs</c:v>
                </c:pt>
                <c:pt idx="3">
                  <c:v>Perennial Plants</c:v>
                </c:pt>
              </c:strCache>
            </c:strRef>
          </c:cat>
          <c:val>
            <c:numRef>
              <c:f>' Landscape Estimation'!$B$17:$B$20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72B-AF7C-9AEC512F265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ACE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Classic Car Company Earnings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tx2">
                <a:lumMod val="75000"/>
                <a:lumOff val="2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'ACE Classic Car Company'!$A$5:$B$11</c:f>
              <c:multiLvlStrCache>
                <c:ptCount val="7"/>
                <c:lvl>
                  <c:pt idx="0">
                    <c:v>Palov</c:v>
                  </c:pt>
                  <c:pt idx="1">
                    <c:v>Kerry</c:v>
                  </c:pt>
                  <c:pt idx="2">
                    <c:v>Usman</c:v>
                  </c:pt>
                  <c:pt idx="3">
                    <c:v>Sian</c:v>
                  </c:pt>
                  <c:pt idx="4">
                    <c:v>Don</c:v>
                  </c:pt>
                  <c:pt idx="5">
                    <c:v>Mask</c:v>
                  </c:pt>
                  <c:pt idx="6">
                    <c:v>Tszin</c:v>
                  </c:pt>
                </c:lvl>
                <c:lvl>
                  <c:pt idx="0">
                    <c:v>Anton</c:v>
                  </c:pt>
                  <c:pt idx="1">
                    <c:v>Sam</c:v>
                  </c:pt>
                  <c:pt idx="2">
                    <c:v>Ali</c:v>
                  </c:pt>
                  <c:pt idx="3">
                    <c:v>Li</c:v>
                  </c:pt>
                  <c:pt idx="4">
                    <c:v>Ben</c:v>
                  </c:pt>
                  <c:pt idx="5">
                    <c:v>Elon</c:v>
                  </c:pt>
                  <c:pt idx="6">
                    <c:v>Vlad</c:v>
                  </c:pt>
                </c:lvl>
              </c:multiLvlStrCache>
            </c:multiLvlStrRef>
          </c:cat>
          <c:val>
            <c:numRef>
              <c:f>'ACE Classic Car Company'!$F$5:$F$11</c:f>
              <c:numCache>
                <c:formatCode>"$"#,##0</c:formatCode>
                <c:ptCount val="7"/>
                <c:pt idx="0">
                  <c:v>93008</c:v>
                </c:pt>
                <c:pt idx="1">
                  <c:v>79800</c:v>
                </c:pt>
                <c:pt idx="2">
                  <c:v>60000</c:v>
                </c:pt>
                <c:pt idx="3">
                  <c:v>71616</c:v>
                </c:pt>
                <c:pt idx="4">
                  <c:v>45900</c:v>
                </c:pt>
                <c:pt idx="5">
                  <c:v>64990</c:v>
                </c:pt>
                <c:pt idx="6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1-4534-8440-A7B61CA91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7079631"/>
        <c:axId val="235311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'ACE Classic Car Company'!$C$5:$C$11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85000</c:v>
                      </c:pt>
                      <c:pt idx="1">
                        <c:v>75000</c:v>
                      </c:pt>
                      <c:pt idx="2">
                        <c:v>55000</c:v>
                      </c:pt>
                      <c:pt idx="3">
                        <c:v>65000</c:v>
                      </c:pt>
                      <c:pt idx="4">
                        <c:v>39000</c:v>
                      </c:pt>
                      <c:pt idx="5">
                        <c:v>59500</c:v>
                      </c:pt>
                      <c:pt idx="6">
                        <c:v>69000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D1-4534-8440-A7B61CA915D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Company'!$D$5:$D$11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400400</c:v>
                      </c:pt>
                      <c:pt idx="1">
                        <c:v>240000</c:v>
                      </c:pt>
                      <c:pt idx="2">
                        <c:v>250000</c:v>
                      </c:pt>
                      <c:pt idx="3">
                        <c:v>330800</c:v>
                      </c:pt>
                      <c:pt idx="4">
                        <c:v>345000</c:v>
                      </c:pt>
                      <c:pt idx="5">
                        <c:v>274500</c:v>
                      </c:pt>
                      <c:pt idx="6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D1-4534-8440-A7B61CA915D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Company'!$E$5:$E$11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8008</c:v>
                      </c:pt>
                      <c:pt idx="1">
                        <c:v>4800</c:v>
                      </c:pt>
                      <c:pt idx="2">
                        <c:v>5000</c:v>
                      </c:pt>
                      <c:pt idx="3">
                        <c:v>6616</c:v>
                      </c:pt>
                      <c:pt idx="4">
                        <c:v>6900</c:v>
                      </c:pt>
                      <c:pt idx="5">
                        <c:v>5490</c:v>
                      </c:pt>
                      <c:pt idx="6">
                        <c:v>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D1-4534-8440-A7B61CA915D2}"/>
                  </c:ext>
                </c:extLst>
              </c15:ser>
            </c15:filteredBarSeries>
          </c:ext>
        </c:extLst>
      </c:barChart>
      <c:catAx>
        <c:axId val="3870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11103"/>
        <c:crosses val="autoZero"/>
        <c:auto val="1"/>
        <c:lblAlgn val="ctr"/>
        <c:lblOffset val="100"/>
        <c:noMultiLvlLbl val="0"/>
      </c:catAx>
      <c:valAx>
        <c:axId val="235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0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2</xdr:row>
      <xdr:rowOff>15240</xdr:rowOff>
    </xdr:from>
    <xdr:to>
      <xdr:col>3</xdr:col>
      <xdr:colOff>744070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8CF6C3-2432-2A99-04C4-072B7798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461" y="807720"/>
          <a:ext cx="1643229" cy="89916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28</xdr:row>
      <xdr:rowOff>175260</xdr:rowOff>
    </xdr:from>
    <xdr:to>
      <xdr:col>3</xdr:col>
      <xdr:colOff>0</xdr:colOff>
      <xdr:row>47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1B17A-8DDC-763B-DB04-5E94946D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6</xdr:col>
      <xdr:colOff>1752600</xdr:colOff>
      <xdr:row>1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6C147F-694B-6E50-B2CC-9CCDBB7D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6690360" cy="6934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>
    <xdr:from>
      <xdr:col>0</xdr:col>
      <xdr:colOff>159026</xdr:colOff>
      <xdr:row>16</xdr:row>
      <xdr:rowOff>46382</xdr:rowOff>
    </xdr:from>
    <xdr:to>
      <xdr:col>6</xdr:col>
      <xdr:colOff>1762538</xdr:colOff>
      <xdr:row>35</xdr:row>
      <xdr:rowOff>112642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8D382-A2D6-4658-174C-0A8884A15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147735</xdr:colOff>
      <xdr:row>0</xdr:row>
      <xdr:rowOff>93305</xdr:rowOff>
    </xdr:from>
    <xdr:to>
      <xdr:col>0</xdr:col>
      <xdr:colOff>879318</xdr:colOff>
      <xdr:row>1</xdr:row>
      <xdr:rowOff>57281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78E97B-C0C8-09B9-1517-584A143B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7735" y="93305"/>
          <a:ext cx="731583" cy="624894"/>
        </a:xfrm>
        <a:prstGeom prst="rect">
          <a:avLst/>
        </a:prstGeom>
      </xdr:spPr>
    </xdr:pic>
    <xdr:clientData/>
  </xdr:twoCellAnchor>
  <xdr:twoCellAnchor editAs="oneCell">
    <xdr:from>
      <xdr:col>7</xdr:col>
      <xdr:colOff>365322</xdr:colOff>
      <xdr:row>0</xdr:row>
      <xdr:rowOff>84001</xdr:rowOff>
    </xdr:from>
    <xdr:to>
      <xdr:col>7</xdr:col>
      <xdr:colOff>1104526</xdr:colOff>
      <xdr:row>1</xdr:row>
      <xdr:rowOff>47977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9CFD5B3-B514-54D7-6044-40E9469F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5637118" y="84001"/>
          <a:ext cx="739204" cy="624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7B4-2501-4E19-83AB-62A51DBF3F0C}">
  <dimension ref="A1:D28"/>
  <sheetViews>
    <sheetView tabSelected="1" zoomScaleNormal="100" workbookViewId="0">
      <selection activeCell="C41" sqref="C41"/>
    </sheetView>
  </sheetViews>
  <sheetFormatPr defaultRowHeight="14.4" x14ac:dyDescent="0.3"/>
  <cols>
    <col min="1" max="1" width="32.6640625" customWidth="1"/>
    <col min="2" max="2" width="20.77734375" customWidth="1"/>
    <col min="3" max="3" width="13.33203125" customWidth="1"/>
    <col min="4" max="4" width="11" customWidth="1"/>
  </cols>
  <sheetData>
    <row r="1" spans="1:4" ht="31.2" x14ac:dyDescent="0.3">
      <c r="A1" s="1" t="s">
        <v>0</v>
      </c>
      <c r="B1" s="2"/>
      <c r="C1" s="3"/>
      <c r="D1" s="4"/>
    </row>
    <row r="2" spans="1:4" ht="31.2" x14ac:dyDescent="0.3">
      <c r="A2" s="5" t="s">
        <v>1</v>
      </c>
      <c r="B2" s="6"/>
      <c r="C2" s="7"/>
      <c r="D2" s="8"/>
    </row>
    <row r="3" spans="1:4" x14ac:dyDescent="0.3">
      <c r="D3" s="20"/>
    </row>
    <row r="4" spans="1:4" x14ac:dyDescent="0.3">
      <c r="A4" s="9" t="s">
        <v>2</v>
      </c>
      <c r="B4" s="10" t="s">
        <v>3</v>
      </c>
      <c r="C4" s="11"/>
      <c r="D4" s="11"/>
    </row>
    <row r="5" spans="1:4" x14ac:dyDescent="0.3">
      <c r="A5" s="9" t="s">
        <v>4</v>
      </c>
      <c r="B5" s="10" t="s">
        <v>6</v>
      </c>
      <c r="C5" s="11"/>
      <c r="D5" s="11"/>
    </row>
    <row r="6" spans="1:4" x14ac:dyDescent="0.3">
      <c r="A6" s="9" t="s">
        <v>5</v>
      </c>
      <c r="B6" s="12">
        <v>110186060</v>
      </c>
      <c r="C6" s="11"/>
      <c r="D6" s="11"/>
    </row>
    <row r="7" spans="1:4" x14ac:dyDescent="0.3">
      <c r="A7" s="9"/>
      <c r="B7" s="9"/>
      <c r="C7" s="11"/>
      <c r="D7" s="11"/>
    </row>
    <row r="8" spans="1:4" x14ac:dyDescent="0.3">
      <c r="A8" s="10" t="s">
        <v>7</v>
      </c>
      <c r="B8" s="10" t="s">
        <v>8</v>
      </c>
      <c r="C8" s="10" t="s">
        <v>9</v>
      </c>
      <c r="D8" s="10" t="s">
        <v>10</v>
      </c>
    </row>
    <row r="9" spans="1:4" x14ac:dyDescent="0.3">
      <c r="A9" s="9" t="s">
        <v>11</v>
      </c>
      <c r="B9" s="13">
        <v>18</v>
      </c>
      <c r="C9" s="14">
        <v>75</v>
      </c>
      <c r="D9" s="15">
        <f>B9*C9</f>
        <v>1350</v>
      </c>
    </row>
    <row r="10" spans="1:4" x14ac:dyDescent="0.3">
      <c r="A10" s="9" t="s">
        <v>12</v>
      </c>
      <c r="B10" s="13">
        <v>1</v>
      </c>
      <c r="C10" s="14">
        <v>50</v>
      </c>
      <c r="D10" s="15">
        <f t="shared" ref="D10:D13" si="0">B10*C10</f>
        <v>50</v>
      </c>
    </row>
    <row r="11" spans="1:4" x14ac:dyDescent="0.3">
      <c r="A11" s="9" t="s">
        <v>13</v>
      </c>
      <c r="B11" s="13">
        <v>6</v>
      </c>
      <c r="C11" s="14">
        <v>25</v>
      </c>
      <c r="D11" s="15">
        <f t="shared" si="0"/>
        <v>150</v>
      </c>
    </row>
    <row r="12" spans="1:4" x14ac:dyDescent="0.3">
      <c r="A12" s="9" t="s">
        <v>14</v>
      </c>
      <c r="B12" s="13">
        <v>4</v>
      </c>
      <c r="C12" s="14">
        <v>40</v>
      </c>
      <c r="D12" s="15">
        <f t="shared" si="0"/>
        <v>160</v>
      </c>
    </row>
    <row r="13" spans="1:4" x14ac:dyDescent="0.3">
      <c r="A13" s="9" t="s">
        <v>15</v>
      </c>
      <c r="B13" s="13">
        <v>12</v>
      </c>
      <c r="C13" s="14">
        <v>25</v>
      </c>
      <c r="D13" s="15">
        <f t="shared" si="0"/>
        <v>300</v>
      </c>
    </row>
    <row r="14" spans="1:4" x14ac:dyDescent="0.3">
      <c r="A14" s="16" t="s">
        <v>16</v>
      </c>
      <c r="B14" s="17">
        <f>SUM(B9:B13)</f>
        <v>41</v>
      </c>
      <c r="C14" s="14">
        <f>SUM(C9:C13)</f>
        <v>215</v>
      </c>
      <c r="D14" s="15">
        <f>SUM(D9:D13)</f>
        <v>2010</v>
      </c>
    </row>
    <row r="15" spans="1:4" x14ac:dyDescent="0.3">
      <c r="A15" s="11"/>
      <c r="B15" s="11"/>
      <c r="C15" s="11"/>
      <c r="D15" s="11"/>
    </row>
    <row r="16" spans="1:4" x14ac:dyDescent="0.3">
      <c r="A16" s="10" t="s">
        <v>17</v>
      </c>
      <c r="B16" s="10" t="s">
        <v>18</v>
      </c>
      <c r="C16" s="10" t="s">
        <v>19</v>
      </c>
      <c r="D16" s="9"/>
    </row>
    <row r="17" spans="1:4" x14ac:dyDescent="0.3">
      <c r="A17" s="9" t="s">
        <v>11</v>
      </c>
      <c r="B17" s="13">
        <v>6</v>
      </c>
      <c r="C17" s="14">
        <v>35.99</v>
      </c>
      <c r="D17" s="18">
        <f>B17*C17</f>
        <v>215.94</v>
      </c>
    </row>
    <row r="18" spans="1:4" x14ac:dyDescent="0.3">
      <c r="A18" s="9" t="s">
        <v>20</v>
      </c>
      <c r="B18" s="13">
        <v>1</v>
      </c>
      <c r="C18" s="14">
        <v>105</v>
      </c>
      <c r="D18" s="18">
        <f t="shared" ref="D18:D20" si="1">B18*C18</f>
        <v>105</v>
      </c>
    </row>
    <row r="19" spans="1:4" x14ac:dyDescent="0.3">
      <c r="A19" s="9" t="s">
        <v>21</v>
      </c>
      <c r="B19" s="13">
        <v>4</v>
      </c>
      <c r="C19" s="14">
        <v>69.95</v>
      </c>
      <c r="D19" s="18">
        <f t="shared" si="1"/>
        <v>279.8</v>
      </c>
    </row>
    <row r="20" spans="1:4" x14ac:dyDescent="0.3">
      <c r="A20" s="9" t="s">
        <v>22</v>
      </c>
      <c r="B20" s="13">
        <v>12</v>
      </c>
      <c r="C20" s="14">
        <v>9.99</v>
      </c>
      <c r="D20" s="18">
        <f t="shared" si="1"/>
        <v>119.88</v>
      </c>
    </row>
    <row r="21" spans="1:4" x14ac:dyDescent="0.3">
      <c r="A21" s="16" t="s">
        <v>23</v>
      </c>
      <c r="B21" s="13">
        <f>SUM(B17:B20)</f>
        <v>23</v>
      </c>
      <c r="C21" s="19">
        <f>SUM(C17:C20)</f>
        <v>220.93</v>
      </c>
      <c r="D21" s="18">
        <f>SUM(D17:D20)</f>
        <v>720.62</v>
      </c>
    </row>
    <row r="22" spans="1:4" x14ac:dyDescent="0.3">
      <c r="A22" s="9"/>
      <c r="B22" s="9"/>
      <c r="C22" s="9"/>
      <c r="D22" s="9"/>
    </row>
    <row r="23" spans="1:4" x14ac:dyDescent="0.3">
      <c r="A23" s="10" t="s">
        <v>24</v>
      </c>
      <c r="B23" s="9"/>
      <c r="C23" s="9"/>
      <c r="D23" s="9"/>
    </row>
    <row r="24" spans="1:4" x14ac:dyDescent="0.3">
      <c r="A24" s="9" t="s">
        <v>25</v>
      </c>
      <c r="B24" s="9"/>
      <c r="C24" s="11"/>
      <c r="D24" s="21">
        <f>SUM(D14+D21)</f>
        <v>2730.62</v>
      </c>
    </row>
    <row r="25" spans="1:4" x14ac:dyDescent="0.3">
      <c r="A25" s="9" t="s">
        <v>26</v>
      </c>
      <c r="B25" s="9"/>
      <c r="C25" s="11"/>
      <c r="D25" s="15">
        <f>MIN(D9:D13)</f>
        <v>50</v>
      </c>
    </row>
    <row r="26" spans="1:4" x14ac:dyDescent="0.3">
      <c r="A26" s="9" t="s">
        <v>27</v>
      </c>
      <c r="B26" s="9"/>
      <c r="C26" s="9"/>
      <c r="D26" s="15">
        <f>MAX(D9:D13)</f>
        <v>1350</v>
      </c>
    </row>
    <row r="27" spans="1:4" x14ac:dyDescent="0.3">
      <c r="A27" s="9" t="s">
        <v>28</v>
      </c>
      <c r="B27" s="9"/>
      <c r="C27" s="9"/>
      <c r="D27" s="18">
        <f>MIN(D17:D20)</f>
        <v>105</v>
      </c>
    </row>
    <row r="28" spans="1:4" x14ac:dyDescent="0.3">
      <c r="A28" s="9" t="s">
        <v>29</v>
      </c>
      <c r="B28" s="9"/>
      <c r="C28" s="9"/>
      <c r="D28" s="18">
        <f>MAX(D17:D20)</f>
        <v>279.8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DB-FC3F-44BD-8EF2-BA0F0D6AED9D}">
  <dimension ref="A1:G15"/>
  <sheetViews>
    <sheetView topLeftCell="A7" zoomScale="115" zoomScaleNormal="115" workbookViewId="0">
      <selection activeCell="F7" sqref="F7"/>
    </sheetView>
  </sheetViews>
  <sheetFormatPr defaultRowHeight="14.4" x14ac:dyDescent="0.3"/>
  <cols>
    <col min="1" max="1" width="7.77734375" customWidth="1"/>
    <col min="2" max="2" width="12" customWidth="1"/>
    <col min="3" max="3" width="12.44140625" customWidth="1"/>
    <col min="4" max="4" width="12.5546875" customWidth="1"/>
    <col min="5" max="5" width="14.88671875" customWidth="1"/>
    <col min="6" max="6" width="12.33203125" customWidth="1"/>
    <col min="7" max="7" width="25.88671875" customWidth="1"/>
  </cols>
  <sheetData>
    <row r="1" spans="1:7" ht="60" customHeight="1" thickBot="1" x14ac:dyDescent="0.35">
      <c r="A1" s="22"/>
      <c r="B1" s="22"/>
      <c r="C1" s="22"/>
      <c r="D1" s="22"/>
      <c r="E1" s="22"/>
      <c r="F1" s="22"/>
      <c r="G1" s="22"/>
    </row>
    <row r="2" spans="1:7" ht="25.8" x14ac:dyDescent="0.3">
      <c r="A2" s="24" t="s">
        <v>30</v>
      </c>
      <c r="B2" s="25"/>
      <c r="C2" s="25"/>
      <c r="D2" s="24"/>
      <c r="E2" s="25"/>
      <c r="F2" s="25"/>
      <c r="G2" s="36"/>
    </row>
    <row r="3" spans="1:7" ht="26.4" thickBot="1" x14ac:dyDescent="0.55000000000000004">
      <c r="A3" s="23" t="s">
        <v>31</v>
      </c>
      <c r="B3" s="26"/>
      <c r="C3" s="26"/>
      <c r="D3" s="26"/>
      <c r="E3" s="26"/>
      <c r="F3" s="26"/>
      <c r="G3" s="37"/>
    </row>
    <row r="4" spans="1:7" x14ac:dyDescent="0.3">
      <c r="A4" s="28" t="s">
        <v>33</v>
      </c>
      <c r="B4" s="29" t="s">
        <v>32</v>
      </c>
      <c r="C4" s="29" t="s">
        <v>34</v>
      </c>
      <c r="D4" s="29" t="s">
        <v>35</v>
      </c>
      <c r="E4" s="29" t="s">
        <v>36</v>
      </c>
      <c r="F4" s="29" t="s">
        <v>37</v>
      </c>
      <c r="G4" s="30" t="s">
        <v>38</v>
      </c>
    </row>
    <row r="5" spans="1:7" x14ac:dyDescent="0.3">
      <c r="A5" s="31" t="s">
        <v>43</v>
      </c>
      <c r="B5" s="9" t="s">
        <v>44</v>
      </c>
      <c r="C5" s="27">
        <v>85000</v>
      </c>
      <c r="D5" s="27">
        <v>400400</v>
      </c>
      <c r="E5" s="39">
        <f>0.02*D5</f>
        <v>8008</v>
      </c>
      <c r="F5" s="39">
        <f>C5+E5</f>
        <v>93008</v>
      </c>
      <c r="G5" s="41" t="str">
        <f>IF(F5&gt;F14,"Yes","No")</f>
        <v>Yes</v>
      </c>
    </row>
    <row r="6" spans="1:7" x14ac:dyDescent="0.3">
      <c r="A6" s="31" t="s">
        <v>45</v>
      </c>
      <c r="B6" s="9" t="s">
        <v>46</v>
      </c>
      <c r="C6" s="27">
        <v>75000</v>
      </c>
      <c r="D6" s="27">
        <v>240000</v>
      </c>
      <c r="E6" s="39">
        <f t="shared" ref="E6:E10" si="0">0.02*D6</f>
        <v>4800</v>
      </c>
      <c r="F6" s="39">
        <f t="shared" ref="F6:F11" si="1">C6+E6</f>
        <v>79800</v>
      </c>
      <c r="G6" s="41" t="str">
        <f>IF(F6&gt;F14,"Yes","No")</f>
        <v>Yes</v>
      </c>
    </row>
    <row r="7" spans="1:7" x14ac:dyDescent="0.3">
      <c r="A7" s="31" t="s">
        <v>47</v>
      </c>
      <c r="B7" s="9" t="s">
        <v>48</v>
      </c>
      <c r="C7" s="27">
        <v>55000</v>
      </c>
      <c r="D7" s="27">
        <v>250000</v>
      </c>
      <c r="E7" s="39">
        <f t="shared" si="0"/>
        <v>5000</v>
      </c>
      <c r="F7" s="39">
        <f t="shared" si="1"/>
        <v>60000</v>
      </c>
      <c r="G7" s="41" t="str">
        <f>IF(F7&gt;F14,"Yes","No")</f>
        <v>No</v>
      </c>
    </row>
    <row r="8" spans="1:7" x14ac:dyDescent="0.3">
      <c r="A8" s="31" t="s">
        <v>49</v>
      </c>
      <c r="B8" s="9" t="s">
        <v>50</v>
      </c>
      <c r="C8" s="27">
        <v>65000</v>
      </c>
      <c r="D8" s="27">
        <v>330800</v>
      </c>
      <c r="E8" s="39">
        <f t="shared" si="0"/>
        <v>6616</v>
      </c>
      <c r="F8" s="39">
        <f t="shared" si="1"/>
        <v>71616</v>
      </c>
      <c r="G8" s="41" t="str">
        <f>IF(F8&gt;F14,"Yes","No")</f>
        <v>Yes</v>
      </c>
    </row>
    <row r="9" spans="1:7" x14ac:dyDescent="0.3">
      <c r="A9" s="31" t="s">
        <v>51</v>
      </c>
      <c r="B9" s="9" t="s">
        <v>52</v>
      </c>
      <c r="C9" s="27">
        <v>39000</v>
      </c>
      <c r="D9" s="27">
        <v>345000</v>
      </c>
      <c r="E9" s="39">
        <f t="shared" si="0"/>
        <v>6900</v>
      </c>
      <c r="F9" s="39">
        <f t="shared" si="1"/>
        <v>45900</v>
      </c>
      <c r="G9" s="41" t="str">
        <f>IF(F9&gt;F14,"Yes","No")</f>
        <v>No</v>
      </c>
    </row>
    <row r="10" spans="1:7" x14ac:dyDescent="0.3">
      <c r="A10" s="31" t="s">
        <v>53</v>
      </c>
      <c r="B10" s="9" t="s">
        <v>54</v>
      </c>
      <c r="C10" s="27">
        <v>59500</v>
      </c>
      <c r="D10" s="27">
        <v>274500</v>
      </c>
      <c r="E10" s="39">
        <f t="shared" si="0"/>
        <v>5490</v>
      </c>
      <c r="F10" s="39">
        <f t="shared" si="1"/>
        <v>64990</v>
      </c>
      <c r="G10" s="41" t="str">
        <f>IF(F10&gt;F14,"Yes","No")</f>
        <v>No</v>
      </c>
    </row>
    <row r="11" spans="1:7" x14ac:dyDescent="0.3">
      <c r="A11" s="31" t="s">
        <v>55</v>
      </c>
      <c r="B11" s="9" t="s">
        <v>56</v>
      </c>
      <c r="C11" s="27">
        <v>69000</v>
      </c>
      <c r="D11" s="27">
        <v>400000</v>
      </c>
      <c r="E11" s="39">
        <f>0.02*D11</f>
        <v>8000</v>
      </c>
      <c r="F11" s="39">
        <f t="shared" si="1"/>
        <v>77000</v>
      </c>
      <c r="G11" s="41" t="str">
        <f>IF(F11&gt;F14,"Yes","No")</f>
        <v>Yes</v>
      </c>
    </row>
    <row r="12" spans="1:7" x14ac:dyDescent="0.3">
      <c r="A12" s="33"/>
      <c r="B12" s="10" t="s">
        <v>40</v>
      </c>
      <c r="C12" s="39">
        <f>MIN(C5:C11)</f>
        <v>39000</v>
      </c>
      <c r="D12" s="39">
        <f>MIN(D5:D11)</f>
        <v>240000</v>
      </c>
      <c r="E12" s="39">
        <f>MIN(E5:E11)</f>
        <v>4800</v>
      </c>
      <c r="F12" s="39">
        <f>MIN(F5:F11)</f>
        <v>45900</v>
      </c>
      <c r="G12" s="32"/>
    </row>
    <row r="13" spans="1:7" x14ac:dyDescent="0.3">
      <c r="A13" s="33"/>
      <c r="B13" s="10" t="s">
        <v>41</v>
      </c>
      <c r="C13" s="39">
        <f>MAX(C5:C11)</f>
        <v>85000</v>
      </c>
      <c r="D13" s="39">
        <f>MAX(D5:D11)</f>
        <v>400400</v>
      </c>
      <c r="E13" s="39">
        <f>MAX(E5:E11)</f>
        <v>8008</v>
      </c>
      <c r="F13" s="39">
        <f>MAX(F5:F11)</f>
        <v>93008</v>
      </c>
      <c r="G13" s="32"/>
    </row>
    <row r="14" spans="1:7" x14ac:dyDescent="0.3">
      <c r="A14" s="33"/>
      <c r="B14" s="10" t="s">
        <v>42</v>
      </c>
      <c r="C14" s="39">
        <f>AVERAGE(C5:C11)</f>
        <v>63928.571428571428</v>
      </c>
      <c r="D14" s="39">
        <f>AVERAGE(D5:D11)</f>
        <v>320100</v>
      </c>
      <c r="E14" s="39">
        <f>AVERAGE(E5:E11)</f>
        <v>6402</v>
      </c>
      <c r="F14" s="39">
        <f>AVERAGE(F5:F11)</f>
        <v>70330.571428571435</v>
      </c>
      <c r="G14" s="32"/>
    </row>
    <row r="15" spans="1:7" ht="15" thickBot="1" x14ac:dyDescent="0.35">
      <c r="A15" s="34"/>
      <c r="B15" s="35" t="s">
        <v>39</v>
      </c>
      <c r="C15" s="40">
        <f>SUM(C5:C11)</f>
        <v>447500</v>
      </c>
      <c r="D15" s="40">
        <f>SUM(D5:D11)</f>
        <v>2240700</v>
      </c>
      <c r="E15" s="40">
        <f>SUM(E5:E11)</f>
        <v>44814</v>
      </c>
      <c r="F15" s="40">
        <f>SUM(F5:F11)</f>
        <v>492314</v>
      </c>
      <c r="G15" s="38"/>
    </row>
  </sheetData>
  <pageMargins left="0.7" right="0.7" top="0.75" bottom="0.75" header="0.3" footer="0.3"/>
  <pageSetup paperSize="9"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9426-B014-41D2-AC42-0603BF5D9FAB}">
  <dimension ref="A1:I23"/>
  <sheetViews>
    <sheetView zoomScale="98" zoomScaleNormal="98" workbookViewId="0">
      <selection activeCell="J10" sqref="J10"/>
    </sheetView>
  </sheetViews>
  <sheetFormatPr defaultRowHeight="14.4" x14ac:dyDescent="0.3"/>
  <cols>
    <col min="1" max="1" width="16.44140625" customWidth="1"/>
    <col min="2" max="2" width="7" customWidth="1"/>
    <col min="3" max="3" width="11.109375" customWidth="1"/>
    <col min="4" max="4" width="14.6640625" customWidth="1"/>
    <col min="7" max="7" width="10" customWidth="1"/>
    <col min="8" max="8" width="19.109375" customWidth="1"/>
  </cols>
  <sheetData>
    <row r="1" spans="1:9" ht="52.2" customHeight="1" x14ac:dyDescent="0.5">
      <c r="A1" s="48" t="s">
        <v>57</v>
      </c>
      <c r="B1" s="49"/>
      <c r="C1" s="49"/>
      <c r="D1" s="49"/>
      <c r="E1" s="49"/>
      <c r="F1" s="49"/>
      <c r="G1" s="49"/>
      <c r="H1" s="50"/>
      <c r="I1" s="47"/>
    </row>
    <row r="2" spans="1:9" x14ac:dyDescent="0.3">
      <c r="A2" s="51" t="s">
        <v>58</v>
      </c>
      <c r="B2" s="52"/>
      <c r="C2" s="52"/>
      <c r="D2" s="52"/>
      <c r="E2" s="52"/>
      <c r="F2" s="53"/>
      <c r="G2" s="54"/>
      <c r="H2" s="55"/>
      <c r="I2" s="47"/>
    </row>
    <row r="3" spans="1:9" ht="32.4" customHeight="1" x14ac:dyDescent="0.3">
      <c r="A3" s="12" t="s">
        <v>59</v>
      </c>
      <c r="B3" s="44" t="s">
        <v>60</v>
      </c>
      <c r="C3" s="44" t="s">
        <v>61</v>
      </c>
      <c r="D3" s="44" t="s">
        <v>62</v>
      </c>
      <c r="E3" s="44" t="s">
        <v>8</v>
      </c>
      <c r="F3" s="45" t="s">
        <v>63</v>
      </c>
      <c r="G3" s="45" t="s">
        <v>64</v>
      </c>
      <c r="H3" s="44" t="s">
        <v>65</v>
      </c>
    </row>
    <row r="4" spans="1:9" x14ac:dyDescent="0.3">
      <c r="A4" s="9" t="s">
        <v>66</v>
      </c>
      <c r="B4" s="13">
        <v>25</v>
      </c>
      <c r="C4" s="9" t="s">
        <v>82</v>
      </c>
      <c r="D4" s="58">
        <f>E4*D21</f>
        <v>1421</v>
      </c>
      <c r="E4" s="9">
        <v>49</v>
      </c>
      <c r="F4" s="46">
        <v>40</v>
      </c>
      <c r="G4" s="46">
        <f>IF(E4&gt;F4,E4-F4,0)</f>
        <v>9</v>
      </c>
      <c r="H4" s="58">
        <f>IF(G4&gt;0, D4+((D21*G4)*1.5),D4)</f>
        <v>1812.5</v>
      </c>
    </row>
    <row r="5" spans="1:9" x14ac:dyDescent="0.3">
      <c r="A5" s="9" t="s">
        <v>67</v>
      </c>
      <c r="B5" s="13">
        <v>32</v>
      </c>
      <c r="C5" s="9" t="s">
        <v>82</v>
      </c>
      <c r="D5" s="58">
        <f>E5*D21</f>
        <v>1508</v>
      </c>
      <c r="E5" s="9">
        <v>52</v>
      </c>
      <c r="F5" s="46">
        <v>40</v>
      </c>
      <c r="G5" s="46">
        <f t="shared" ref="G5:G18" si="0">IF(E5&gt;F5,E5-F5,0)</f>
        <v>12</v>
      </c>
      <c r="H5" s="58">
        <f>IF(G5&gt;0, D5+((D21*G5)*1.5),D5)</f>
        <v>2030</v>
      </c>
    </row>
    <row r="6" spans="1:9" x14ac:dyDescent="0.3">
      <c r="A6" s="9" t="s">
        <v>68</v>
      </c>
      <c r="B6" s="13">
        <v>23</v>
      </c>
      <c r="C6" s="9" t="s">
        <v>83</v>
      </c>
      <c r="D6" s="58">
        <f>E6*D22</f>
        <v>579.25</v>
      </c>
      <c r="E6" s="9">
        <v>35</v>
      </c>
      <c r="F6" s="46">
        <v>40</v>
      </c>
      <c r="G6" s="46">
        <f t="shared" si="0"/>
        <v>0</v>
      </c>
      <c r="H6" s="58">
        <f>IF(G6&gt;0,D6+((G6*D22)*1.5),D6)</f>
        <v>579.25</v>
      </c>
    </row>
    <row r="7" spans="1:9" x14ac:dyDescent="0.3">
      <c r="A7" s="9" t="s">
        <v>69</v>
      </c>
      <c r="B7" s="13">
        <v>22</v>
      </c>
      <c r="C7" s="9" t="s">
        <v>83</v>
      </c>
      <c r="D7" s="58">
        <f>E7*D22</f>
        <v>794.40000000000009</v>
      </c>
      <c r="E7" s="9">
        <v>48</v>
      </c>
      <c r="F7" s="46">
        <v>40</v>
      </c>
      <c r="G7" s="46">
        <f t="shared" si="0"/>
        <v>8</v>
      </c>
      <c r="H7" s="58">
        <f>IF(G7&gt;0,D7+((G7*D22)*1.5),D7)</f>
        <v>993.00000000000011</v>
      </c>
    </row>
    <row r="8" spans="1:9" x14ac:dyDescent="0.3">
      <c r="A8" s="9" t="s">
        <v>70</v>
      </c>
      <c r="B8" s="13">
        <v>21</v>
      </c>
      <c r="C8" s="9" t="s">
        <v>83</v>
      </c>
      <c r="D8" s="58">
        <f>E8*D22</f>
        <v>331</v>
      </c>
      <c r="E8" s="9">
        <v>20</v>
      </c>
      <c r="F8" s="46">
        <v>40</v>
      </c>
      <c r="G8" s="46">
        <f t="shared" si="0"/>
        <v>0</v>
      </c>
      <c r="H8" s="58">
        <f>IF(G8&gt;0,D8+((G8*D22)*1.5),D8)</f>
        <v>331</v>
      </c>
    </row>
    <row r="9" spans="1:9" x14ac:dyDescent="0.3">
      <c r="A9" s="9" t="s">
        <v>71</v>
      </c>
      <c r="B9" s="13">
        <v>19</v>
      </c>
      <c r="C9" s="9" t="s">
        <v>83</v>
      </c>
      <c r="D9" s="58">
        <f>E9*D22</f>
        <v>496.5</v>
      </c>
      <c r="E9" s="9">
        <v>30</v>
      </c>
      <c r="F9" s="46">
        <v>40</v>
      </c>
      <c r="G9" s="46">
        <f t="shared" si="0"/>
        <v>0</v>
      </c>
      <c r="H9" s="58">
        <f>IF(G9&gt;0,D9+((G9*D22)*1.5),D9)</f>
        <v>496.5</v>
      </c>
    </row>
    <row r="10" spans="1:9" x14ac:dyDescent="0.3">
      <c r="A10" s="9" t="s">
        <v>72</v>
      </c>
      <c r="B10" s="13">
        <v>24</v>
      </c>
      <c r="C10" s="9" t="s">
        <v>83</v>
      </c>
      <c r="D10" s="58">
        <f>E10*D22</f>
        <v>579.25</v>
      </c>
      <c r="E10" s="9">
        <v>35</v>
      </c>
      <c r="F10" s="46">
        <v>40</v>
      </c>
      <c r="G10" s="46">
        <f t="shared" si="0"/>
        <v>0</v>
      </c>
      <c r="H10" s="58">
        <f>IF(G10&gt;0,D10+((G10*D22)*1.5),D10)</f>
        <v>579.25</v>
      </c>
    </row>
    <row r="11" spans="1:9" x14ac:dyDescent="0.3">
      <c r="A11" s="9" t="s">
        <v>73</v>
      </c>
      <c r="B11" s="13">
        <v>22</v>
      </c>
      <c r="C11" s="9" t="s">
        <v>83</v>
      </c>
      <c r="D11" s="58">
        <f>E11*D22</f>
        <v>695.1</v>
      </c>
      <c r="E11" s="9">
        <v>42</v>
      </c>
      <c r="F11" s="46">
        <v>40</v>
      </c>
      <c r="G11" s="46">
        <f t="shared" si="0"/>
        <v>2</v>
      </c>
      <c r="H11" s="58">
        <f>IF(G11&gt;0,D11+((G11*D22)*1.5),D11)</f>
        <v>744.75</v>
      </c>
    </row>
    <row r="12" spans="1:9" x14ac:dyDescent="0.3">
      <c r="A12" s="9" t="s">
        <v>79</v>
      </c>
      <c r="B12" s="13">
        <v>21</v>
      </c>
      <c r="C12" s="9" t="s">
        <v>83</v>
      </c>
      <c r="D12" s="58">
        <f>E12*D22</f>
        <v>728.2</v>
      </c>
      <c r="E12" s="9">
        <v>44</v>
      </c>
      <c r="F12" s="46">
        <v>40</v>
      </c>
      <c r="G12" s="46">
        <f t="shared" si="0"/>
        <v>4</v>
      </c>
      <c r="H12" s="58">
        <f>IF(G12&gt;0,D12+((G12*D22)*1.5),D12)</f>
        <v>827.5</v>
      </c>
    </row>
    <row r="13" spans="1:9" x14ac:dyDescent="0.3">
      <c r="A13" s="9" t="s">
        <v>74</v>
      </c>
      <c r="B13" s="13">
        <v>20</v>
      </c>
      <c r="C13" s="9" t="s">
        <v>83</v>
      </c>
      <c r="D13" s="58">
        <f>E13*D22</f>
        <v>695.1</v>
      </c>
      <c r="E13" s="9">
        <v>42</v>
      </c>
      <c r="F13" s="46">
        <v>40</v>
      </c>
      <c r="G13" s="46">
        <f t="shared" si="0"/>
        <v>2</v>
      </c>
      <c r="H13" s="58">
        <f>IF(G13&gt;0,D13+((G13*D22)*1.5),D13)</f>
        <v>744.75</v>
      </c>
    </row>
    <row r="14" spans="1:9" x14ac:dyDescent="0.3">
      <c r="A14" s="9" t="s">
        <v>75</v>
      </c>
      <c r="B14" s="13">
        <v>19</v>
      </c>
      <c r="C14" s="9" t="s">
        <v>83</v>
      </c>
      <c r="D14" s="58">
        <f>E14*D22</f>
        <v>612.35</v>
      </c>
      <c r="E14" s="9">
        <v>37</v>
      </c>
      <c r="F14" s="46">
        <v>40</v>
      </c>
      <c r="G14" s="46">
        <f t="shared" si="0"/>
        <v>0</v>
      </c>
      <c r="H14" s="58">
        <f>IF(G14&gt;0,D14+((G14*D22)*1.5),D14)</f>
        <v>612.35</v>
      </c>
    </row>
    <row r="15" spans="1:9" x14ac:dyDescent="0.3">
      <c r="A15" s="9" t="s">
        <v>76</v>
      </c>
      <c r="B15" s="13">
        <v>17</v>
      </c>
      <c r="C15" s="9" t="s">
        <v>84</v>
      </c>
      <c r="D15" s="58">
        <f>E15*D23</f>
        <v>546</v>
      </c>
      <c r="E15" s="9">
        <v>35</v>
      </c>
      <c r="F15" s="46">
        <v>40</v>
      </c>
      <c r="G15" s="46">
        <f t="shared" si="0"/>
        <v>0</v>
      </c>
      <c r="H15" s="58">
        <f>IF(G15&gt;0,D15+G15*D23*1.5,D15)</f>
        <v>546</v>
      </c>
    </row>
    <row r="16" spans="1:9" x14ac:dyDescent="0.3">
      <c r="A16" s="9" t="s">
        <v>80</v>
      </c>
      <c r="B16" s="13">
        <v>17</v>
      </c>
      <c r="C16" s="9" t="s">
        <v>84</v>
      </c>
      <c r="D16" s="58">
        <f>E16*D23</f>
        <v>390</v>
      </c>
      <c r="E16" s="9">
        <v>25</v>
      </c>
      <c r="F16" s="46">
        <v>40</v>
      </c>
      <c r="G16" s="46">
        <f t="shared" si="0"/>
        <v>0</v>
      </c>
      <c r="H16" s="58">
        <f>IF(G16&gt;0,D16+G16*D23*1.5,D16)</f>
        <v>390</v>
      </c>
    </row>
    <row r="17" spans="1:9" x14ac:dyDescent="0.3">
      <c r="A17" s="9" t="s">
        <v>77</v>
      </c>
      <c r="B17" s="13">
        <v>17</v>
      </c>
      <c r="C17" s="9" t="s">
        <v>84</v>
      </c>
      <c r="D17" s="58">
        <f>E17*D23</f>
        <v>530.4</v>
      </c>
      <c r="E17" s="9">
        <v>34</v>
      </c>
      <c r="F17" s="46">
        <v>40</v>
      </c>
      <c r="G17" s="46">
        <f t="shared" si="0"/>
        <v>0</v>
      </c>
      <c r="H17" s="58">
        <f>IF(G17&gt;0,D17+G17*D23*1.5,D17)</f>
        <v>530.4</v>
      </c>
    </row>
    <row r="18" spans="1:9" x14ac:dyDescent="0.3">
      <c r="A18" s="9" t="s">
        <v>78</v>
      </c>
      <c r="B18" s="13">
        <v>17</v>
      </c>
      <c r="C18" s="9" t="s">
        <v>84</v>
      </c>
      <c r="D18" s="58">
        <f>E18*D23</f>
        <v>343.2</v>
      </c>
      <c r="E18" s="9">
        <v>22</v>
      </c>
      <c r="F18" s="46">
        <v>40</v>
      </c>
      <c r="G18" s="46">
        <f t="shared" si="0"/>
        <v>0</v>
      </c>
      <c r="H18" s="58">
        <f>IF(G18&gt;0,D18+G18*D23*1.5,D18)</f>
        <v>343.2</v>
      </c>
    </row>
    <row r="19" spans="1:9" x14ac:dyDescent="0.3">
      <c r="A19" s="10" t="s">
        <v>81</v>
      </c>
      <c r="B19" s="9"/>
      <c r="C19" s="9"/>
      <c r="D19" s="9"/>
      <c r="E19" s="9"/>
      <c r="F19" s="9"/>
      <c r="G19" s="9"/>
      <c r="H19" s="58">
        <f>SUM(H4:H18)</f>
        <v>11560.45</v>
      </c>
    </row>
    <row r="20" spans="1:9" x14ac:dyDescent="0.3">
      <c r="A20" s="42" t="s">
        <v>85</v>
      </c>
      <c r="B20" s="43"/>
      <c r="C20" s="43"/>
      <c r="D20" s="43"/>
      <c r="E20" s="43"/>
      <c r="F20" s="43"/>
      <c r="G20" s="43"/>
      <c r="H20" s="43"/>
      <c r="I20" s="47"/>
    </row>
    <row r="21" spans="1:9" x14ac:dyDescent="0.3">
      <c r="A21" s="9"/>
      <c r="B21" s="9"/>
      <c r="C21" s="9" t="s">
        <v>82</v>
      </c>
      <c r="D21" s="57">
        <v>29</v>
      </c>
      <c r="E21" s="56"/>
      <c r="F21" s="56"/>
      <c r="G21" s="56"/>
      <c r="H21" s="56"/>
    </row>
    <row r="22" spans="1:9" x14ac:dyDescent="0.3">
      <c r="A22" s="9"/>
      <c r="B22" s="9"/>
      <c r="C22" s="9" t="s">
        <v>83</v>
      </c>
      <c r="D22" s="19">
        <v>16.55</v>
      </c>
      <c r="E22" s="9"/>
      <c r="F22" s="9"/>
      <c r="G22" s="9"/>
      <c r="H22" s="9"/>
    </row>
    <row r="23" spans="1:9" x14ac:dyDescent="0.3">
      <c r="A23" s="9"/>
      <c r="B23" s="9"/>
      <c r="C23" s="9" t="s">
        <v>84</v>
      </c>
      <c r="D23" s="19">
        <v>15.6</v>
      </c>
      <c r="E23" s="9"/>
      <c r="F23" s="9"/>
      <c r="G23" s="9"/>
      <c r="H23" s="9"/>
    </row>
  </sheetData>
  <pageMargins left="0.7" right="0.7" top="0.75" bottom="0.75" header="0.3" footer="0.3"/>
  <pageSetup paperSize="9" orientation="portrait" horizontalDpi="1200" verticalDpi="1200" r:id="rId1"/>
  <ignoredErrors>
    <ignoredError sqref="H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Landscape Estimation</vt:lpstr>
      <vt:lpstr>ACE Classic Car Company</vt:lpstr>
      <vt:lpstr>Windsurf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Saidjon Nozimboev</dc:creator>
  <cp:lastModifiedBy>Saidjon Nozimboev</cp:lastModifiedBy>
  <dcterms:created xsi:type="dcterms:W3CDTF">2025-01-28T05:29:28Z</dcterms:created>
  <dcterms:modified xsi:type="dcterms:W3CDTF">2025-01-29T23:45:37Z</dcterms:modified>
</cp:coreProperties>
</file>