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trlProps/ctrlProp4.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H:\My Files\GitHub Project_Office\"/>
    </mc:Choice>
  </mc:AlternateContent>
  <xr:revisionPtr revIDLastSave="0" documentId="13_ncr:1_{EA43ECFC-9128-4914-A420-CDCF03F6B763}" xr6:coauthVersionLast="36" xr6:coauthVersionMax="47" xr10:uidLastSave="{00000000-0000-0000-0000-000000000000}"/>
  <bookViews>
    <workbookView xWindow="0" yWindow="0" windowWidth="20490" windowHeight="7545" firstSheet="3" activeTab="6" xr2:uid="{0A0D8D68-EFC2-4074-BDCA-85DAF874A3F1}"/>
  </bookViews>
  <sheets>
    <sheet name="Raw_data" sheetId="5" r:id="rId1"/>
    <sheet name="Product_Information" sheetId="1" r:id="rId2"/>
    <sheet name="Sheet3" sheetId="11" r:id="rId3"/>
    <sheet name="Joined_Data" sheetId="2" r:id="rId4"/>
    <sheet name="Analysis&amp;Charting" sheetId="4" r:id="rId5"/>
    <sheet name="Forecasting&amp;Budgeting" sheetId="8" r:id="rId6"/>
    <sheet name="Dashboard" sheetId="6" r:id="rId7"/>
  </sheets>
  <definedNames>
    <definedName name="_xlnm._FilterDatabase" localSheetId="0" hidden="1">Raw_data!$A$1:$H$528</definedName>
    <definedName name="_xlchart.v1.0" hidden="1">'Analysis&amp;Charting'!$AH$4:$AH$8</definedName>
    <definedName name="_xlchart.v1.1" hidden="1">'Analysis&amp;Charting'!$AI$4:$AI$8</definedName>
    <definedName name="_xlchart.v1.2" hidden="1">'Analysis&amp;Charting'!$AH$4:$AH$8</definedName>
    <definedName name="_xlchart.v1.3" hidden="1">'Analysis&amp;Charting'!$AI$4:$AI$8</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6" i="8" l="1"/>
  <c r="S6" i="8" l="1"/>
  <c r="Q17" i="8"/>
  <c r="S2" i="8"/>
  <c r="R6" i="8"/>
  <c r="E26" i="8" l="1"/>
  <c r="N26" i="8"/>
  <c r="N27" i="8" s="1"/>
  <c r="N28" i="8" s="1"/>
  <c r="E27" i="8" l="1"/>
  <c r="E28" i="8" s="1"/>
  <c r="N29" i="8"/>
  <c r="N30" i="8" s="1"/>
  <c r="F19" i="8"/>
  <c r="G19" i="8" s="1"/>
  <c r="F9" i="8"/>
  <c r="G9" i="8" s="1"/>
  <c r="H21" i="8" s="1"/>
  <c r="I21" i="8" s="1"/>
  <c r="F10" i="8"/>
  <c r="G10" i="8" s="1"/>
  <c r="H10" i="8" s="1"/>
  <c r="I10" i="8" s="1"/>
  <c r="F11" i="8"/>
  <c r="G11" i="8" s="1"/>
  <c r="H35" i="8" s="1"/>
  <c r="F12" i="8"/>
  <c r="G12" i="8" s="1"/>
  <c r="F13" i="8"/>
  <c r="G13" i="8" s="1"/>
  <c r="H13" i="8" s="1"/>
  <c r="I13" i="8" s="1"/>
  <c r="F14" i="8"/>
  <c r="G14" i="8" s="1"/>
  <c r="H26" i="8" s="1"/>
  <c r="F15" i="8"/>
  <c r="G15" i="8" s="1"/>
  <c r="H27" i="8" s="1"/>
  <c r="F16" i="8"/>
  <c r="G16" i="8" s="1"/>
  <c r="F17" i="8"/>
  <c r="G17" i="8" s="1"/>
  <c r="H5" i="8" s="1"/>
  <c r="I5" i="8" s="1"/>
  <c r="F18" i="8"/>
  <c r="G18" i="8" s="1"/>
  <c r="H6" i="8" s="1"/>
  <c r="I6" i="8" s="1"/>
  <c r="F8" i="8"/>
  <c r="G8" i="8" s="1"/>
  <c r="H20" i="8" s="1"/>
  <c r="I20" i="8" s="1"/>
  <c r="E29" i="8" l="1"/>
  <c r="E30" i="8"/>
  <c r="E31" i="8" s="1"/>
  <c r="H46" i="8"/>
  <c r="N31" i="8"/>
  <c r="N32" i="8" s="1"/>
  <c r="H2" i="8"/>
  <c r="I2" i="8" s="1"/>
  <c r="H23" i="8"/>
  <c r="I23" i="8" s="1"/>
  <c r="H14" i="8"/>
  <c r="I14" i="8" s="1"/>
  <c r="H47" i="8"/>
  <c r="H22" i="8"/>
  <c r="I22" i="8" s="1"/>
  <c r="H39" i="8"/>
  <c r="H15" i="8"/>
  <c r="I15" i="8" s="1"/>
  <c r="H38" i="8"/>
  <c r="H11" i="8"/>
  <c r="I11" i="8" s="1"/>
  <c r="H8" i="8"/>
  <c r="I8" i="8" s="1"/>
  <c r="H32" i="8"/>
  <c r="H30" i="8"/>
  <c r="H28" i="8"/>
  <c r="H4" i="8"/>
  <c r="I4" i="8" s="1"/>
  <c r="H40" i="8"/>
  <c r="H16" i="8"/>
  <c r="I16" i="8" s="1"/>
  <c r="H7" i="8"/>
  <c r="I7" i="8" s="1"/>
  <c r="H43" i="8"/>
  <c r="H31" i="8"/>
  <c r="H19" i="8"/>
  <c r="I19" i="8" s="1"/>
  <c r="H12" i="8"/>
  <c r="I12" i="8" s="1"/>
  <c r="H36" i="8"/>
  <c r="H48" i="8"/>
  <c r="H24" i="8"/>
  <c r="I24" i="8" s="1"/>
  <c r="H3" i="8"/>
  <c r="I3" i="8" s="1"/>
  <c r="H42" i="8"/>
  <c r="H34" i="8"/>
  <c r="H18" i="8"/>
  <c r="I18" i="8" s="1"/>
  <c r="H49" i="8"/>
  <c r="H41" i="8"/>
  <c r="H33" i="8"/>
  <c r="H25" i="8"/>
  <c r="I25" i="8" s="1"/>
  <c r="H17" i="8"/>
  <c r="I17" i="8" s="1"/>
  <c r="H9" i="8"/>
  <c r="I9" i="8" s="1"/>
  <c r="H45" i="8"/>
  <c r="H37" i="8"/>
  <c r="H29" i="8"/>
  <c r="H44" i="8"/>
  <c r="AP5" i="4"/>
  <c r="AP6" i="4"/>
  <c r="AP4" i="4"/>
  <c r="AO4" i="4"/>
  <c r="AO5" i="4"/>
  <c r="AO6" i="4"/>
  <c r="AP10" i="4"/>
  <c r="AP9" i="4"/>
  <c r="AO9" i="4"/>
  <c r="AO10" i="4"/>
  <c r="AI5" i="4"/>
  <c r="AI6" i="4"/>
  <c r="AI7" i="4"/>
  <c r="AI8" i="4"/>
  <c r="AI4" i="4"/>
  <c r="AH4" i="4"/>
  <c r="AH5" i="4"/>
  <c r="AH6" i="4"/>
  <c r="AH7" i="4"/>
  <c r="AH8" i="4"/>
  <c r="E32" i="8" l="1"/>
  <c r="N33" i="8"/>
  <c r="AG4" i="4"/>
  <c r="AG8" i="4"/>
  <c r="AG7" i="4"/>
  <c r="AG5" i="4"/>
  <c r="AG6" i="4"/>
  <c r="Z2" i="4"/>
  <c r="AA2" i="4" s="1"/>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A39" i="4"/>
  <c r="AA40" i="4"/>
  <c r="AA41" i="4"/>
  <c r="AA42" i="4"/>
  <c r="AA43" i="4"/>
  <c r="AA44" i="4"/>
  <c r="AA45" i="4"/>
  <c r="AA46" i="4"/>
  <c r="AA47" i="4"/>
  <c r="AA4" i="4"/>
  <c r="X4" i="4"/>
  <c r="E33" i="8" l="1"/>
  <c r="N34" i="8"/>
  <c r="AH2" i="4"/>
  <c r="AI2"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V4" i="4"/>
  <c r="Z4" i="4" s="1"/>
  <c r="V21" i="4"/>
  <c r="Z21" i="4" s="1"/>
  <c r="V22" i="4"/>
  <c r="Z22" i="4" s="1"/>
  <c r="V23" i="4"/>
  <c r="Z23" i="4" s="1"/>
  <c r="V24" i="4"/>
  <c r="Z24" i="4" s="1"/>
  <c r="V25" i="4"/>
  <c r="Z25" i="4" s="1"/>
  <c r="V26" i="4"/>
  <c r="Z26" i="4" s="1"/>
  <c r="V27" i="4"/>
  <c r="Z27" i="4" s="1"/>
  <c r="V28" i="4"/>
  <c r="Z28" i="4" s="1"/>
  <c r="V29" i="4"/>
  <c r="Z29" i="4" s="1"/>
  <c r="V30" i="4"/>
  <c r="Z30" i="4" s="1"/>
  <c r="V31" i="4"/>
  <c r="Z31" i="4" s="1"/>
  <c r="V32" i="4"/>
  <c r="Z32" i="4" s="1"/>
  <c r="V33" i="4"/>
  <c r="Z33" i="4" s="1"/>
  <c r="V34" i="4"/>
  <c r="Z34" i="4" s="1"/>
  <c r="V35" i="4"/>
  <c r="Z35" i="4" s="1"/>
  <c r="V36" i="4"/>
  <c r="Z36" i="4" s="1"/>
  <c r="V37" i="4"/>
  <c r="Z37" i="4" s="1"/>
  <c r="V38" i="4"/>
  <c r="Z38" i="4" s="1"/>
  <c r="V39" i="4"/>
  <c r="Z39" i="4" s="1"/>
  <c r="V40" i="4"/>
  <c r="Z40" i="4" s="1"/>
  <c r="V41" i="4"/>
  <c r="Z41" i="4" s="1"/>
  <c r="V42" i="4"/>
  <c r="Z42" i="4" s="1"/>
  <c r="V43" i="4"/>
  <c r="Z43" i="4" s="1"/>
  <c r="V44" i="4"/>
  <c r="Z44" i="4" s="1"/>
  <c r="V45" i="4"/>
  <c r="Z45" i="4" s="1"/>
  <c r="V46" i="4"/>
  <c r="Z46" i="4" s="1"/>
  <c r="V47" i="4"/>
  <c r="Z47" i="4" s="1"/>
  <c r="V5" i="4"/>
  <c r="Z5" i="4" s="1"/>
  <c r="V6" i="4"/>
  <c r="Z6" i="4" s="1"/>
  <c r="V7" i="4"/>
  <c r="Z7" i="4" s="1"/>
  <c r="V8" i="4"/>
  <c r="Z8" i="4" s="1"/>
  <c r="V9" i="4"/>
  <c r="Z9" i="4" s="1"/>
  <c r="V10" i="4"/>
  <c r="Z10" i="4" s="1"/>
  <c r="V11" i="4"/>
  <c r="Z11" i="4" s="1"/>
  <c r="V12" i="4"/>
  <c r="Z12" i="4" s="1"/>
  <c r="V13" i="4"/>
  <c r="Z13" i="4" s="1"/>
  <c r="V14" i="4"/>
  <c r="Z14" i="4" s="1"/>
  <c r="V15" i="4"/>
  <c r="Z15" i="4" s="1"/>
  <c r="V16" i="4"/>
  <c r="Z16" i="4" s="1"/>
  <c r="V17" i="4"/>
  <c r="Z17" i="4" s="1"/>
  <c r="V18" i="4"/>
  <c r="Z18" i="4" s="1"/>
  <c r="V19" i="4"/>
  <c r="Z19" i="4" s="1"/>
  <c r="V20" i="4"/>
  <c r="Z20" i="4" s="1"/>
  <c r="N6" i="4"/>
  <c r="O6" i="4" s="1"/>
  <c r="N7" i="4"/>
  <c r="O7" i="4" s="1"/>
  <c r="N8" i="4"/>
  <c r="O8" i="4" s="1"/>
  <c r="N9" i="4"/>
  <c r="O9" i="4" s="1"/>
  <c r="N10" i="4"/>
  <c r="O10" i="4" s="1"/>
  <c r="N11" i="4"/>
  <c r="O11" i="4" s="1"/>
  <c r="N12" i="4"/>
  <c r="O12" i="4" s="1"/>
  <c r="N13" i="4"/>
  <c r="O13" i="4" s="1"/>
  <c r="N14" i="4"/>
  <c r="O14" i="4" s="1"/>
  <c r="N15" i="4"/>
  <c r="O15" i="4" s="1"/>
  <c r="N16" i="4"/>
  <c r="O16" i="4" s="1"/>
  <c r="N5" i="4"/>
  <c r="O5" i="4" s="1"/>
  <c r="M5" i="4"/>
  <c r="M6" i="4"/>
  <c r="M7" i="4"/>
  <c r="M8" i="4"/>
  <c r="M9" i="4"/>
  <c r="M10" i="4"/>
  <c r="M11" i="4"/>
  <c r="M12" i="4"/>
  <c r="M13" i="4"/>
  <c r="M14" i="4"/>
  <c r="M15" i="4"/>
  <c r="M16" i="4"/>
  <c r="E34" i="8" l="1"/>
  <c r="N35" i="8"/>
  <c r="U44" i="4"/>
  <c r="U36" i="4"/>
  <c r="U12" i="4"/>
  <c r="U43" i="4"/>
  <c r="U35" i="4"/>
  <c r="U27" i="4"/>
  <c r="U19" i="4"/>
  <c r="U11" i="4"/>
  <c r="U20" i="4"/>
  <c r="U42" i="4"/>
  <c r="U34" i="4"/>
  <c r="U26" i="4"/>
  <c r="U18" i="4"/>
  <c r="U10" i="4"/>
  <c r="U28" i="4"/>
  <c r="U41" i="4"/>
  <c r="U33" i="4"/>
  <c r="U25" i="4"/>
  <c r="U17" i="4"/>
  <c r="U9" i="4"/>
  <c r="U40" i="4"/>
  <c r="U32" i="4"/>
  <c r="U24" i="4"/>
  <c r="U16" i="4"/>
  <c r="U8" i="4"/>
  <c r="U47" i="4"/>
  <c r="U39" i="4"/>
  <c r="U31" i="4"/>
  <c r="U23" i="4"/>
  <c r="U15" i="4"/>
  <c r="U7" i="4"/>
  <c r="U46" i="4"/>
  <c r="U38" i="4"/>
  <c r="U30" i="4"/>
  <c r="U22" i="4"/>
  <c r="U14" i="4"/>
  <c r="U6" i="4"/>
  <c r="U45" i="4"/>
  <c r="U37" i="4"/>
  <c r="U29" i="4"/>
  <c r="U21" i="4"/>
  <c r="U13" i="4"/>
  <c r="U5" i="4"/>
  <c r="U4"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4"/>
  <c r="E6" i="4"/>
  <c r="E35" i="8" l="1"/>
  <c r="N36" i="8"/>
  <c r="N37" i="8" s="1"/>
  <c r="N38" i="8" s="1"/>
  <c r="N39" i="8" s="1"/>
  <c r="N40" i="8" s="1"/>
  <c r="N41" i="8" s="1"/>
  <c r="N42" i="8" s="1"/>
  <c r="N43" i="8" s="1"/>
  <c r="N44" i="8" s="1"/>
  <c r="N45" i="8" s="1"/>
  <c r="N46" i="8" s="1"/>
  <c r="N47" i="8" s="1"/>
  <c r="X2" i="4"/>
  <c r="W2" i="4"/>
  <c r="V2" i="4"/>
  <c r="E8" i="4"/>
  <c r="E36" i="8" l="1"/>
  <c r="E37" i="8" s="1"/>
  <c r="E38" i="8" s="1"/>
  <c r="E39" i="8" s="1"/>
  <c r="E40" i="8" s="1"/>
  <c r="E41" i="8" s="1"/>
  <c r="E42" i="8" s="1"/>
  <c r="E43" i="8" s="1"/>
  <c r="E44" i="8" s="1"/>
  <c r="E45" i="8" s="1"/>
  <c r="E46" i="8" s="1"/>
  <c r="E47" i="8" s="1"/>
  <c r="E48" i="8" s="1"/>
  <c r="E49" i="8" s="1"/>
  <c r="Q2" i="8" s="1"/>
  <c r="N48" i="8"/>
  <c r="N49" i="8" s="1"/>
  <c r="P2" i="8" s="1"/>
  <c r="I26" i="8"/>
  <c r="R2" i="8" l="1"/>
  <c r="I27" i="8"/>
  <c r="I28" i="8" l="1"/>
  <c r="I29" i="8" s="1"/>
  <c r="I30" i="8" l="1"/>
  <c r="I31" i="8" l="1"/>
  <c r="I32" i="8" s="1"/>
  <c r="I33" i="8" l="1"/>
  <c r="I34" i="8" s="1"/>
  <c r="I35" i="8" s="1"/>
  <c r="I36" i="8" s="1"/>
  <c r="I37" i="8" s="1"/>
  <c r="I38" i="8" s="1"/>
  <c r="I39" i="8" s="1"/>
  <c r="I40" i="8" l="1"/>
  <c r="I41" i="8" s="1"/>
  <c r="I42" i="8" s="1"/>
  <c r="I43" i="8" s="1"/>
  <c r="I44" i="8" s="1"/>
  <c r="I45" i="8" s="1"/>
  <c r="I46" i="8" s="1"/>
  <c r="I47" i="8" s="1"/>
  <c r="I48" i="8" s="1"/>
  <c r="I49" i="8" s="1"/>
</calcChain>
</file>

<file path=xl/sharedStrings.xml><?xml version="1.0" encoding="utf-8"?>
<sst xmlns="http://schemas.openxmlformats.org/spreadsheetml/2006/main" count="3692" uniqueCount="172">
  <si>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</si>
  <si>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</si>
  <si>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</si>
  <si>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</si>
  <si>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</si>
  <si>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</si>
  <si>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</si>
  <si>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</si>
  <si>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</si>
  <si>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</si>
  <si>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</si>
  <si>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</si>
  <si>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</si>
  <si>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</si>
  <si>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</si>
  <si>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</si>
  <si>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</si>
  <si>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</si>
  <si>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</si>
  <si>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</si>
  <si>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</si>
  <si>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</si>
  <si>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</si>
  <si>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</si>
  <si>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</si>
  <si>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</si>
  <si>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</si>
  <si>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</si>
  <si>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</si>
  <si>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</si>
  <si>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</si>
  <si>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</si>
  <si>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</si>
  <si>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</si>
  <si>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</si>
  <si>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</si>
  <si>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</si>
  <si>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</si>
  <si>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</si>
  <si>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</si>
  <si>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</si>
  <si>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</si>
  <si>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</si>
  <si>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</si>
  <si>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</si>
  <si>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</si>
  <si>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</si>
  <si>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</si>
  <si>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</si>
  <si>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</si>
  <si>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</si>
  <si>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</si>
  <si>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</si>
  <si>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</si>
  <si>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</si>
  <si>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</si>
  <si>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</si>
  <si>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</si>
  <si>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</si>
  <si>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</si>
  <si>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</si>
  <si>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</si>
  <si>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</si>
  <si>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</si>
  <si>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</si>
  <si>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</si>
  <si>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</si>
  <si>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</si>
  <si>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</si>
  <si>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</si>
  <si>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</si>
  <si>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</si>
  <si>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</si>
  <si>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</si>
  <si>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</si>
  <si>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</si>
  <si>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</si>
  <si>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</si>
  <si>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</si>
  <si>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</si>
  <si>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</si>
  <si>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</si>
  <si>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</si>
  <si>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</si>
  <si>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</si>
  <si>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</si>
  <si>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</si>
  <si>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</si>
  <si>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</si>
  <si>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</si>
  <si>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</si>
  <si>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</si>
  <si>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</si>
  <si>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</si>
  <si>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</si>
  <si>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</si>
  <si>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</si>
  <si>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</si>
  <si>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</si>
  <si>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</si>
  <si>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</si>
  <si>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</si>
  <si>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</si>
  <si>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</si>
  <si>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</si>
  <si>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</si>
  <si>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</si>
  <si>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</si>
  <si>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</si>
  <si>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</si>
  <si>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</si>
  <si>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</si>
  <si>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</si>
  <si>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</si>
  <si>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PRIZE</t>
  </si>
  <si>
    <t>TOTAL SELLING PRIZE</t>
  </si>
  <si>
    <t>DAY</t>
  </si>
  <si>
    <t>MONTH</t>
  </si>
  <si>
    <t>YEAR</t>
  </si>
  <si>
    <t>Row Labels</t>
  </si>
  <si>
    <t>Sum of TOTAL SELLING PRIZE</t>
  </si>
  <si>
    <t>Sum of TOTAL SELLING PRIZE2</t>
  </si>
  <si>
    <t>Sum of TOTAL BUYING PRIZE</t>
  </si>
  <si>
    <t>Jan</t>
  </si>
  <si>
    <t>Feb</t>
  </si>
  <si>
    <t>Mar</t>
  </si>
  <si>
    <t>Apr</t>
  </si>
  <si>
    <t>May</t>
  </si>
  <si>
    <t>Jun</t>
  </si>
  <si>
    <t>Jul</t>
  </si>
  <si>
    <t>Aug</t>
  </si>
  <si>
    <t>Sep</t>
  </si>
  <si>
    <t>Oct</t>
  </si>
  <si>
    <t>Nov</t>
  </si>
  <si>
    <t>Dec</t>
  </si>
  <si>
    <t>Sum of QUANTITY</t>
  </si>
  <si>
    <t>Total Sales</t>
  </si>
  <si>
    <t>Total Profit</t>
  </si>
  <si>
    <t>Profit %</t>
  </si>
  <si>
    <t>Overall Profit %</t>
  </si>
  <si>
    <t>Month</t>
  </si>
  <si>
    <t>Sales</t>
  </si>
  <si>
    <t>Profit</t>
  </si>
  <si>
    <t>TOTAL_BUYING PRIZE</t>
  </si>
  <si>
    <t>TOTAL_SELLING PRIZE</t>
  </si>
  <si>
    <t>Monthly Profit %</t>
  </si>
  <si>
    <t>Product Name</t>
  </si>
  <si>
    <t>TOTAL SELL</t>
  </si>
  <si>
    <t>RANK</t>
  </si>
  <si>
    <t>Category</t>
  </si>
  <si>
    <t>Payment mode</t>
  </si>
  <si>
    <t>Total Sell</t>
  </si>
  <si>
    <t>Rank</t>
  </si>
  <si>
    <t>Top Category</t>
  </si>
  <si>
    <t>Sell Type</t>
  </si>
  <si>
    <t>SALE</t>
  </si>
  <si>
    <t>SL</t>
  </si>
  <si>
    <t>CMA</t>
  </si>
  <si>
    <t>Seasional Index</t>
  </si>
  <si>
    <t>Avg Seasional Index</t>
  </si>
  <si>
    <t>De-seasionalizing</t>
  </si>
  <si>
    <t>Buying Cost</t>
  </si>
  <si>
    <t>Year</t>
  </si>
  <si>
    <t>Month No</t>
  </si>
  <si>
    <t>Total_Buying_Cost (BY-2023,2024)</t>
  </si>
  <si>
    <t>Total_Sales
(BY-2023,2024)</t>
  </si>
  <si>
    <t>Profit (BY-2023,2024)</t>
  </si>
  <si>
    <t>Buying_Cost</t>
  </si>
  <si>
    <t>Est. Sales</t>
  </si>
  <si>
    <t>Target Margin(%)</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</si>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</sst>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quot;$&quot;#,##0.00"/>
    <numFmt numFmtId="166" formatCode="&quot;$&quot;#,##0"/>
    <numFmt numFmtId="167" formatCode="0.0000000"/>
  </numFmts>
  <fonts count="5"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8" tint="0.89999084444715716"/>
        <bgColor indexed="64"/>
      </patternFill>
    </fill>
    <fill>
      <patternFill patternType="solid">
        <fgColor theme="5" tint="0.59999389629810485"/>
        <bgColor indexed="64"/>
      </patternFill>
    </fill>
    <fill>
      <patternFill patternType="solid">
        <fgColor theme="2"/>
        <bgColor indexed="64"/>
      </patternFill>
    </fill>
  </fills>
  <borders count="9">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72">
    <xf numFmtId="0" fontId="0" fillId="0" borderId="0" xfId="0"/>
    <xf numFmtId="0" fontId="0" fillId="0" borderId="0" xfId="0" applyFill="1"/>
    <xf numFmtId="0" fontId="0" fillId="0" borderId="0" xfId="0" applyNumberFormat="1" applyFill="1"/>
    <xf numFmtId="164" fontId="0" fillId="0" borderId="0" xfId="0" applyNumberForma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165" fontId="1" fillId="2" borderId="3"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2" borderId="0" xfId="0" applyFont="1" applyFill="1"/>
    <xf numFmtId="0" fontId="4" fillId="3" borderId="2" xfId="0" applyFont="1" applyFill="1" applyBorder="1"/>
    <xf numFmtId="0" fontId="0" fillId="0" borderId="2" xfId="0" applyBorder="1"/>
    <xf numFmtId="9" fontId="0" fillId="0" borderId="2" xfId="1" applyFont="1" applyBorder="1"/>
    <xf numFmtId="0" fontId="4" fillId="0" borderId="2" xfId="0" applyFont="1" applyBorder="1"/>
    <xf numFmtId="165" fontId="0" fillId="0" borderId="2" xfId="0" applyNumberFormat="1" applyBorder="1"/>
    <xf numFmtId="0" fontId="2" fillId="2" borderId="2" xfId="0" applyFont="1" applyFill="1" applyBorder="1"/>
    <xf numFmtId="0" fontId="0" fillId="0" borderId="2" xfId="0" applyNumberFormat="1" applyBorder="1"/>
    <xf numFmtId="165" fontId="0" fillId="0" borderId="0" xfId="0" applyNumberFormat="1" applyBorder="1"/>
    <xf numFmtId="0" fontId="4" fillId="0" borderId="0" xfId="0" applyFont="1" applyBorder="1" applyAlignment="1">
      <alignment horizontal="center"/>
    </xf>
    <xf numFmtId="9" fontId="0" fillId="0" borderId="0" xfId="1" applyFont="1" applyBorder="1"/>
    <xf numFmtId="0" fontId="0" fillId="0" borderId="2" xfId="0" pivotButton="1" applyBorder="1"/>
    <xf numFmtId="0" fontId="0" fillId="0" borderId="2" xfId="0" applyBorder="1" applyAlignment="1">
      <alignment horizontal="left"/>
    </xf>
    <xf numFmtId="0" fontId="4" fillId="0" borderId="2" xfId="0" applyFont="1" applyBorder="1" applyAlignment="1">
      <alignment horizontal="left"/>
    </xf>
    <xf numFmtId="166" fontId="0" fillId="0" borderId="2" xfId="0" applyNumberFormat="1" applyBorder="1"/>
    <xf numFmtId="0" fontId="4" fillId="3" borderId="0" xfId="0" applyFont="1" applyFill="1" applyBorder="1"/>
    <xf numFmtId="1" fontId="0" fillId="0" borderId="0" xfId="0" applyNumberFormat="1" applyBorder="1"/>
    <xf numFmtId="1" fontId="0" fillId="0" borderId="3" xfId="0" applyNumberFormat="1" applyBorder="1"/>
    <xf numFmtId="166" fontId="0" fillId="0" borderId="3" xfId="0" applyNumberFormat="1" applyBorder="1"/>
    <xf numFmtId="0" fontId="0" fillId="0" borderId="6" xfId="0" pivotButton="1" applyBorder="1"/>
    <xf numFmtId="0" fontId="0" fillId="0" borderId="6" xfId="0" applyBorder="1" applyAlignment="1">
      <alignment horizontal="left"/>
    </xf>
    <xf numFmtId="0" fontId="0" fillId="0" borderId="5" xfId="0" applyBorder="1"/>
    <xf numFmtId="165" fontId="0" fillId="0" borderId="5" xfId="0" applyNumberFormat="1" applyBorder="1"/>
    <xf numFmtId="166" fontId="0" fillId="0" borderId="0" xfId="0" applyNumberFormat="1"/>
    <xf numFmtId="0" fontId="0" fillId="0" borderId="7" xfId="0" applyFill="1" applyBorder="1"/>
    <xf numFmtId="0" fontId="0" fillId="0" borderId="2" xfId="0" pivotButton="1" applyFill="1" applyBorder="1" applyAlignment="1">
      <alignment horizontal="right"/>
    </xf>
    <xf numFmtId="164" fontId="0" fillId="0" borderId="2" xfId="0" applyNumberFormat="1" applyFont="1" applyBorder="1"/>
    <xf numFmtId="0" fontId="0" fillId="0" borderId="2" xfId="0" applyFont="1" applyBorder="1"/>
    <xf numFmtId="0" fontId="0" fillId="0" borderId="2" xfId="0" applyFill="1" applyBorder="1"/>
    <xf numFmtId="165" fontId="0" fillId="0" borderId="2" xfId="0" applyNumberFormat="1" applyFill="1" applyBorder="1"/>
    <xf numFmtId="165" fontId="0" fillId="0" borderId="2" xfId="0" applyNumberFormat="1" applyFont="1" applyBorder="1"/>
    <xf numFmtId="0" fontId="4" fillId="0" borderId="2" xfId="0" applyFont="1" applyBorder="1" applyAlignment="1">
      <alignment horizontal="center" vertical="center"/>
    </xf>
    <xf numFmtId="0" fontId="0" fillId="4" borderId="3" xfId="0" applyFill="1" applyBorder="1"/>
    <xf numFmtId="0" fontId="0" fillId="4" borderId="2" xfId="0" applyFill="1" applyBorder="1"/>
    <xf numFmtId="166" fontId="0" fillId="4" borderId="2" xfId="0" applyNumberFormat="1" applyFill="1" applyBorder="1"/>
    <xf numFmtId="0" fontId="0" fillId="0" borderId="8" xfId="0" applyFont="1" applyBorder="1" applyAlignment="1">
      <alignment horizontal="center" vertical="center"/>
    </xf>
    <xf numFmtId="0" fontId="0" fillId="5" borderId="8" xfId="0" applyFont="1" applyFill="1" applyBorder="1" applyAlignment="1">
      <alignment horizontal="center" vertical="center"/>
    </xf>
    <xf numFmtId="0" fontId="0" fillId="5" borderId="2" xfId="0" applyFill="1" applyBorder="1"/>
    <xf numFmtId="166" fontId="0" fillId="5" borderId="2" xfId="0" applyNumberFormat="1" applyFill="1" applyBorder="1"/>
    <xf numFmtId="2" fontId="0" fillId="5" borderId="2" xfId="0" applyNumberFormat="1" applyFill="1" applyBorder="1"/>
    <xf numFmtId="167" fontId="0" fillId="0" borderId="2" xfId="0" applyNumberFormat="1" applyBorder="1"/>
    <xf numFmtId="0" fontId="0" fillId="0" borderId="2"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xf>
    <xf numFmtId="166" fontId="0" fillId="0" borderId="2" xfId="1" applyNumberFormat="1" applyFont="1" applyBorder="1"/>
    <xf numFmtId="0" fontId="4" fillId="0" borderId="2" xfId="0" applyFont="1" applyFill="1" applyBorder="1" applyAlignment="1">
      <alignment horizontal="center" vertical="center" wrapText="1"/>
    </xf>
    <xf numFmtId="9" fontId="0" fillId="0" borderId="0" xfId="1" applyNumberFormat="1" applyFont="1"/>
    <xf numFmtId="0" fontId="0" fillId="0" borderId="6" xfId="0" applyBorder="1" applyAlignment="1">
      <alignment horizontal="left" indent="1"/>
    </xf>
    <xf numFmtId="164" fontId="0" fillId="0" borderId="6" xfId="0" applyNumberFormat="1" applyBorder="1" applyAlignment="1">
      <alignment horizontal="left" indent="2"/>
    </xf>
    <xf numFmtId="0" fontId="4" fillId="0" borderId="2" xfId="0" applyFont="1" applyBorder="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8" xfId="0" applyNumberFormat="1" applyFont="1" applyBorder="1" applyAlignment="1">
      <alignment horizontal="center" vertical="center"/>
    </xf>
    <xf numFmtId="0" fontId="4" fillId="0" borderId="7" xfId="0" applyNumberFormat="1" applyFont="1" applyBorder="1" applyAlignment="1">
      <alignment horizontal="center" vertical="center"/>
    </xf>
    <xf numFmtId="0" fontId="4" fillId="0" borderId="3" xfId="0" applyNumberFormat="1"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Percent" xfId="1" builtinId="5"/>
  </cellStyles>
  <dxfs count="240">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numFmt numFmtId="165"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numFmt numFmtId="166" formatCode="&quot;$&quot;#,##0"/>
    </dxf>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65" formatCode="&quot;$&quot;#,##0.00"/>
    </dxf>
    <dxf>
      <fill>
        <patternFill patternType="solid">
          <bgColor theme="8"/>
        </patternFill>
      </fill>
    </dxf>
    <dxf>
      <font>
        <color theme="0"/>
      </font>
    </dxf>
    <dxf>
      <numFmt numFmtId="165" formatCode="&quot;$&quot;#,##0.00"/>
    </dxf>
    <dxf>
      <fill>
        <patternFill patternType="solid">
          <bgColor theme="8"/>
        </patternFill>
      </fill>
    </dxf>
    <dxf>
      <font>
        <color theme="0"/>
      </font>
    </dxf>
    <dxf>
      <numFmt numFmtId="165" formatCode="&quot;$&quot;#,##0.00"/>
    </dxf>
    <dxf>
      <numFmt numFmtId="165" formatCode="&quot;$&quot;#,##0.00"/>
    </dxf>
    <dxf>
      <numFmt numFmtId="165" formatCode="&quot;$&quot;#,##0.00"/>
    </dxf>
    <dxf>
      <numFmt numFmtId="165" formatCode="&quot;$&quot;#,##0.00"/>
    </dxf>
    <dxf>
      <fill>
        <patternFill patternType="solid">
          <bgColor theme="8"/>
        </patternFill>
      </fill>
    </dxf>
    <dxf>
      <font>
        <color theme="0"/>
      </font>
    </dxf>
    <dxf>
      <numFmt numFmtId="165" formatCode="&quot;$&quot;#,##0.0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numFmt numFmtId="165"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numFmt numFmtId="166" formatCode="&quot;$&quot;#,##0"/>
    </dxf>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65" formatCode="&quot;$&quot;#,##0.00"/>
    </dxf>
    <dxf>
      <fill>
        <patternFill patternType="solid">
          <bgColor theme="8"/>
        </patternFill>
      </fill>
    </dxf>
    <dxf>
      <font>
        <color theme="0"/>
      </font>
    </dxf>
    <dxf>
      <numFmt numFmtId="165" formatCode="&quot;$&quot;#,##0.00"/>
    </dxf>
    <dxf>
      <fill>
        <patternFill patternType="solid">
          <bgColor theme="8"/>
        </patternFill>
      </fill>
    </dxf>
    <dxf>
      <font>
        <color theme="0"/>
      </font>
    </dxf>
    <dxf>
      <numFmt numFmtId="165" formatCode="&quot;$&quot;#,##0.00"/>
    </dxf>
    <dxf>
      <numFmt numFmtId="165" formatCode="&quot;$&quot;#,##0.00"/>
    </dxf>
    <dxf>
      <numFmt numFmtId="165" formatCode="&quot;$&quot;#,##0.00"/>
    </dxf>
    <dxf>
      <numFmt numFmtId="165" formatCode="&quot;$&quot;#,##0.00"/>
    </dxf>
    <dxf>
      <fill>
        <patternFill patternType="solid">
          <bgColor theme="8"/>
        </patternFill>
      </fill>
    </dxf>
    <dxf>
      <font>
        <color theme="0"/>
      </font>
    </dxf>
    <dxf>
      <numFmt numFmtId="165" formatCode="&quot;$&quot;#,##0.0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numFmt numFmtId="165"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patternFill>
      </fill>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numFmt numFmtId="166" formatCode="&quot;$&quot;#,##0"/>
    </dxf>
    <dxf>
      <fill>
        <patternFill patternType="solid">
          <bgColor theme="8"/>
        </patternFill>
      </fill>
    </dxf>
    <dxf>
      <font>
        <color theme="0"/>
      </font>
    </dxf>
    <dxf>
      <numFmt numFmtId="165" formatCode="&quot;$&quot;#,##0.0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65" formatCode="&quot;$&quot;#,##0.00"/>
    </dxf>
    <dxf>
      <fill>
        <patternFill patternType="solid">
          <bgColor theme="8"/>
        </patternFill>
      </fill>
    </dxf>
    <dxf>
      <font>
        <color theme="0"/>
      </font>
    </dxf>
    <dxf>
      <numFmt numFmtId="165" formatCode="&quot;$&quot;#,##0.00"/>
    </dxf>
    <dxf>
      <fill>
        <patternFill patternType="solid">
          <bgColor theme="8"/>
        </patternFill>
      </fill>
    </dxf>
    <dxf>
      <font>
        <color theme="0"/>
      </font>
    </dxf>
    <dxf>
      <numFmt numFmtId="165" formatCode="&quot;$&quot;#,##0.00"/>
    </dxf>
    <dxf>
      <numFmt numFmtId="165" formatCode="&quot;$&quot;#,##0.00"/>
    </dxf>
    <dxf>
      <numFmt numFmtId="165" formatCode="&quot;$&quot;#,##0.00"/>
    </dxf>
    <dxf>
      <numFmt numFmtId="165" formatCode="&quot;$&quot;#,##0.00"/>
    </dxf>
    <dxf>
      <fill>
        <patternFill patternType="solid">
          <bgColor theme="8"/>
        </patternFill>
      </fill>
    </dxf>
    <dxf>
      <font>
        <color theme="0"/>
      </font>
    </dxf>
    <dxf>
      <numFmt numFmtId="165" formatCode="&quot;$&quot;#,##0.00"/>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65" formatCode="&quot;$&quot;#,##0.00"/>
    </dxf>
    <dxf>
      <font>
        <color theme="0"/>
      </font>
    </dxf>
    <dxf>
      <fill>
        <patternFill patternType="solid">
          <bgColor theme="8"/>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numFmt numFmtId="165" formatCode="&quot;$&quot;#,##0.00"/>
    </dxf>
    <dxf>
      <font>
        <color theme="0"/>
      </font>
    </dxf>
    <dxf>
      <fill>
        <patternFill patternType="solid">
          <bgColor theme="8"/>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00"/>
    </dxf>
    <dxf>
      <font>
        <color theme="0"/>
      </font>
    </dxf>
    <dxf>
      <fill>
        <patternFill patternType="solid">
          <bgColor theme="8"/>
        </patternFill>
      </fill>
    </dxf>
    <dxf>
      <numFmt numFmtId="166" formatCode="&quot;$&quot;#,##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ill>
        <patternFill patternType="solid">
          <bgColor theme="8"/>
        </patternFill>
      </fill>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65" formatCode="&quot;$&quot;#,##0.00"/>
    </dxf>
    <dxf>
      <font>
        <color theme="0"/>
      </font>
    </dxf>
    <dxf>
      <fill>
        <patternFill patternType="solid">
          <bgColor theme="8"/>
        </patternFill>
      </fill>
    </dxf>
    <dxf>
      <numFmt numFmtId="165" formatCode="&quot;$&quot;#,##0.00"/>
    </dxf>
    <dxf>
      <numFmt numFmtId="165" formatCode="&quot;$&quot;#,##0.00"/>
    </dxf>
    <dxf>
      <font>
        <color theme="0"/>
      </font>
    </dxf>
    <dxf>
      <fill>
        <patternFill patternType="solid">
          <bgColor theme="8"/>
        </patternFill>
      </fill>
    </dxf>
    <dxf>
      <numFmt numFmtId="165" formatCode="&quot;$&quot;#,##0.00"/>
    </dxf>
    <dxf>
      <numFmt numFmtId="165" formatCode="&quot;$&quot;#,##0.00"/>
    </dxf>
    <dxf>
      <numFmt numFmtId="165" formatCode="&quot;$&quot;#,##0.00"/>
    </dxf>
    <dxf>
      <numFmt numFmtId="165" formatCode="&quot;$&quot;#,##0.00"/>
    </dxf>
    <dxf>
      <font>
        <color theme="0"/>
      </font>
    </dxf>
    <dxf>
      <fill>
        <patternFill patternType="solid">
          <bgColor theme="8"/>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165" formatCode="&quot;$&quot;#,##0.00"/>
      <fill>
        <patternFill patternType="solid">
          <fgColor indexed="64"/>
          <bgColor theme="9" tint="0.59999389629810485"/>
        </patternFill>
      </fill>
    </dxf>
    <dxf>
      <numFmt numFmtId="165" formatCode="&quot;$&quot;#,##0.00"/>
      <fill>
        <patternFill patternType="solid">
          <fgColor indexed="64"/>
          <bgColor theme="9" tint="0.59999389629810485"/>
        </patternFill>
      </fill>
    </dxf>
    <dxf>
      <numFmt numFmtId="165" formatCode="&quot;$&quot;#,##0.00"/>
      <fill>
        <patternFill patternType="solid">
          <fgColor indexed="64"/>
          <bgColor theme="9" tint="0.59999389629810485"/>
        </patternFill>
      </fill>
    </dxf>
    <dxf>
      <numFmt numFmtId="165" formatCode="&quot;$&quot;#,##0.00"/>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168"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4" formatCode="yyyy\-mm\-dd;@"/>
      <fill>
        <patternFill patternType="solid">
          <fgColor indexed="64"/>
          <bgColor theme="7" tint="0.59999389629810485"/>
        </patternFill>
      </fill>
    </dxf>
    <dxf>
      <fill>
        <patternFill patternType="solid">
          <fgColor indexed="64"/>
          <bgColor theme="9" tint="0.59999389629810485"/>
        </patternFill>
      </fill>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center" vertical="center" textRotation="0" wrapText="0" indent="0" justifyLastLine="0" shrinkToFit="0" readingOrder="0"/>
    </dxf>
    <dxf>
      <fill>
        <patternFill patternType="none">
          <bgColor auto="1"/>
        </patternFill>
      </fill>
      <border diagonalUp="0" diagonalDown="0">
        <left/>
        <right/>
        <top/>
        <bottom/>
        <vertical/>
        <horizontal/>
      </border>
    </dxf>
    <dxf>
      <font>
        <b/>
        <i val="0"/>
        <sz val="11"/>
        <name val="Calibri Light"/>
        <family val="2"/>
        <scheme val="major"/>
      </font>
    </dxf>
    <dxf>
      <font>
        <b val="0"/>
        <i val="0"/>
        <sz val="11"/>
      </font>
      <fill>
        <patternFill patternType="solid">
          <fgColor theme="7" tint="-0.499984740745262"/>
          <bgColor rgb="FF002060"/>
        </patternFill>
      </fill>
      <border diagonalUp="0" diagonalDown="0">
        <left/>
        <right/>
        <top/>
        <bottom/>
        <vertical/>
        <horizontal/>
      </border>
    </dxf>
    <dxf>
      <fill>
        <patternFill patternType="none">
          <bgColor auto="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color theme="1"/>
      </font>
      <border>
        <bottom style="thin">
          <color rgb="FF4F81BD"/>
        </bottom>
        <vertical/>
        <horizontal/>
      </border>
    </dxf>
    <dxf>
      <font>
        <sz val="11"/>
        <color theme="7" tint="-0.499984740745262"/>
      </font>
      <fill>
        <patternFill patternType="none">
          <bgColor auto="1"/>
        </patternFill>
      </fill>
      <border diagonalUp="0" diagonalDown="0">
        <left/>
        <right/>
        <top/>
        <bottom/>
        <vertical/>
        <horizontal/>
      </border>
    </dxf>
  </dxfs>
  <tableStyles count="6" defaultTableStyle="TableStyleMedium2" defaultPivotStyle="PivotStyleLight16">
    <tableStyle name="Custom" pivot="0" table="0" count="0" xr9:uid="{004F22DF-4374-414E-8514-2C8BA2625741}"/>
    <tableStyle name="Custom___" pivot="0" table="0" count="10" xr9:uid="{B654267C-5254-4641-BA68-B7C2C2E31C20}">
      <tableStyleElement type="wholeTable" dxfId="239"/>
      <tableStyleElement type="headerRow" dxfId="238"/>
    </tableStyle>
    <tableStyle name="SLICER" pivot="0" table="0" count="10" xr9:uid="{C2F4C036-8D81-403F-996E-142D1BF5CBC0}">
      <tableStyleElement type="wholeTable" dxfId="237"/>
      <tableStyleElement type="headerRow" dxfId="236"/>
    </tableStyle>
    <tableStyle name="Slicer Style 1" pivot="0" table="0" count="1" xr9:uid="{A9D9E6DD-B73C-4AC0-B13A-DCB38F64A5FD}">
      <tableStyleElement type="wholeTable" dxfId="235"/>
    </tableStyle>
    <tableStyle name="Style1" pivot="0" table="0" count="2" xr9:uid="{C3C1DB12-150A-4654-80AF-AFD8502AACD7}">
      <tableStyleElement type="wholeTable" dxfId="234"/>
      <tableStyleElement type="headerRow" dxfId="233"/>
    </tableStyle>
    <tableStyle name="Year" pivot="0" table="0" count="3" xr9:uid="{DD60B748-662D-4B04-A98B-1DF4AC16F875}">
      <tableStyleElement type="wholeTable" dxfId="232"/>
    </tableStyle>
  </tableStyles>
  <colors>
    <mruColors>
      <color rgb="FF464444"/>
      <color rgb="FF5F5F5F"/>
      <color rgb="FFFF6699"/>
    </mruColors>
  </colors>
  <extLst>
    <ext xmlns:x14="http://schemas.microsoft.com/office/spreadsheetml/2009/9/main" uri="{46F421CA-312F-682f-3DD2-61675219B42D}">
      <x14:dxfs count="18">
        <dxf>
          <fill>
            <gradientFill>
              <stop position="0">
                <color theme="1"/>
              </stop>
              <stop position="1">
                <color theme="7" tint="-0.49803155613879818"/>
              </stop>
            </gradientFill>
          </fill>
        </dxf>
        <dxf>
          <fill>
            <patternFill>
              <bgColor theme="3"/>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x14:slicerStyle name="Custom___">
          <x14:slicerStyleElements>
            <x14:slicerStyleElement type="unselectedItemWithData" dxfId="17"/>
            <x14:slicerStyleElement type="unselectedItemWithNoData" dxfId="16"/>
            <x14:slicerStyleElement type="selectedItemWithData" dxfId="15"/>
            <x14:slicerStyleElement type="selectedItemWithNoData" dxfId="14"/>
            <x14:slicerStyleElement type="hoveredUnselectedItemWithData" dxfId="13"/>
            <x14:slicerStyleElement type="hoveredSelectedItemWithData" dxfId="12"/>
            <x14:slicerStyleElement type="hoveredUnselectedItemWithNoData" dxfId="11"/>
            <x14:slicerStyleElement type="hoveredSelectedItemWithNoData" dxfId="10"/>
          </x14:slicerStyleElements>
        </x14:slicerStyle>
        <x14:slicerStyle name="SLICER">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1"/>
        <x14:slicerStyle name="Style1"/>
        <x14:slicerStyle name="Year">
          <x14:slicerStyleElements>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[Sales_Analysis&amp;Dashboard.xlsx]Analysis&amp;Charting!DailySales</c:name>
    <c:fmtId val="0"/>
  </c:pivotSource>
  <c:chart>
    <c:autoTitleDeleted val="1"/>
    <c:pivotFmts>
      <c:pivotFmt>
        <c:idx val="0"/>
        <c:spPr>
          <a:solidFill>
            <a:schemeClr val="accent1"/>
          </a:solidFill>
          <a:ln>
            <a:noFill/>
          </a:ln>
          <a:effectLst/>
        </c:spPr>
        <c:marker>
          <c:symbol val="none"/>
        </c:marker>
      </c:pivotFmt>
    </c:pivotFmts>
    <c:plotArea>
      <c:layout/>
      <c:areaChart>
        <c:grouping val="standard"/>
        <c:varyColors val="0"/>
        <c:ser>
          <c:idx val="0"/>
          <c:order val="0"/>
          <c:tx>
            <c:strRef>
              <c:f>'Analysis&amp;Charting'!$B$3</c:f>
              <c:strCache>
                <c:ptCount val="1"/>
                <c:pt idx="0">
                  <c:v>Total</c:v>
                </c:pt>
              </c:strCache>
            </c:strRef>
          </c:tx>
          <c:spPr>
            <a:solidFill>
              <a:schemeClr val="accent1"/>
            </a:solidFill>
            <a:ln>
              <a:noFill/>
            </a:ln>
            <a:effectLst/>
          </c:spPr>
          <c:cat>
            <c:strRef>
              <c:f>'Analysis&amp;Charting'!$A$4:$A$34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'Analysis&amp;Charting'!$B$4:$B$34</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4F6-4FE7-9FCE-202DC3E0C858}"/>
            </c:ext>
          </c:extLst>
        </c:ser>
        <c:dLbls>
          <c:showLegendKey val="0"/>
          <c:showVal val="0"/>
          <c:showCatName val="0"/>
          <c:showSerName val="0"/>
          <c:showPercent val="0"/>
          <c:showBubbleSize val="0"/>
        </c:dLbls>
        <c:axId val="1765050351"/>
        <c:axId val="1826346303"/>
      </c:areaChart>
      <c:catAx>
        <c:axId val="1765050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346303"/>
        <c:crosses val="autoZero"/>
        <c:auto val="1"/>
        <c:lblAlgn val="ctr"/>
        <c:lblOffset val="100"/>
        <c:noMultiLvlLbl val="0"/>
      </c:catAx>
      <c:valAx>
        <c:axId val="1826346303"/>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50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'Analysis&amp;Charting'!$M$4</c:f>
              <c:strCache>
                <c:ptCount val="1"/>
                <c:pt idx="0">
                  <c:v>Sales</c:v>
                </c:pt>
              </c:strCache>
            </c:strRef>
          </c:tx>
          <c:spPr>
            <a:solidFill>
              <a:schemeClr val="accent1"/>
            </a:solidFill>
            <a:ln>
              <a:noFill/>
            </a:ln>
            <a:effectLst/>
          </c:spPr>
          <c:invertIfNegative val="0"/>
          <c:dLbls>
            <c:delete val="1"/>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'Analysis&amp;Charting'!$M$5:$M$16</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74D-4B5C-B8D1-69806C1DED57}"/>
            </c:ext>
          </c:extLst>
        </c:ser>
        <c:ser>
          <c:idx val="1"/>
          <c:order val="1"/>
          <c:tx>
            <c:strRef>
              <c:f>'Analysis&amp;Charting'!$N$4</c:f>
              <c:strCache>
                <c:ptCount val="1"/>
                <c:pt idx="0">
                  <c:v>Profit</c:v>
                </c:pt>
              </c:strCache>
            </c:strRef>
          </c:tx>
          <c:spPr>
            <a:solidFill>
              <a:schemeClr val="accent2"/>
            </a:solidFill>
            <a:ln>
              <a:noFill/>
            </a:ln>
            <a:effectLst/>
          </c:spPr>
          <c:invertIfNegative val="0"/>
          <c:dLbls>
            <c:delete val="1"/>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'Analysis&amp;Charting'!$N$5:$N$16</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274D-4B5C-B8D1-69806C1DED57}"/>
            </c:ext>
          </c:extLst>
        </c:ser>
        <c:ser>
          <c:idx val="2"/>
          <c:order val="2"/>
          <c:tx>
            <c:strRef>
              <c:f>'Analysis&amp;Charting'!$O$4</c:f>
              <c:strCache>
                <c:ptCount val="1"/>
                <c:pt idx="0">
                  <c:v>Profit %</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'Analysis&amp;Charting'!$O$5:$O$16</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2-274D-4B5C-B8D1-69806C1DED57}"/>
            </c:ext>
          </c:extLst>
        </c:ser>
        <c:dLbls>
          <c:dLblPos val="outEnd"/>
          <c:showLegendKey val="0"/>
          <c:showVal val="1"/>
          <c:showCatName val="0"/>
          <c:showSerName val="0"/>
          <c:showPercent val="0"/>
          <c:showBubbleSize val="0"/>
        </c:dLbls>
        <c:gapWidth val="353"/>
        <c:overlap val="100"/>
        <c:axId val="1763824351"/>
        <c:axId val="1967823215"/>
      </c:barChart>
      <c:catAx>
        <c:axId val="1763824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823215"/>
        <c:crosses val="autoZero"/>
        <c:auto val="1"/>
        <c:lblAlgn val="ctr"/>
        <c:lblOffset val="100"/>
        <c:noMultiLvlLbl val="0"/>
      </c:catAx>
      <c:valAx>
        <c:axId val="1967823215"/>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2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'Analysis&amp;Charting'!$Z$4:$Z$13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'Analysis&amp;Charting'!$AA$4:$AA$13</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830-4F9F-B69D-C70C01AE113B}"/>
            </c:ext>
          </c:extLst>
        </c:ser>
        <c:dLbls>
          <c:showLegendKey val="0"/>
          <c:showVal val="0"/>
          <c:showCatName val="0"/>
          <c:showSerName val="0"/>
          <c:showPercent val="0"/>
          <c:showBubbleSize val="0"/>
        </c:dLbls>
        <c:gapWidth val="182"/>
        <c:axId val="1253511135"/>
        <c:axId val="1349215823"/>
      </c:barChart>
      <c:catAx>
        <c:axId val="1253511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5823"/>
        <c:crosses val="autoZero"/>
        <c:auto val="1"/>
        <c:lblAlgn val="ctr"/>
        <c:lblOffset val="100"/>
        <c:noMultiLvlLbl val="0"/>
      </c:catAx>
      <c:valAx>
        <c:axId val="134921582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51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'Analysis&amp;Charting'!$AP$3</c:f>
              <c:strCache>
                <c:ptCount val="1"/>
                <c:pt idx="0">
                  <c:v>Total Sell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31-4F41-92BE-271CFCAD53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31-4F41-92BE-271CFCAD53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31-4F41-92BE-271CFCAD53F0}"/>
              </c:ext>
            </c:extLst>
          </c:dPt>
          <c:cat>
            <c:strRef>
              <c:f>'Analysis&amp;Charting'!$AO$4:$AO$6</c:f>
              <c:strCache>
                <c:ptCount val="3"/>
                <c:pt idx="0">
                  <c:v>Direct Sales</c:v>
                </c:pt>
                <c:pt idx="1">
                  <c:v>Online</c:v>
                </c:pt>
                <c:pt idx="2">
                  <c:v>Wholesaler</c:v>
                </c:pt>
              </c:strCache>
            </c:strRef>
          </c:cat>
          <c:val>
            <c:numRef>
              <c:f>'Analysis&amp;Charting'!$AP$4:$AP$6</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00BA-412B-8E89-69B0DDBDC6B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'Analysis&amp;Charting'!$AP$8</c:f>
              <c:strCache>
                <c:ptCount val="1"/>
                <c:pt idx="0">
                  <c:v>Total Sell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07-4420-A7C3-44567FB832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07-4420-A7C3-44567FB83232}"/>
              </c:ext>
            </c:extLst>
          </c:dPt>
          <c:cat>
            <c:strRef>
              <c:f>'Analysis&amp;Charting'!$AO$9:$AO$10</c:f>
              <c:strCache>
                <c:ptCount val="2"/>
                <c:pt idx="0">
                  <c:v>Cash</c:v>
                </c:pt>
                <c:pt idx="1">
                  <c:v>Online</c:v>
                </c:pt>
              </c:strCache>
            </c:strRef>
          </c:cat>
          <c:val>
            <c:numRef>
              <c:f>'Analysis&amp;Charting'!$AP$9:$AP$10</c:f>
              <c:numCache>
                <c:formatCode>General</c:formatCode>
                <c:ptCount val="2"/>
                <c:pt idx="0">
                  <c:v>199516.90000000008</c:v>
                </c:pt>
                <c:pt idx="1">
                  <c:v>201895.01999999993</c:v>
                </c:pt>
              </c:numCache>
            </c:numRef>
          </c:val>
          <c:extLst>
            <c:ext xmlns:c16="http://schemas.microsoft.com/office/drawing/2014/chart" uri="{C3380CC4-5D6E-409C-BE32-E72D297353CC}">
              <c16:uniqueId val="{00000000-0451-4E9B-92DB-CB789A6B797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(BY-2023,2024)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'Forecasting&amp;Budgeting'!$I$1</c:f>
              <c:strCache>
                <c:ptCount val="1"/>
                <c:pt idx="0">
                  <c:v>De-seasionalizing</c:v>
                </c:pt>
              </c:strCache>
            </c:strRef>
          </c:tx>
          <c:spPr>
            <a:ln w="28575" cap="rnd">
              <a:solidFill>
                <a:schemeClr val="accent1"/>
              </a:solidFill>
              <a:round/>
            </a:ln>
            <a:effectLst/>
          </c:spPr>
          <c:marker>
            <c:symbol val="none"/>
          </c:marker>
          <c:trendline>
            <c:spPr>
              <a:ln w="19050" cap="rnd">
                <a:solidFill>
                  <a:schemeClr val="tx2"/>
                </a:solidFill>
                <a:prstDash val="sysDash"/>
              </a:ln>
              <a:effectLst/>
            </c:spPr>
            <c:trendlineType val="exp"/>
            <c:forward val="2"/>
            <c:dispRSqr val="0"/>
            <c:dispEq val="0"/>
          </c:trendline>
          <c:cat>
            <c:multiLvlStrRef>
              <c:f>'Forecasting&amp;Budgeting'!$C$2:$D$49</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'Forecasting&amp;Budgeting'!$I$2:$I$49</c:f>
              <c:numCache>
                <c:formatCode>"$"#,##0</c:formatCode>
                <c:ptCount val="48"/>
                <c:pt idx="0">
                  <c:v>12670.69993382452</c:v>
                </c:pt>
                <c:pt idx="1">
                  <c:v>11725.407441109905</c:v>
                </c:pt>
                <c:pt idx="2">
                  <c:v>23133.499105977895</c:v>
                </c:pt>
                <c:pt idx="3">
                  <c:v>22585.828874858231</c:v>
                </c:pt>
                <c:pt idx="4">
                  <c:v>5949.3166562413726</c:v>
                </c:pt>
                <c:pt idx="5">
                  <c:v>20828.272522399966</c:v>
                </c:pt>
                <c:pt idx="6">
                  <c:v>15849.371666666666</c:v>
                </c:pt>
                <c:pt idx="7">
                  <c:v>16327.556666666667</c:v>
                </c:pt>
                <c:pt idx="8">
                  <c:v>16387.441250000003</c:v>
                </c:pt>
                <c:pt idx="9">
                  <c:v>16047.912916666668</c:v>
                </c:pt>
                <c:pt idx="10">
                  <c:v>16509.153750000001</c:v>
                </c:pt>
                <c:pt idx="11">
                  <c:v>17036.024583333332</c:v>
                </c:pt>
                <c:pt idx="12">
                  <c:v>16819.021250000002</c:v>
                </c:pt>
                <c:pt idx="13">
                  <c:v>16993.281666666669</c:v>
                </c:pt>
                <c:pt idx="14">
                  <c:v>17183.901250000003</c:v>
                </c:pt>
                <c:pt idx="15">
                  <c:v>16772.570416666669</c:v>
                </c:pt>
                <c:pt idx="16">
                  <c:v>17160.577083333337</c:v>
                </c:pt>
                <c:pt idx="17">
                  <c:v>17850.590000000004</c:v>
                </c:pt>
                <c:pt idx="18">
                  <c:v>13472.58393387973</c:v>
                </c:pt>
                <c:pt idx="19">
                  <c:v>24447.532553263132</c:v>
                </c:pt>
                <c:pt idx="20">
                  <c:v>14245.050115670861</c:v>
                </c:pt>
                <c:pt idx="21">
                  <c:v>10236.373002803253</c:v>
                </c:pt>
                <c:pt idx="22">
                  <c:v>44957.887982536551</c:v>
                </c:pt>
                <c:pt idx="23">
                  <c:v>16890.653199222525</c:v>
                </c:pt>
                <c:pt idx="24">
                  <c:v>21005.565435031967</c:v>
                </c:pt>
                <c:pt idx="25">
                  <c:v>21112.278061211469</c:v>
                </c:pt>
                <c:pt idx="26">
                  <c:v>21057.130468152049</c:v>
                </c:pt>
                <c:pt idx="27">
                  <c:v>21965.435708953235</c:v>
                </c:pt>
                <c:pt idx="28">
                  <c:v>22996.102257657403</c:v>
                </c:pt>
                <c:pt idx="29">
                  <c:v>22638.082295687902</c:v>
                </c:pt>
                <c:pt idx="30">
                  <c:v>23436.741962215783</c:v>
                </c:pt>
                <c:pt idx="31">
                  <c:v>23879.8128355964</c:v>
                </c:pt>
                <c:pt idx="32">
                  <c:v>24359.303851327953</c:v>
                </c:pt>
                <c:pt idx="33">
                  <c:v>24842.261596709985</c:v>
                </c:pt>
                <c:pt idx="34">
                  <c:v>25287.077066066369</c:v>
                </c:pt>
                <c:pt idx="35">
                  <c:v>25753.887923889888</c:v>
                </c:pt>
                <c:pt idx="36">
                  <c:v>26252.721141055263</c:v>
                </c:pt>
                <c:pt idx="37">
                  <c:v>26719.491500616543</c:v>
                </c:pt>
                <c:pt idx="38">
                  <c:v>27177.932540250233</c:v>
                </c:pt>
                <c:pt idx="39">
                  <c:v>27625.017664985255</c:v>
                </c:pt>
                <c:pt idx="40">
                  <c:v>27999.237645518802</c:v>
                </c:pt>
                <c:pt idx="41">
                  <c:v>28354.417592331054</c:v>
                </c:pt>
                <c:pt idx="42">
                  <c:v>28715.983885882939</c:v>
                </c:pt>
                <c:pt idx="43">
                  <c:v>28611.218328011877</c:v>
                </c:pt>
                <c:pt idx="44">
                  <c:v>29357.17468530708</c:v>
                </c:pt>
                <c:pt idx="45">
                  <c:v>29221.096230044084</c:v>
                </c:pt>
                <c:pt idx="46">
                  <c:v>28520.44680526817</c:v>
                </c:pt>
                <c:pt idx="47">
                  <c:v>30767.534142273587</c:v>
                </c:pt>
              </c:numCache>
            </c:numRef>
          </c:val>
          <c:smooth val="0"/>
          <c:extLst>
            <c:ext xmlns:c16="http://schemas.microsoft.com/office/drawing/2014/chart" uri="{C3380CC4-5D6E-409C-BE32-E72D297353CC}">
              <c16:uniqueId val="{00000000-A040-4CB2-932D-FA5CD73AEE73}"/>
            </c:ext>
          </c:extLst>
        </c:ser>
        <c:dLbls>
          <c:showLegendKey val="0"/>
          <c:showVal val="0"/>
          <c:showCatName val="0"/>
          <c:showSerName val="0"/>
          <c:showPercent val="0"/>
          <c:showBubbleSize val="0"/>
        </c:dLbls>
        <c:smooth val="0"/>
        <c:axId val="1096757872"/>
        <c:axId val="1009377856"/>
      </c:lineChart>
      <c:catAx>
        <c:axId val="109675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77856"/>
        <c:crosses val="autoZero"/>
        <c:auto val="1"/>
        <c:lblAlgn val="ctr"/>
        <c:lblOffset val="100"/>
        <c:noMultiLvlLbl val="0"/>
      </c:catAx>
      <c:valAx>
        <c:axId val="1009377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75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16000">
                  <a:schemeClr val="bg1">
                    <a:lumMod val="75000"/>
                  </a:schemeClr>
                </a:gs>
                <a:gs pos="71000">
                  <a:schemeClr val="tx2">
                    <a:lumMod val="20000"/>
                    <a:lumOff val="80000"/>
                  </a:schemeClr>
                </a:gs>
              </a:gsLst>
              <a:lin ang="2700000" scaled="1"/>
              <a:tileRect/>
            </a:gradFill>
            <a:ln>
              <a:noFill/>
            </a:ln>
            <a:effectLst/>
          </c:spPr>
          <c:invertIfNegative val="0"/>
          <c:cat>
            <c:strRef>
              <c:f>'Analysis&amp;Charting'!$Z$4:$Z$13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'Analysis&amp;Charting'!$AA$4:$AA$13</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357-48C7-A6D3-524EA6EDF573}"/>
            </c:ext>
          </c:extLst>
        </c:ser>
        <c:dLbls>
          <c:showLegendKey val="0"/>
          <c:showVal val="0"/>
          <c:showCatName val="0"/>
          <c:showSerName val="0"/>
          <c:showPercent val="0"/>
          <c:showBubbleSize val="0"/>
        </c:dLbls>
        <c:gapWidth val="50"/>
        <c:axId val="1253511135"/>
        <c:axId val="1349215823"/>
      </c:barChart>
      <c:catAx>
        <c:axId val="1253511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9215823"/>
        <c:crosses val="autoZero"/>
        <c:auto val="1"/>
        <c:lblAlgn val="ctr"/>
        <c:lblOffset val="100"/>
        <c:noMultiLvlLbl val="0"/>
      </c:catAx>
      <c:valAx>
        <c:axId val="1349215823"/>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535111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'Analysis&amp;Charting'!$M$4</c:f>
              <c:strCache>
                <c:ptCount val="1"/>
                <c:pt idx="0">
                  <c:v>Sales</c:v>
                </c:pt>
              </c:strCache>
            </c:strRef>
          </c:tx>
          <c:spPr>
            <a:solidFill>
              <a:schemeClr val="tx2">
                <a:lumMod val="40000"/>
                <a:lumOff val="60000"/>
              </a:schemeClr>
            </a:solidFill>
            <a:ln>
              <a:noFill/>
            </a:ln>
            <a:effectLst/>
          </c:spPr>
          <c:invertIfNegative val="0"/>
          <c:dLbls>
            <c:delete val="1"/>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'Analysis&amp;Charting'!$M$5:$M$16</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6DF-4FA1-A155-CD024E9B0843}"/>
            </c:ext>
          </c:extLst>
        </c:ser>
        <c:ser>
          <c:idx val="1"/>
          <c:order val="1"/>
          <c:tx>
            <c:strRef>
              <c:f>'Analysis&amp;Charting'!$N$4</c:f>
              <c:strCache>
                <c:ptCount val="1"/>
                <c:pt idx="0">
                  <c:v>Profit</c:v>
                </c:pt>
              </c:strCache>
            </c:strRef>
          </c:tx>
          <c:spPr>
            <a:solidFill>
              <a:schemeClr val="tx2"/>
            </a:solidFill>
            <a:ln>
              <a:noFill/>
            </a:ln>
            <a:effectLst/>
          </c:spPr>
          <c:invertIfNegative val="0"/>
          <c:dLbls>
            <c:delete val="1"/>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'Analysis&amp;Charting'!$N$5:$N$16</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C6DF-4FA1-A155-CD024E9B0843}"/>
            </c:ext>
          </c:extLst>
        </c:ser>
        <c:ser>
          <c:idx val="2"/>
          <c:order val="2"/>
          <c:tx>
            <c:strRef>
              <c:f>'Analysis&amp;Charting'!$O$4</c:f>
              <c:strCache>
                <c:ptCount val="1"/>
                <c:pt idx="0">
                  <c:v>Profit %</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'Analysis&amp;Charting'!$L$5:$L$16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'Analysis&amp;Charting'!$O$5:$O$16</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2-C6DF-4FA1-A155-CD024E9B0843}"/>
            </c:ext>
          </c:extLst>
        </c:ser>
        <c:dLbls>
          <c:dLblPos val="outEnd"/>
          <c:showLegendKey val="0"/>
          <c:showVal val="1"/>
          <c:showCatName val="0"/>
          <c:showSerName val="0"/>
          <c:showPercent val="0"/>
          <c:showBubbleSize val="0"/>
        </c:dLbls>
        <c:gapWidth val="50"/>
        <c:overlap val="100"/>
        <c:axId val="1763824351"/>
        <c:axId val="1967823215"/>
      </c:barChart>
      <c:catAx>
        <c:axId val="1763824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7823215"/>
        <c:crosses val="autoZero"/>
        <c:auto val="1"/>
        <c:lblAlgn val="ctr"/>
        <c:lblOffset val="100"/>
        <c:noMultiLvlLbl val="0"/>
      </c:catAx>
      <c:valAx>
        <c:axId val="1967823215"/>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382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[Sales_Analysis&amp;Dashboard.xlsx]Analysis&amp;Charting!DailySales</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flip="none" rotWithShape="1">
            <a:gsLst>
              <a:gs pos="16000">
                <a:srgbClr val="7030A0">
                  <a:alpha val="87000"/>
                  <a:lumMod val="97000"/>
                  <a:lumOff val="3000"/>
                </a:srgbClr>
              </a:gs>
              <a:gs pos="63000">
                <a:schemeClr val="accent1">
                  <a:lumMod val="30000"/>
                  <a:lumOff val="70000"/>
                </a:schemeClr>
              </a:gs>
            </a:gsLst>
            <a:path path="circle">
              <a:fillToRect l="100000" t="100000"/>
            </a:path>
            <a:tileRect r="-100000" b="-100000"/>
          </a:gradFill>
          <a:ln>
            <a:noFill/>
          </a:ln>
          <a:effectLst/>
        </c:spPr>
        <c:marker>
          <c:symbol val="none"/>
        </c:marker>
      </c:pivotFmt>
    </c:pivotFmts>
    <c:plotArea>
      <c:layout/>
      <c:areaChart>
        <c:grouping val="standard"/>
        <c:varyColors val="0"/>
        <c:ser>
          <c:idx val="0"/>
          <c:order val="0"/>
          <c:tx>
            <c:strRef>
              <c:f>'Analysis&amp;Charting'!$B$3</c:f>
              <c:strCache>
                <c:ptCount val="1"/>
                <c:pt idx="0">
                  <c:v>Total</c:v>
                </c:pt>
              </c:strCache>
            </c:strRef>
          </c:tx>
          <c:spPr>
            <a:gradFill flip="none" rotWithShape="1">
              <a:gsLst>
                <a:gs pos="16000">
                  <a:srgbClr val="7030A0">
                    <a:alpha val="87000"/>
                    <a:lumMod val="97000"/>
                    <a:lumOff val="3000"/>
                  </a:srgbClr>
                </a:gs>
                <a:gs pos="63000">
                  <a:schemeClr val="accent1">
                    <a:lumMod val="30000"/>
                    <a:lumOff val="70000"/>
                  </a:schemeClr>
                </a:gs>
              </a:gsLst>
              <a:path path="circle">
                <a:fillToRect l="100000" t="100000"/>
              </a:path>
              <a:tileRect r="-100000" b="-100000"/>
            </a:gradFill>
            <a:ln>
              <a:noFill/>
            </a:ln>
            <a:effectLst/>
          </c:spPr>
          <c:cat>
            <c:strRef>
              <c:f>'Analysis&amp;Charting'!$A$4:$A$34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'Analysis&amp;Charting'!$B$4:$B$34</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2A3-49DC-A008-AA1CE45F24FD}"/>
            </c:ext>
          </c:extLst>
        </c:ser>
        <c:dLbls>
          <c:showLegendKey val="0"/>
          <c:showVal val="0"/>
          <c:showCatName val="0"/>
          <c:showSerName val="0"/>
          <c:showPercent val="0"/>
          <c:showBubbleSize val="0"/>
        </c:dLbls>
        <c:axId val="1765050351"/>
        <c:axId val="1826346303"/>
      </c:areaChart>
      <c:catAx>
        <c:axId val="1765050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6346303"/>
        <c:crosses val="autoZero"/>
        <c:auto val="1"/>
        <c:lblAlgn val="ctr"/>
        <c:lblOffset val="100"/>
        <c:noMultiLvlLbl val="0"/>
      </c:catAx>
      <c:valAx>
        <c:axId val="1826346303"/>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65050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'Analysis&amp;Charting'!$AP$3</c:f>
              <c:strCache>
                <c:ptCount val="1"/>
                <c:pt idx="0">
                  <c:v>Total Sell</c:v>
                </c:pt>
              </c:strCache>
            </c:strRef>
          </c:tx>
          <c:spPr>
            <a:solidFill>
              <a:schemeClr val="accent3">
                <a:lumMod val="40000"/>
                <a:lumOff val="60000"/>
              </a:schemeClr>
            </a:solidFill>
            <a:effectLst>
              <a:glow>
                <a:schemeClr val="accent1">
                  <a:alpha val="34000"/>
                </a:schemeClr>
              </a:glow>
              <a:softEdge rad="12700"/>
            </a:effectLst>
          </c:spPr>
          <c:dPt>
            <c:idx val="0"/>
            <c:bubble3D val="0"/>
            <c:spPr>
              <a:solidFill>
                <a:schemeClr val="accent3">
                  <a:lumMod val="40000"/>
                  <a:lumOff val="60000"/>
                </a:schemeClr>
              </a:solidFill>
              <a:ln w="19050">
                <a:solidFill>
                  <a:schemeClr val="lt1"/>
                </a:solidFill>
              </a:ln>
              <a:effectLst>
                <a:glow>
                  <a:schemeClr val="accent1">
                    <a:alpha val="34000"/>
                  </a:schemeClr>
                </a:glow>
                <a:softEdge rad="12700"/>
              </a:effectLst>
            </c:spPr>
            <c:extLst>
              <c:ext xmlns:c16="http://schemas.microsoft.com/office/drawing/2014/chart" uri="{C3380CC4-5D6E-409C-BE32-E72D297353CC}">
                <c16:uniqueId val="{00000001-39ED-4D0D-9CFD-F98A07B61E2D}"/>
              </c:ext>
            </c:extLst>
          </c:dPt>
          <c:dPt>
            <c:idx val="1"/>
            <c:bubble3D val="0"/>
            <c:spPr>
              <a:solidFill>
                <a:schemeClr val="tx2">
                  <a:lumMod val="60000"/>
                  <a:lumOff val="40000"/>
                </a:schemeClr>
              </a:solidFill>
              <a:ln w="19050">
                <a:solidFill>
                  <a:schemeClr val="lt1"/>
                </a:solidFill>
              </a:ln>
              <a:effectLst>
                <a:glow>
                  <a:schemeClr val="accent1">
                    <a:alpha val="34000"/>
                  </a:schemeClr>
                </a:glow>
                <a:softEdge rad="12700"/>
              </a:effectLst>
            </c:spPr>
            <c:extLst>
              <c:ext xmlns:c16="http://schemas.microsoft.com/office/drawing/2014/chart" uri="{C3380CC4-5D6E-409C-BE32-E72D297353CC}">
                <c16:uniqueId val="{00000003-39ED-4D0D-9CFD-F98A07B61E2D}"/>
              </c:ext>
            </c:extLst>
          </c:dPt>
          <c:dPt>
            <c:idx val="2"/>
            <c:bubble3D val="0"/>
            <c:spPr>
              <a:solidFill>
                <a:schemeClr val="accent1">
                  <a:lumMod val="40000"/>
                  <a:lumOff val="60000"/>
                </a:schemeClr>
              </a:solidFill>
              <a:ln w="19050">
                <a:solidFill>
                  <a:schemeClr val="lt1"/>
                </a:solidFill>
              </a:ln>
              <a:effectLst>
                <a:glow>
                  <a:schemeClr val="accent1">
                    <a:alpha val="34000"/>
                  </a:schemeClr>
                </a:glow>
                <a:softEdge rad="12700"/>
              </a:effectLst>
            </c:spPr>
            <c:extLst>
              <c:ext xmlns:c16="http://schemas.microsoft.com/office/drawing/2014/chart" uri="{C3380CC4-5D6E-409C-BE32-E72D297353CC}">
                <c16:uniqueId val="{00000005-39ED-4D0D-9CFD-F98A07B61E2D}"/>
              </c:ext>
            </c:extLst>
          </c:dPt>
          <c:cat>
            <c:strRef>
              <c:f>'Analysis&amp;Charting'!$AO$4:$AO$6</c:f>
              <c:strCache>
                <c:ptCount val="3"/>
                <c:pt idx="0">
                  <c:v>Direct Sales</c:v>
                </c:pt>
                <c:pt idx="1">
                  <c:v>Online</c:v>
                </c:pt>
                <c:pt idx="2">
                  <c:v>Wholesaler</c:v>
                </c:pt>
              </c:strCache>
            </c:strRef>
          </c:cat>
          <c:val>
            <c:numRef>
              <c:f>'Analysis&amp;Charting'!$AP$4:$AP$6</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39ED-4D0D-9CFD-F98A07B61E2D}"/>
            </c:ext>
          </c:extLst>
        </c:ser>
        <c:dLbls>
          <c:showLegendKey val="0"/>
          <c:showVal val="0"/>
          <c:showCatName val="0"/>
          <c:showSerName val="0"/>
          <c:showPercent val="0"/>
          <c:showBubbleSize val="0"/>
          <c:showLeaderLines val="1"/>
        </c:dLbls>
        <c:firstSliceAng val="80"/>
        <c:holeSize val="74"/>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3939111706153"/>
          <c:y val="4.4077173230232081E-2"/>
          <c:w val="0.82970154590737866"/>
          <c:h val="0.69256067552606293"/>
        </c:manualLayout>
      </c:layout>
      <c:doughnutChart>
        <c:varyColors val="1"/>
        <c:ser>
          <c:idx val="0"/>
          <c:order val="0"/>
          <c:tx>
            <c:strRef>
              <c:f>'Analysis&amp;Charting'!$AP$8</c:f>
              <c:strCache>
                <c:ptCount val="1"/>
                <c:pt idx="0">
                  <c:v>Total Sell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032B-4A0C-A11F-9A874E67CCE1}"/>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032B-4A0C-A11F-9A874E67CCE1}"/>
              </c:ext>
            </c:extLst>
          </c:dPt>
          <c:cat>
            <c:strRef>
              <c:f>'Analysis&amp;Charting'!$AO$9:$AO$10</c:f>
              <c:strCache>
                <c:ptCount val="2"/>
                <c:pt idx="0">
                  <c:v>Cash</c:v>
                </c:pt>
                <c:pt idx="1">
                  <c:v>Online</c:v>
                </c:pt>
              </c:strCache>
            </c:strRef>
          </c:cat>
          <c:val>
            <c:numRef>
              <c:f>'Analysis&amp;Charting'!$AP$9:$AP$10</c:f>
              <c:numCache>
                <c:formatCode>General</c:formatCode>
                <c:ptCount val="2"/>
                <c:pt idx="0">
                  <c:v>199516.90000000008</c:v>
                </c:pt>
                <c:pt idx="1">
                  <c:v>201895.01999999993</c:v>
                </c:pt>
              </c:numCache>
            </c:numRef>
          </c:val>
          <c:extLst>
            <c:ext xmlns:c16="http://schemas.microsoft.com/office/drawing/2014/chart" uri="{C3380CC4-5D6E-409C-BE32-E72D297353CC}">
              <c16:uniqueId val="{00000004-032B-4A0C-A11F-9A874E67CCE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50600898412127"/>
          <c:y val="8.0884668096212947E-2"/>
          <c:w val="0.8054237923114731"/>
          <c:h val="0.73211252681394412"/>
        </c:manualLayout>
      </c:layout>
      <c:lineChart>
        <c:grouping val="standard"/>
        <c:varyColors val="0"/>
        <c:ser>
          <c:idx val="0"/>
          <c:order val="0"/>
          <c:tx>
            <c:strRef>
              <c:f>'Forecasting&amp;Budgeting'!$I$1</c:f>
              <c:strCache>
                <c:ptCount val="1"/>
                <c:pt idx="0">
                  <c:v>De-seasionalizing</c:v>
                </c:pt>
              </c:strCache>
            </c:strRef>
          </c:tx>
          <c:spPr>
            <a:ln w="28575" cap="rnd">
              <a:solidFill>
                <a:schemeClr val="accent5">
                  <a:lumMod val="10000"/>
                  <a:lumOff val="90000"/>
                </a:schemeClr>
              </a:solidFill>
              <a:round/>
            </a:ln>
            <a:effectLst/>
          </c:spPr>
          <c:marker>
            <c:symbol val="none"/>
          </c:marker>
          <c:trendline>
            <c:spPr>
              <a:ln w="19050" cap="flat" cmpd="dbl">
                <a:solidFill>
                  <a:schemeClr val="accent1"/>
                </a:solidFill>
                <a:prstDash val="sysDot"/>
                <a:bevel/>
              </a:ln>
              <a:effectLst/>
            </c:spPr>
            <c:trendlineType val="exp"/>
            <c:forward val="2"/>
            <c:dispRSqr val="0"/>
            <c:dispEq val="0"/>
          </c:trendline>
          <c:cat>
            <c:multiLvlStrRef>
              <c:f>'Forecasting&amp;Budgeting'!$C$2:$D$49</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'Forecasting&amp;Budgeting'!$I$2:$I$49</c:f>
              <c:numCache>
                <c:formatCode>"$"#,##0</c:formatCode>
                <c:ptCount val="48"/>
                <c:pt idx="0">
                  <c:v>12670.69993382452</c:v>
                </c:pt>
                <c:pt idx="1">
                  <c:v>11725.407441109905</c:v>
                </c:pt>
                <c:pt idx="2">
                  <c:v>23133.499105977895</c:v>
                </c:pt>
                <c:pt idx="3">
                  <c:v>22585.828874858231</c:v>
                </c:pt>
                <c:pt idx="4">
                  <c:v>5949.3166562413726</c:v>
                </c:pt>
                <c:pt idx="5">
                  <c:v>20828.272522399966</c:v>
                </c:pt>
                <c:pt idx="6">
                  <c:v>15849.371666666666</c:v>
                </c:pt>
                <c:pt idx="7">
                  <c:v>16327.556666666667</c:v>
                </c:pt>
                <c:pt idx="8">
                  <c:v>16387.441250000003</c:v>
                </c:pt>
                <c:pt idx="9">
                  <c:v>16047.912916666668</c:v>
                </c:pt>
                <c:pt idx="10">
                  <c:v>16509.153750000001</c:v>
                </c:pt>
                <c:pt idx="11">
                  <c:v>17036.024583333332</c:v>
                </c:pt>
                <c:pt idx="12">
                  <c:v>16819.021250000002</c:v>
                </c:pt>
                <c:pt idx="13">
                  <c:v>16993.281666666669</c:v>
                </c:pt>
                <c:pt idx="14">
                  <c:v>17183.901250000003</c:v>
                </c:pt>
                <c:pt idx="15">
                  <c:v>16772.570416666669</c:v>
                </c:pt>
                <c:pt idx="16">
                  <c:v>17160.577083333337</c:v>
                </c:pt>
                <c:pt idx="17">
                  <c:v>17850.590000000004</c:v>
                </c:pt>
                <c:pt idx="18">
                  <c:v>13472.58393387973</c:v>
                </c:pt>
                <c:pt idx="19">
                  <c:v>24447.532553263132</c:v>
                </c:pt>
                <c:pt idx="20">
                  <c:v>14245.050115670861</c:v>
                </c:pt>
                <c:pt idx="21">
                  <c:v>10236.373002803253</c:v>
                </c:pt>
                <c:pt idx="22">
                  <c:v>44957.887982536551</c:v>
                </c:pt>
                <c:pt idx="23">
                  <c:v>16890.653199222525</c:v>
                </c:pt>
                <c:pt idx="24">
                  <c:v>21005.565435031967</c:v>
                </c:pt>
                <c:pt idx="25">
                  <c:v>21112.278061211469</c:v>
                </c:pt>
                <c:pt idx="26">
                  <c:v>21057.130468152049</c:v>
                </c:pt>
                <c:pt idx="27">
                  <c:v>21965.435708953235</c:v>
                </c:pt>
                <c:pt idx="28">
                  <c:v>22996.102257657403</c:v>
                </c:pt>
                <c:pt idx="29">
                  <c:v>22638.082295687902</c:v>
                </c:pt>
                <c:pt idx="30">
                  <c:v>23436.741962215783</c:v>
                </c:pt>
                <c:pt idx="31">
                  <c:v>23879.8128355964</c:v>
                </c:pt>
                <c:pt idx="32">
                  <c:v>24359.303851327953</c:v>
                </c:pt>
                <c:pt idx="33">
                  <c:v>24842.261596709985</c:v>
                </c:pt>
                <c:pt idx="34">
                  <c:v>25287.077066066369</c:v>
                </c:pt>
                <c:pt idx="35">
                  <c:v>25753.887923889888</c:v>
                </c:pt>
                <c:pt idx="36">
                  <c:v>26252.721141055263</c:v>
                </c:pt>
                <c:pt idx="37">
                  <c:v>26719.491500616543</c:v>
                </c:pt>
                <c:pt idx="38">
                  <c:v>27177.932540250233</c:v>
                </c:pt>
                <c:pt idx="39">
                  <c:v>27625.017664985255</c:v>
                </c:pt>
                <c:pt idx="40">
                  <c:v>27999.237645518802</c:v>
                </c:pt>
                <c:pt idx="41">
                  <c:v>28354.417592331054</c:v>
                </c:pt>
                <c:pt idx="42">
                  <c:v>28715.983885882939</c:v>
                </c:pt>
                <c:pt idx="43">
                  <c:v>28611.218328011877</c:v>
                </c:pt>
                <c:pt idx="44">
                  <c:v>29357.17468530708</c:v>
                </c:pt>
                <c:pt idx="45">
                  <c:v>29221.096230044084</c:v>
                </c:pt>
                <c:pt idx="46">
                  <c:v>28520.44680526817</c:v>
                </c:pt>
                <c:pt idx="47">
                  <c:v>30767.534142273587</c:v>
                </c:pt>
              </c:numCache>
            </c:numRef>
          </c:val>
          <c:smooth val="0"/>
          <c:extLst>
            <c:ext xmlns:c16="http://schemas.microsoft.com/office/drawing/2014/chart" uri="{C3380CC4-5D6E-409C-BE32-E72D297353CC}">
              <c16:uniqueId val="{00000001-FD90-4294-BB12-B4DFFCEB782E}"/>
            </c:ext>
          </c:extLst>
        </c:ser>
        <c:dLbls>
          <c:showLegendKey val="0"/>
          <c:showVal val="0"/>
          <c:showCatName val="0"/>
          <c:showSerName val="0"/>
          <c:showPercent val="0"/>
          <c:showBubbleSize val="0"/>
        </c:dLbls>
        <c:smooth val="0"/>
        <c:axId val="1096757872"/>
        <c:axId val="1009377856"/>
      </c:lineChart>
      <c:catAx>
        <c:axId val="109675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9377856"/>
        <c:crosses val="autoZero"/>
        <c:auto val="1"/>
        <c:lblAlgn val="ctr"/>
        <c:lblOffset val="100"/>
        <c:noMultiLvlLbl val="0"/>
      </c:catAx>
      <c:valAx>
        <c:axId val="100937785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96757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9323396-3D95-4F2E-A1B4-D104535CBB94}">
          <cx:dataLabels pos="inEnd">
            <cx:visibility seriesName="0" categoryName="1" value="0"/>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E9323396-3D95-4F2E-A1B4-D104535CBB94}">
          <cx:spPr>
            <a:ln>
              <a:solidFill>
                <a:srgbClr val="5F5F5F"/>
              </a:solidFill>
            </a:ln>
          </cx:spPr>
          <cx:dataPt idx="0">
            <cx:spPr>
              <a:solidFill>
                <a:srgbClr val="002060">
                  <a:lumMod val="25000"/>
                  <a:lumOff val="75000"/>
                </a:srgbClr>
              </a:solidFill>
            </cx:spPr>
          </cx:dataPt>
          <cx:dataPt idx="1">
            <cx:spPr>
              <a:solidFill>
                <a:srgbClr val="44546A">
                  <a:lumMod val="75000"/>
                </a:srgbClr>
              </a:solidFill>
            </cx:spPr>
          </cx:dataPt>
          <cx:dataPt idx="2">
            <cx:spPr>
              <a:solidFill>
                <a:sysClr val="window" lastClr="FFFFFF">
                  <a:lumMod val="50000"/>
                </a:sysClr>
              </a:solidFill>
            </cx:spPr>
          </cx:dataPt>
          <cx:dataPt idx="3">
            <cx:spPr>
              <a:solidFill>
                <a:srgbClr val="7030A0">
                  <a:lumMod val="40000"/>
                  <a:lumOff val="60000"/>
                </a:srgbClr>
              </a:solidFill>
            </cx:spPr>
          </cx:dataPt>
          <cx:dataPt idx="4">
            <cx:spPr>
              <a:solidFill>
                <a:srgbClr val="464444"/>
              </a:solidFill>
            </cx:spPr>
          </cx:dataPt>
          <cx:dataLabels pos="ctr">
            <cx:txPr>
              <a:bodyPr spcFirstLastPara="1" vertOverflow="ellipsis" horzOverflow="overflow" wrap="square" lIns="0" tIns="0" rIns="0" bIns="0" anchor="ctr" anchorCtr="1"/>
              <a:lstStyle/>
              <a:p>
                <a:pPr algn="ctr" rtl="0">
                  <a:defRPr sz="850"/>
                </a:pPr>
                <a:endParaRPr lang="en-US" sz="850" b="1" i="0" u="none" strike="noStrike" baseline="0">
                  <a:solidFill>
                    <a:sysClr val="window" lastClr="FFFFFF"/>
                  </a:solidFill>
                  <a:latin typeface="Calibri" panose="020F0502020204030204"/>
                </a:endParaRPr>
              </a:p>
            </cx:txPr>
            <cx:visibility seriesName="0" categoryName="1" value="0"/>
          </cx:dataLabels>
          <cx:dataId val="0"/>
          <cx:layoutPr>
            <cx:parentLabelLayout val="banner"/>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nalysis&amp;Charting'!$Z$3" max="100" min="1" page="10"/>
</file>

<file path=xl/ctrlProps/ctrlProp2.xml><?xml version="1.0" encoding="utf-8"?>
<formControlPr xmlns="http://schemas.microsoft.com/office/spreadsheetml/2009/9/main" objectType="CheckBox" checked="Checked" fmlaLink="$M$3" lockText="1" noThreeD="1"/>
</file>

<file path=xl/ctrlProps/ctrlProp3.xml><?xml version="1.0" encoding="utf-8"?>
<formControlPr xmlns="http://schemas.microsoft.com/office/spreadsheetml/2009/9/main" objectType="CheckBox" checked="Checked" fmlaLink="$N$3" lockText="1" noThreeD="1"/>
</file>

<file path=xl/ctrlProps/ctrlProp4.xml><?xml version="1.0" encoding="utf-8"?>
<formControlPr xmlns="http://schemas.microsoft.com/office/spreadsheetml/2009/9/main" objectType="Scroll" dx="22" fmlaLink="'Analysis&amp;Charting'!$Z$3"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9.xml"/><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7.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2.xml"/><Relationship Id="rId33" Type="http://schemas.openxmlformats.org/officeDocument/2006/relationships/chart" Target="../charts/chart1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5.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8.xml"/><Relationship Id="rId32"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7.xml"/><Relationship Id="rId28" Type="http://schemas.openxmlformats.org/officeDocument/2006/relationships/image" Target="../media/image24.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3.png"/><Relationship Id="rId30" Type="http://schemas.openxmlformats.org/officeDocument/2006/relationships/image" Target="../media/image26.svg"/><Relationship Id="rId35" Type="http://schemas.openxmlformats.org/officeDocument/2006/relationships/image" Target="../media/image28.svg"/><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29</xdr:col>
      <xdr:colOff>547007</xdr:colOff>
      <xdr:row>11</xdr:row>
      <xdr:rowOff>17689</xdr:rowOff>
    </xdr:from>
    <xdr:to>
      <xdr:col>31</xdr:col>
      <xdr:colOff>545306</xdr:colOff>
      <xdr:row>24</xdr:row>
      <xdr:rowOff>65314</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5000293" y="2113189"/>
              <a:ext cx="181655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2477860</xdr:colOff>
      <xdr:row>17</xdr:row>
      <xdr:rowOff>46264</xdr:rowOff>
    </xdr:from>
    <xdr:to>
      <xdr:col>7</xdr:col>
      <xdr:colOff>424543</xdr:colOff>
      <xdr:row>30</xdr:row>
      <xdr:rowOff>93889</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131753" y="3284764"/>
              <a:ext cx="182607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855890</xdr:colOff>
      <xdr:row>18</xdr:row>
      <xdr:rowOff>97971</xdr:rowOff>
    </xdr:from>
    <xdr:to>
      <xdr:col>13</xdr:col>
      <xdr:colOff>1551216</xdr:colOff>
      <xdr:row>31</xdr:row>
      <xdr:rowOff>145596</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769569" y="3526971"/>
              <a:ext cx="182471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45583</xdr:colOff>
      <xdr:row>26</xdr:row>
      <xdr:rowOff>136071</xdr:rowOff>
    </xdr:from>
    <xdr:to>
      <xdr:col>2</xdr:col>
      <xdr:colOff>517072</xdr:colOff>
      <xdr:row>37</xdr:row>
      <xdr:rowOff>88445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452439</xdr:colOff>
      <xdr:row>16</xdr:row>
      <xdr:rowOff>151719</xdr:rowOff>
    </xdr:from>
    <xdr:to>
      <xdr:col>10</xdr:col>
      <xdr:colOff>37419</xdr:colOff>
      <xdr:row>31</xdr:row>
      <xdr:rowOff>37419</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119744</xdr:colOff>
      <xdr:row>20</xdr:row>
      <xdr:rowOff>110898</xdr:rowOff>
    </xdr:from>
    <xdr:to>
      <xdr:col>30</xdr:col>
      <xdr:colOff>938893</xdr:colOff>
      <xdr:row>32</xdr:row>
      <xdr:rowOff>136072</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304800</xdr:colOff>
          <xdr:row>8</xdr:row>
          <xdr:rowOff>171450</xdr:rowOff>
        </xdr:from>
        <xdr:to>
          <xdr:col>27</xdr:col>
          <xdr:colOff>628650</xdr:colOff>
          <xdr:row>19</xdr:row>
          <xdr:rowOff>161925</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4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457200</xdr:colOff>
          <xdr:row>18</xdr:row>
          <xdr:rowOff>57150</xdr:rowOff>
        </xdr:from>
        <xdr:to>
          <xdr:col>11</xdr:col>
          <xdr:colOff>762000</xdr:colOff>
          <xdr:row>19</xdr:row>
          <xdr:rowOff>85725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4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790575</xdr:colOff>
          <xdr:row>18</xdr:row>
          <xdr:rowOff>66675</xdr:rowOff>
        </xdr:from>
        <xdr:to>
          <xdr:col>12</xdr:col>
          <xdr:colOff>219075</xdr:colOff>
          <xdr:row>19</xdr:row>
          <xdr:rowOff>95250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4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31</xdr:col>
      <xdr:colOff>1149804</xdr:colOff>
      <xdr:row>11</xdr:row>
      <xdr:rowOff>77558</xdr:rowOff>
    </xdr:from>
    <xdr:to>
      <xdr:col>32</xdr:col>
      <xdr:colOff>1524000</xdr:colOff>
      <xdr:row>26</xdr:row>
      <xdr:rowOff>190499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3049029" y="2173058"/>
              <a:ext cx="2298246" cy="29704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33</xdr:col>
      <xdr:colOff>1189266</xdr:colOff>
      <xdr:row>12</xdr:row>
      <xdr:rowOff>148318</xdr:rowOff>
    </xdr:from>
    <xdr:to>
      <xdr:col>35</xdr:col>
      <xdr:colOff>378280</xdr:colOff>
      <xdr:row>26</xdr:row>
      <xdr:rowOff>5443</xdr:rowOff>
    </xdr:to>
    <mc:AlternateContent xmlns:mc="http://schemas.openxmlformats.org/markup-compatibility/2006" xmlns:a14="http://schemas.microsoft.com/office/drawing/2010/main">
      <mc:Choice Requires="a14">
        <xdr:graphicFrame macro="">
          <xdr:nvGraphicFramePr>
            <xdr:cNvPr id="10" name="PAYMENT MODE">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2827123" y="243431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36</xdr:col>
      <xdr:colOff>304458</xdr:colOff>
      <xdr:row>9</xdr:row>
      <xdr:rowOff>108177</xdr:rowOff>
    </xdr:from>
    <xdr:to>
      <xdr:col>37</xdr:col>
      <xdr:colOff>1612446</xdr:colOff>
      <xdr:row>20</xdr:row>
      <xdr:rowOff>125867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243227</xdr:colOff>
      <xdr:row>8</xdr:row>
      <xdr:rowOff>176211</xdr:rowOff>
    </xdr:from>
    <xdr:to>
      <xdr:col>36</xdr:col>
      <xdr:colOff>114300</xdr:colOff>
      <xdr:row>23</xdr:row>
      <xdr:rowOff>61911</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115659</xdr:colOff>
      <xdr:row>50</xdr:row>
      <xdr:rowOff>9523</xdr:rowOff>
    </xdr:from>
    <xdr:to>
      <xdr:col>8</xdr:col>
      <xdr:colOff>285750</xdr:colOff>
      <xdr:row>68</xdr:row>
      <xdr:rowOff>95250</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8467</xdr:colOff>
      <xdr:row>7</xdr:row>
      <xdr:rowOff>179918</xdr:rowOff>
    </xdr:from>
    <xdr:to>
      <xdr:col>17</xdr:col>
      <xdr:colOff>575733</xdr:colOff>
      <xdr:row>12</xdr:row>
      <xdr:rowOff>173568</xdr:rowOff>
    </xdr:to>
    <xdr:grpSp>
      <xdr:nvGrpSpPr>
        <xdr:cNvPr id="4" name="Group 3">
          <a:extLst>
            <a:ext uri="{FF2B5EF4-FFF2-40B4-BE49-F238E27FC236}">
              <a16:creationId xmlns:a16="http://schemas.microsoft.com/office/drawing/2014/main" id="{00000000-0008-0000-0500-000004000000}"/>
            </a:ext>
          </a:extLst>
        </xdr:cNvPr>
        <xdr:cNvGrpSpPr/>
      </xdr:nvGrpSpPr>
      <xdr:grpSpPr>
        <a:xfrm>
          <a:off x="13565717" y="1703918"/>
          <a:ext cx="3117849" cy="946150"/>
          <a:chOff x="14126634" y="3164418"/>
          <a:chExt cx="3117849" cy="946150"/>
        </a:xfrm>
      </xdr:grpSpPr>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4128750" y="3164418"/>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Target</a:t>
            </a:r>
            <a:r>
              <a:rPr lang="en-US" sz="1200" b="1" baseline="0"/>
              <a:t> Margin(%)</a:t>
            </a:r>
          </a:p>
          <a:p>
            <a:pPr algn="ctr"/>
            <a:endParaRPr lang="en-US" sz="1200" b="1" baseline="0"/>
          </a:p>
          <a:p>
            <a:pPr algn="ctr"/>
            <a:endParaRPr lang="en-US" sz="1200" b="1"/>
          </a:p>
        </xdr:txBody>
      </xdr:sp>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15709900" y="3168651"/>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25</a:t>
            </a:r>
          </a:p>
        </xdr:txBody>
      </xdr:sp>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4126636" y="3490386"/>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Est.</a:t>
            </a:r>
            <a:r>
              <a:rPr lang="en-US" sz="1200" b="1" baseline="0"/>
              <a:t> Buying Cost</a:t>
            </a:r>
            <a:endParaRPr lang="en-US" sz="1200" b="1"/>
          </a:p>
        </xdr:txBody>
      </xdr:sp>
      <xdr:sp macro="" textlink="$R$6">
        <xdr:nvSpPr>
          <xdr:cNvPr id="8" name="TextBox 7">
            <a:extLst>
              <a:ext uri="{FF2B5EF4-FFF2-40B4-BE49-F238E27FC236}">
                <a16:creationId xmlns:a16="http://schemas.microsoft.com/office/drawing/2014/main" id="{00000000-0008-0000-0500-000008000000}"/>
              </a:ext>
            </a:extLst>
          </xdr:cNvPr>
          <xdr:cNvSpPr txBox="1"/>
        </xdr:nvSpPr>
        <xdr:spPr>
          <a:xfrm>
            <a:off x="15707783" y="3494618"/>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1C75B7-39E6-4DD1-B594-B296CACF41D0}" type="TxLink">
              <a:rPr lang="en-US" sz="1100" b="1" i="0" u="none" strike="noStrike">
                <a:solidFill>
                  <a:srgbClr val="000000"/>
                </a:solidFill>
                <a:latin typeface="Calibri"/>
                <a:cs typeface="Calibri"/>
              </a:rPr>
              <a:pPr algn="ctr"/>
              <a:t>$414,766</a:t>
            </a:fld>
            <a:endParaRPr lang="en-US" sz="1200" b="1"/>
          </a:p>
        </xdr:txBody>
      </xdr:sp>
      <xdr:sp macro="" textlink="$Q$6">
        <xdr:nvSpPr>
          <xdr:cNvPr id="9" name="TextBox 8">
            <a:extLst>
              <a:ext uri="{FF2B5EF4-FFF2-40B4-BE49-F238E27FC236}">
                <a16:creationId xmlns:a16="http://schemas.microsoft.com/office/drawing/2014/main" id="{00000000-0008-0000-0500-000009000000}"/>
              </a:ext>
            </a:extLst>
          </xdr:cNvPr>
          <xdr:cNvSpPr txBox="1"/>
        </xdr:nvSpPr>
        <xdr:spPr>
          <a:xfrm>
            <a:off x="15709900" y="3824818"/>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16EA04-673C-4643-8886-8811B063137A}" type="TxLink">
              <a:rPr lang="en-US" sz="1100" b="1" i="0" u="none" strike="noStrike" baseline="0">
                <a:solidFill>
                  <a:srgbClr val="000000"/>
                </a:solidFill>
                <a:latin typeface="Calibri"/>
                <a:cs typeface="Calibri"/>
              </a:rPr>
              <a:pPr algn="ctr"/>
              <a:t>$551,638</a:t>
            </a:fld>
            <a:endParaRPr lang="en-US" sz="1200" b="1"/>
          </a:p>
        </xdr:txBody>
      </xdr:sp>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4126634" y="3818468"/>
            <a:ext cx="153458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t>Est. Sales</a:t>
            </a:r>
          </a:p>
          <a:p>
            <a:pPr algn="ctr"/>
            <a:endParaRPr lang="en-US" sz="1200" baseline="0"/>
          </a:p>
          <a:p>
            <a:pPr algn="ctr"/>
            <a:endParaRPr lang="en-US" sz="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35718</xdr:colOff>
      <xdr:row>0</xdr:row>
      <xdr:rowOff>0</xdr:rowOff>
    </xdr:from>
    <xdr:to>
      <xdr:col>27</xdr:col>
      <xdr:colOff>130968</xdr:colOff>
      <xdr:row>36</xdr:row>
      <xdr:rowOff>0</xdr:rowOff>
    </xdr:to>
    <xdr:sp macro="" textlink="">
      <xdr:nvSpPr>
        <xdr:cNvPr id="54" name="Rectangle: Rounded Corners 53">
          <a:extLst>
            <a:ext uri="{FF2B5EF4-FFF2-40B4-BE49-F238E27FC236}">
              <a16:creationId xmlns:a16="http://schemas.microsoft.com/office/drawing/2014/main" id="{00000000-0008-0000-0600-000036000000}"/>
            </a:ext>
          </a:extLst>
        </xdr:cNvPr>
        <xdr:cNvSpPr/>
      </xdr:nvSpPr>
      <xdr:spPr>
        <a:xfrm>
          <a:off x="35718" y="0"/>
          <a:ext cx="16371094" cy="6858000"/>
        </a:xfrm>
        <a:prstGeom prst="roundRect">
          <a:avLst>
            <a:gd name="adj" fmla="val 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0</xdr:col>
      <xdr:colOff>238125</xdr:colOff>
      <xdr:row>0</xdr:row>
      <xdr:rowOff>168966</xdr:rowOff>
    </xdr:from>
    <xdr:to>
      <xdr:col>8</xdr:col>
      <xdr:colOff>85312</xdr:colOff>
      <xdr:row>5</xdr:row>
      <xdr:rowOff>91108</xdr:rowOff>
    </xdr:to>
    <xdr:sp macro="" textlink="">
      <xdr:nvSpPr>
        <xdr:cNvPr id="55" name="Rectangle: Rounded Corners 54">
          <a:extLst>
            <a:ext uri="{FF2B5EF4-FFF2-40B4-BE49-F238E27FC236}">
              <a16:creationId xmlns:a16="http://schemas.microsoft.com/office/drawing/2014/main" id="{00000000-0008-0000-0600-000037000000}"/>
            </a:ext>
          </a:extLst>
        </xdr:cNvPr>
        <xdr:cNvSpPr/>
      </xdr:nvSpPr>
      <xdr:spPr>
        <a:xfrm>
          <a:off x="238125" y="168966"/>
          <a:ext cx="4704937" cy="874642"/>
        </a:xfrm>
        <a:prstGeom prst="roundRect">
          <a:avLst>
            <a:gd name="adj" fmla="val 7576"/>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8</xdr:col>
      <xdr:colOff>423241</xdr:colOff>
      <xdr:row>0</xdr:row>
      <xdr:rowOff>168964</xdr:rowOff>
    </xdr:from>
    <xdr:to>
      <xdr:col>19</xdr:col>
      <xdr:colOff>442810</xdr:colOff>
      <xdr:row>5</xdr:row>
      <xdr:rowOff>91106</xdr:rowOff>
    </xdr:to>
    <xdr:sp macro="" textlink="">
      <xdr:nvSpPr>
        <xdr:cNvPr id="56" name="Rectangle: Rounded Corners 55">
          <a:extLst>
            <a:ext uri="{FF2B5EF4-FFF2-40B4-BE49-F238E27FC236}">
              <a16:creationId xmlns:a16="http://schemas.microsoft.com/office/drawing/2014/main" id="{00000000-0008-0000-0600-000038000000}"/>
            </a:ext>
          </a:extLst>
        </xdr:cNvPr>
        <xdr:cNvSpPr/>
      </xdr:nvSpPr>
      <xdr:spPr>
        <a:xfrm>
          <a:off x="5300041" y="168964"/>
          <a:ext cx="6725169" cy="874642"/>
        </a:xfrm>
        <a:prstGeom prst="roundRect">
          <a:avLst>
            <a:gd name="adj" fmla="val 4546"/>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0</xdr:col>
      <xdr:colOff>190500</xdr:colOff>
      <xdr:row>10</xdr:row>
      <xdr:rowOff>130968</xdr:rowOff>
    </xdr:from>
    <xdr:to>
      <xdr:col>2</xdr:col>
      <xdr:colOff>297656</xdr:colOff>
      <xdr:row>29</xdr:row>
      <xdr:rowOff>95245</xdr:rowOff>
    </xdr:to>
    <xdr:sp macro="" textlink="">
      <xdr:nvSpPr>
        <xdr:cNvPr id="58" name="Rectangle: Rounded Corners 57">
          <a:extLst>
            <a:ext uri="{FF2B5EF4-FFF2-40B4-BE49-F238E27FC236}">
              <a16:creationId xmlns:a16="http://schemas.microsoft.com/office/drawing/2014/main" id="{00000000-0008-0000-0600-00003A000000}"/>
            </a:ext>
          </a:extLst>
        </xdr:cNvPr>
        <xdr:cNvSpPr/>
      </xdr:nvSpPr>
      <xdr:spPr>
        <a:xfrm>
          <a:off x="190500" y="2035968"/>
          <a:ext cx="1321594" cy="3583777"/>
        </a:xfrm>
        <a:prstGeom prst="roundRect">
          <a:avLst>
            <a:gd name="adj" fmla="val 969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10</xdr:col>
      <xdr:colOff>487637</xdr:colOff>
      <xdr:row>6</xdr:row>
      <xdr:rowOff>10661</xdr:rowOff>
    </xdr:from>
    <xdr:to>
      <xdr:col>14</xdr:col>
      <xdr:colOff>404398</xdr:colOff>
      <xdr:row>9</xdr:row>
      <xdr:rowOff>95146</xdr:rowOff>
    </xdr:to>
    <xdr:sp macro="" textlink="">
      <xdr:nvSpPr>
        <xdr:cNvPr id="61" name="Rectangle: Rounded Corners 60">
          <a:extLst>
            <a:ext uri="{FF2B5EF4-FFF2-40B4-BE49-F238E27FC236}">
              <a16:creationId xmlns:a16="http://schemas.microsoft.com/office/drawing/2014/main" id="{00000000-0008-0000-0600-00003D000000}"/>
            </a:ext>
          </a:extLst>
        </xdr:cNvPr>
        <xdr:cNvSpPr/>
      </xdr:nvSpPr>
      <xdr:spPr>
        <a:xfrm>
          <a:off x="6559825" y="1153661"/>
          <a:ext cx="2345636" cy="655985"/>
        </a:xfrm>
        <a:prstGeom prst="roundRect">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27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2</xdr:col>
      <xdr:colOff>508344</xdr:colOff>
      <xdr:row>9</xdr:row>
      <xdr:rowOff>160545</xdr:rowOff>
    </xdr:from>
    <xdr:to>
      <xdr:col>8</xdr:col>
      <xdr:colOff>321469</xdr:colOff>
      <xdr:row>22</xdr:row>
      <xdr:rowOff>36307</xdr:rowOff>
    </xdr:to>
    <xdr:sp macro="" textlink="">
      <xdr:nvSpPr>
        <xdr:cNvPr id="62" name="Rectangle: Rounded Corners 61">
          <a:extLst>
            <a:ext uri="{FF2B5EF4-FFF2-40B4-BE49-F238E27FC236}">
              <a16:creationId xmlns:a16="http://schemas.microsoft.com/office/drawing/2014/main" id="{00000000-0008-0000-0600-00003E000000}"/>
            </a:ext>
          </a:extLst>
        </xdr:cNvPr>
        <xdr:cNvSpPr/>
      </xdr:nvSpPr>
      <xdr:spPr>
        <a:xfrm>
          <a:off x="1722782" y="1875045"/>
          <a:ext cx="3456437" cy="2352262"/>
        </a:xfrm>
        <a:prstGeom prst="roundRect">
          <a:avLst>
            <a:gd name="adj" fmla="val 4273"/>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8</xdr:col>
      <xdr:colOff>408642</xdr:colOff>
      <xdr:row>9</xdr:row>
      <xdr:rowOff>157367</xdr:rowOff>
    </xdr:from>
    <xdr:to>
      <xdr:col>12</xdr:col>
      <xdr:colOff>186252</xdr:colOff>
      <xdr:row>22</xdr:row>
      <xdr:rowOff>33129</xdr:rowOff>
    </xdr:to>
    <xdr:sp macro="" textlink="">
      <xdr:nvSpPr>
        <xdr:cNvPr id="63" name="Rectangle: Rounded Corners 62">
          <a:extLst>
            <a:ext uri="{FF2B5EF4-FFF2-40B4-BE49-F238E27FC236}">
              <a16:creationId xmlns:a16="http://schemas.microsoft.com/office/drawing/2014/main" id="{00000000-0008-0000-0600-00003F000000}"/>
            </a:ext>
          </a:extLst>
        </xdr:cNvPr>
        <xdr:cNvSpPr/>
      </xdr:nvSpPr>
      <xdr:spPr>
        <a:xfrm>
          <a:off x="5266392" y="1871867"/>
          <a:ext cx="2206485" cy="2352262"/>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12</xdr:col>
      <xdr:colOff>283681</xdr:colOff>
      <xdr:row>9</xdr:row>
      <xdr:rowOff>157367</xdr:rowOff>
    </xdr:from>
    <xdr:to>
      <xdr:col>14</xdr:col>
      <xdr:colOff>404398</xdr:colOff>
      <xdr:row>22</xdr:row>
      <xdr:rowOff>33129</xdr:rowOff>
    </xdr:to>
    <xdr:sp macro="" textlink="">
      <xdr:nvSpPr>
        <xdr:cNvPr id="64" name="Rectangle: Rounded Corners 63">
          <a:extLst>
            <a:ext uri="{FF2B5EF4-FFF2-40B4-BE49-F238E27FC236}">
              <a16:creationId xmlns:a16="http://schemas.microsoft.com/office/drawing/2014/main" id="{00000000-0008-0000-0600-000040000000}"/>
            </a:ext>
          </a:extLst>
        </xdr:cNvPr>
        <xdr:cNvSpPr/>
      </xdr:nvSpPr>
      <xdr:spPr>
        <a:xfrm>
          <a:off x="7598881" y="1871867"/>
          <a:ext cx="1339917" cy="2352262"/>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12</xdr:col>
      <xdr:colOff>283681</xdr:colOff>
      <xdr:row>23</xdr:row>
      <xdr:rowOff>4971</xdr:rowOff>
    </xdr:from>
    <xdr:to>
      <xdr:col>14</xdr:col>
      <xdr:colOff>404398</xdr:colOff>
      <xdr:row>35</xdr:row>
      <xdr:rowOff>71233</xdr:rowOff>
    </xdr:to>
    <xdr:sp macro="" textlink="">
      <xdr:nvSpPr>
        <xdr:cNvPr id="65" name="Rectangle: Rounded Corners 64">
          <a:extLst>
            <a:ext uri="{FF2B5EF4-FFF2-40B4-BE49-F238E27FC236}">
              <a16:creationId xmlns:a16="http://schemas.microsoft.com/office/drawing/2014/main" id="{00000000-0008-0000-0600-000041000000}"/>
            </a:ext>
          </a:extLst>
        </xdr:cNvPr>
        <xdr:cNvSpPr/>
      </xdr:nvSpPr>
      <xdr:spPr>
        <a:xfrm>
          <a:off x="7598881" y="4386471"/>
          <a:ext cx="1339917" cy="2352262"/>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2</xdr:col>
      <xdr:colOff>508345</xdr:colOff>
      <xdr:row>23</xdr:row>
      <xdr:rowOff>4971</xdr:rowOff>
    </xdr:from>
    <xdr:to>
      <xdr:col>12</xdr:col>
      <xdr:colOff>174346</xdr:colOff>
      <xdr:row>35</xdr:row>
      <xdr:rowOff>71233</xdr:rowOff>
    </xdr:to>
    <xdr:sp macro="" textlink="">
      <xdr:nvSpPr>
        <xdr:cNvPr id="66" name="Rectangle: Rounded Corners 65">
          <a:extLst>
            <a:ext uri="{FF2B5EF4-FFF2-40B4-BE49-F238E27FC236}">
              <a16:creationId xmlns:a16="http://schemas.microsoft.com/office/drawing/2014/main" id="{00000000-0008-0000-0600-000042000000}"/>
            </a:ext>
          </a:extLst>
        </xdr:cNvPr>
        <xdr:cNvSpPr/>
      </xdr:nvSpPr>
      <xdr:spPr>
        <a:xfrm>
          <a:off x="1727545" y="4386471"/>
          <a:ext cx="5762001" cy="2352262"/>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14</xdr:col>
      <xdr:colOff>513734</xdr:colOff>
      <xdr:row>15</xdr:row>
      <xdr:rowOff>18225</xdr:rowOff>
    </xdr:from>
    <xdr:to>
      <xdr:col>19</xdr:col>
      <xdr:colOff>442810</xdr:colOff>
      <xdr:row>35</xdr:row>
      <xdr:rowOff>71232</xdr:rowOff>
    </xdr:to>
    <xdr:sp macro="" textlink="">
      <xdr:nvSpPr>
        <xdr:cNvPr id="67" name="Rectangle: Rounded Corners 66">
          <a:extLst>
            <a:ext uri="{FF2B5EF4-FFF2-40B4-BE49-F238E27FC236}">
              <a16:creationId xmlns:a16="http://schemas.microsoft.com/office/drawing/2014/main" id="{00000000-0008-0000-0600-000043000000}"/>
            </a:ext>
          </a:extLst>
        </xdr:cNvPr>
        <xdr:cNvSpPr/>
      </xdr:nvSpPr>
      <xdr:spPr>
        <a:xfrm>
          <a:off x="9048134" y="2875725"/>
          <a:ext cx="2977076" cy="3863007"/>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17</xdr:col>
      <xdr:colOff>598208</xdr:colOff>
      <xdr:row>5</xdr:row>
      <xdr:rowOff>177246</xdr:rowOff>
    </xdr:from>
    <xdr:to>
      <xdr:col>19</xdr:col>
      <xdr:colOff>443946</xdr:colOff>
      <xdr:row>14</xdr:row>
      <xdr:rowOff>106015</xdr:rowOff>
    </xdr:to>
    <xdr:grpSp>
      <xdr:nvGrpSpPr>
        <xdr:cNvPr id="68" name="Group 67">
          <a:extLst>
            <a:ext uri="{FF2B5EF4-FFF2-40B4-BE49-F238E27FC236}">
              <a16:creationId xmlns:a16="http://schemas.microsoft.com/office/drawing/2014/main" id="{00000000-0008-0000-0600-000044000000}"/>
            </a:ext>
          </a:extLst>
        </xdr:cNvPr>
        <xdr:cNvGrpSpPr/>
      </xdr:nvGrpSpPr>
      <xdr:grpSpPr>
        <a:xfrm>
          <a:off x="10920927" y="1129746"/>
          <a:ext cx="1060175" cy="1643269"/>
          <a:chOff x="10849490" y="1129745"/>
          <a:chExt cx="1060175" cy="1643269"/>
        </a:xfrm>
      </xdr:grpSpPr>
      <xdr:sp macro="" textlink="">
        <xdr:nvSpPr>
          <xdr:cNvPr id="69" name="Flowchart: Off-page Connector 68">
            <a:extLst>
              <a:ext uri="{FF2B5EF4-FFF2-40B4-BE49-F238E27FC236}">
                <a16:creationId xmlns:a16="http://schemas.microsoft.com/office/drawing/2014/main" id="{00000000-0008-0000-0600-000045000000}"/>
              </a:ext>
            </a:extLst>
          </xdr:cNvPr>
          <xdr:cNvSpPr/>
        </xdr:nvSpPr>
        <xdr:spPr>
          <a:xfrm>
            <a:off x="10849490" y="1129745"/>
            <a:ext cx="1060175" cy="1643269"/>
          </a:xfrm>
          <a:prstGeom prst="flowChartOffpageConnector">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sp macro="" textlink="">
        <xdr:nvSpPr>
          <xdr:cNvPr id="70" name="Flowchart: Off-page Connector 69">
            <a:extLst>
              <a:ext uri="{FF2B5EF4-FFF2-40B4-BE49-F238E27FC236}">
                <a16:creationId xmlns:a16="http://schemas.microsoft.com/office/drawing/2014/main" id="{00000000-0008-0000-0600-000046000000}"/>
              </a:ext>
            </a:extLst>
          </xdr:cNvPr>
          <xdr:cNvSpPr/>
        </xdr:nvSpPr>
        <xdr:spPr>
          <a:xfrm>
            <a:off x="11041647" y="1261851"/>
            <a:ext cx="682485" cy="1220031"/>
          </a:xfrm>
          <a:prstGeom prst="flowChartOffpageConnector">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ysClr val="window" lastClr="FFFFFF"/>
            </a:solidFill>
            <a:prstDash val="sysDash"/>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grpSp>
    <xdr:clientData/>
  </xdr:twoCellAnchor>
  <xdr:twoCellAnchor>
    <xdr:from>
      <xdr:col>15</xdr:col>
      <xdr:colOff>296723</xdr:colOff>
      <xdr:row>5</xdr:row>
      <xdr:rowOff>177245</xdr:rowOff>
    </xdr:from>
    <xdr:to>
      <xdr:col>17</xdr:col>
      <xdr:colOff>182216</xdr:colOff>
      <xdr:row>14</xdr:row>
      <xdr:rowOff>106014</xdr:rowOff>
    </xdr:to>
    <xdr:grpSp>
      <xdr:nvGrpSpPr>
        <xdr:cNvPr id="71" name="Group 70">
          <a:extLst>
            <a:ext uri="{FF2B5EF4-FFF2-40B4-BE49-F238E27FC236}">
              <a16:creationId xmlns:a16="http://schemas.microsoft.com/office/drawing/2014/main" id="{00000000-0008-0000-0600-000047000000}"/>
            </a:ext>
          </a:extLst>
        </xdr:cNvPr>
        <xdr:cNvGrpSpPr/>
      </xdr:nvGrpSpPr>
      <xdr:grpSpPr>
        <a:xfrm>
          <a:off x="9405004" y="1129745"/>
          <a:ext cx="1099931" cy="1643269"/>
          <a:chOff x="9369286" y="1129745"/>
          <a:chExt cx="1099931" cy="1643269"/>
        </a:xfrm>
      </xdr:grpSpPr>
      <xdr:sp macro="" textlink="">
        <xdr:nvSpPr>
          <xdr:cNvPr id="72" name="Flowchart: Off-page Connector 71">
            <a:extLst>
              <a:ext uri="{FF2B5EF4-FFF2-40B4-BE49-F238E27FC236}">
                <a16:creationId xmlns:a16="http://schemas.microsoft.com/office/drawing/2014/main" id="{00000000-0008-0000-0600-000048000000}"/>
              </a:ext>
            </a:extLst>
          </xdr:cNvPr>
          <xdr:cNvSpPr/>
        </xdr:nvSpPr>
        <xdr:spPr>
          <a:xfrm>
            <a:off x="9369286" y="1129745"/>
            <a:ext cx="1099931" cy="1643269"/>
          </a:xfrm>
          <a:prstGeom prst="flowChartOffpageConnector">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sp macro="" textlink="">
        <xdr:nvSpPr>
          <xdr:cNvPr id="73" name="Flowchart: Off-page Connector 72">
            <a:extLst>
              <a:ext uri="{FF2B5EF4-FFF2-40B4-BE49-F238E27FC236}">
                <a16:creationId xmlns:a16="http://schemas.microsoft.com/office/drawing/2014/main" id="{00000000-0008-0000-0600-000049000000}"/>
              </a:ext>
            </a:extLst>
          </xdr:cNvPr>
          <xdr:cNvSpPr/>
        </xdr:nvSpPr>
        <xdr:spPr>
          <a:xfrm>
            <a:off x="9578008" y="1261850"/>
            <a:ext cx="682485" cy="1220031"/>
          </a:xfrm>
          <a:prstGeom prst="flowChartOffpageConnector">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ysClr val="window" lastClr="FFFFFF"/>
            </a:solidFill>
            <a:prstDash val="sysDash"/>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grpSp>
    <xdr:clientData/>
  </xdr:twoCellAnchor>
  <xdr:twoCellAnchor>
    <xdr:from>
      <xdr:col>3</xdr:col>
      <xdr:colOff>86659</xdr:colOff>
      <xdr:row>11</xdr:row>
      <xdr:rowOff>135836</xdr:rowOff>
    </xdr:from>
    <xdr:to>
      <xdr:col>8</xdr:col>
      <xdr:colOff>85312</xdr:colOff>
      <xdr:row>11</xdr:row>
      <xdr:rowOff>135836</xdr:rowOff>
    </xdr:to>
    <xdr:cxnSp macro="">
      <xdr:nvCxnSpPr>
        <xdr:cNvPr id="74" name="Straight Connector 73">
          <a:extLst>
            <a:ext uri="{FF2B5EF4-FFF2-40B4-BE49-F238E27FC236}">
              <a16:creationId xmlns:a16="http://schemas.microsoft.com/office/drawing/2014/main" id="{00000000-0008-0000-0600-00004A000000}"/>
            </a:ext>
          </a:extLst>
        </xdr:cNvPr>
        <xdr:cNvCxnSpPr>
          <a:cxnSpLocks/>
        </xdr:cNvCxnSpPr>
      </xdr:nvCxnSpPr>
      <xdr:spPr>
        <a:xfrm>
          <a:off x="1915459" y="2231336"/>
          <a:ext cx="3046653"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535882</xdr:colOff>
      <xdr:row>11</xdr:row>
      <xdr:rowOff>135836</xdr:rowOff>
    </xdr:from>
    <xdr:to>
      <xdr:col>12</xdr:col>
      <xdr:colOff>28572</xdr:colOff>
      <xdr:row>11</xdr:row>
      <xdr:rowOff>135836</xdr:rowOff>
    </xdr:to>
    <xdr:cxnSp macro="">
      <xdr:nvCxnSpPr>
        <xdr:cNvPr id="75" name="Straight Connector 74">
          <a:extLst>
            <a:ext uri="{FF2B5EF4-FFF2-40B4-BE49-F238E27FC236}">
              <a16:creationId xmlns:a16="http://schemas.microsoft.com/office/drawing/2014/main" id="{00000000-0008-0000-0600-00004B000000}"/>
            </a:ext>
          </a:extLst>
        </xdr:cNvPr>
        <xdr:cNvCxnSpPr>
          <a:cxnSpLocks/>
        </xdr:cNvCxnSpPr>
      </xdr:nvCxnSpPr>
      <xdr:spPr>
        <a:xfrm>
          <a:off x="5412682" y="2231336"/>
          <a:ext cx="1931090"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404604</xdr:colOff>
      <xdr:row>11</xdr:row>
      <xdr:rowOff>135836</xdr:rowOff>
    </xdr:from>
    <xdr:to>
      <xdr:col>14</xdr:col>
      <xdr:colOff>298383</xdr:colOff>
      <xdr:row>11</xdr:row>
      <xdr:rowOff>135836</xdr:rowOff>
    </xdr:to>
    <xdr:cxnSp macro="">
      <xdr:nvCxnSpPr>
        <xdr:cNvPr id="76" name="Straight Connector 75">
          <a:extLst>
            <a:ext uri="{FF2B5EF4-FFF2-40B4-BE49-F238E27FC236}">
              <a16:creationId xmlns:a16="http://schemas.microsoft.com/office/drawing/2014/main" id="{00000000-0008-0000-0600-00004C000000}"/>
            </a:ext>
          </a:extLst>
        </xdr:cNvPr>
        <xdr:cNvCxnSpPr>
          <a:cxnSpLocks/>
        </xdr:cNvCxnSpPr>
      </xdr:nvCxnSpPr>
      <xdr:spPr>
        <a:xfrm>
          <a:off x="7719804" y="2231336"/>
          <a:ext cx="1112979"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9215</xdr:colOff>
      <xdr:row>17</xdr:row>
      <xdr:rowOff>59637</xdr:rowOff>
    </xdr:from>
    <xdr:to>
      <xdr:col>19</xdr:col>
      <xdr:colOff>363295</xdr:colOff>
      <xdr:row>17</xdr:row>
      <xdr:rowOff>59637</xdr:rowOff>
    </xdr:to>
    <xdr:cxnSp macro="">
      <xdr:nvCxnSpPr>
        <xdr:cNvPr id="77" name="Straight Connector 76">
          <a:extLst>
            <a:ext uri="{FF2B5EF4-FFF2-40B4-BE49-F238E27FC236}">
              <a16:creationId xmlns:a16="http://schemas.microsoft.com/office/drawing/2014/main" id="{00000000-0008-0000-0600-00004D000000}"/>
            </a:ext>
          </a:extLst>
        </xdr:cNvPr>
        <xdr:cNvCxnSpPr>
          <a:cxnSpLocks/>
        </xdr:cNvCxnSpPr>
      </xdr:nvCxnSpPr>
      <xdr:spPr>
        <a:xfrm>
          <a:off x="9153215" y="3298137"/>
          <a:ext cx="2792480"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86659</xdr:colOff>
      <xdr:row>25</xdr:row>
      <xdr:rowOff>31477</xdr:rowOff>
    </xdr:from>
    <xdr:to>
      <xdr:col>12</xdr:col>
      <xdr:colOff>28572</xdr:colOff>
      <xdr:row>25</xdr:row>
      <xdr:rowOff>39762</xdr:rowOff>
    </xdr:to>
    <xdr:cxnSp macro="">
      <xdr:nvCxnSpPr>
        <xdr:cNvPr id="78" name="Straight Connector 77">
          <a:extLst>
            <a:ext uri="{FF2B5EF4-FFF2-40B4-BE49-F238E27FC236}">
              <a16:creationId xmlns:a16="http://schemas.microsoft.com/office/drawing/2014/main" id="{00000000-0008-0000-0600-00004E000000}"/>
            </a:ext>
          </a:extLst>
        </xdr:cNvPr>
        <xdr:cNvCxnSpPr>
          <a:cxnSpLocks/>
        </xdr:cNvCxnSpPr>
      </xdr:nvCxnSpPr>
      <xdr:spPr>
        <a:xfrm flipV="1">
          <a:off x="1915459" y="4793977"/>
          <a:ext cx="5428313" cy="8285"/>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411227</xdr:colOff>
      <xdr:row>25</xdr:row>
      <xdr:rowOff>33140</xdr:rowOff>
    </xdr:from>
    <xdr:to>
      <xdr:col>14</xdr:col>
      <xdr:colOff>305006</xdr:colOff>
      <xdr:row>25</xdr:row>
      <xdr:rowOff>33140</xdr:rowOff>
    </xdr:to>
    <xdr:cxnSp macro="">
      <xdr:nvCxnSpPr>
        <xdr:cNvPr id="79" name="Straight Connector 78">
          <a:extLst>
            <a:ext uri="{FF2B5EF4-FFF2-40B4-BE49-F238E27FC236}">
              <a16:creationId xmlns:a16="http://schemas.microsoft.com/office/drawing/2014/main" id="{00000000-0008-0000-0600-00004F000000}"/>
            </a:ext>
          </a:extLst>
        </xdr:cNvPr>
        <xdr:cNvCxnSpPr>
          <a:cxnSpLocks/>
        </xdr:cNvCxnSpPr>
      </xdr:nvCxnSpPr>
      <xdr:spPr>
        <a:xfrm>
          <a:off x="7726427" y="4795640"/>
          <a:ext cx="1112979"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406400</xdr:colOff>
      <xdr:row>1</xdr:row>
      <xdr:rowOff>177800</xdr:rowOff>
    </xdr:from>
    <xdr:to>
      <xdr:col>1</xdr:col>
      <xdr:colOff>317500</xdr:colOff>
      <xdr:row>4</xdr:row>
      <xdr:rowOff>127000</xdr:rowOff>
    </xdr:to>
    <xdr:pic>
      <xdr:nvPicPr>
        <xdr:cNvPr id="80" name="Graphic 79" descr="Presentation with bar chart RTL">
          <a:extLst>
            <a:ext uri="{FF2B5EF4-FFF2-40B4-BE49-F238E27FC236}">
              <a16:creationId xmlns:a16="http://schemas.microsoft.com/office/drawing/2014/main" id="{00000000-0008-0000-0600-00005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6400" y="368300"/>
          <a:ext cx="520700" cy="520700"/>
        </a:xfrm>
        <a:prstGeom prst="rect">
          <a:avLst/>
        </a:prstGeom>
      </xdr:spPr>
    </xdr:pic>
    <xdr:clientData/>
  </xdr:twoCellAnchor>
  <xdr:twoCellAnchor editAs="oneCell">
    <xdr:from>
      <xdr:col>18</xdr:col>
      <xdr:colOff>376200</xdr:colOff>
      <xdr:row>11</xdr:row>
      <xdr:rowOff>33300</xdr:rowOff>
    </xdr:from>
    <xdr:to>
      <xdr:col>19</xdr:col>
      <xdr:colOff>63500</xdr:colOff>
      <xdr:row>12</xdr:row>
      <xdr:rowOff>139700</xdr:rowOff>
    </xdr:to>
    <xdr:pic>
      <xdr:nvPicPr>
        <xdr:cNvPr id="82" name="Graphic 81" descr="Trophy">
          <a:extLst>
            <a:ext uri="{FF2B5EF4-FFF2-40B4-BE49-F238E27FC236}">
              <a16:creationId xmlns:a16="http://schemas.microsoft.com/office/drawing/2014/main" id="{00000000-0008-0000-0600-00005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349000" y="2128800"/>
          <a:ext cx="296900" cy="296900"/>
        </a:xfrm>
        <a:prstGeom prst="rect">
          <a:avLst/>
        </a:prstGeom>
      </xdr:spPr>
    </xdr:pic>
    <xdr:clientData/>
  </xdr:twoCellAnchor>
  <xdr:twoCellAnchor editAs="oneCell">
    <xdr:from>
      <xdr:col>12</xdr:col>
      <xdr:colOff>348400</xdr:colOff>
      <xdr:row>9</xdr:row>
      <xdr:rowOff>157900</xdr:rowOff>
    </xdr:from>
    <xdr:to>
      <xdr:col>13</xdr:col>
      <xdr:colOff>76200</xdr:colOff>
      <xdr:row>11</xdr:row>
      <xdr:rowOff>114300</xdr:rowOff>
    </xdr:to>
    <xdr:pic>
      <xdr:nvPicPr>
        <xdr:cNvPr id="83" name="Graphic 82" descr="Table">
          <a:extLst>
            <a:ext uri="{FF2B5EF4-FFF2-40B4-BE49-F238E27FC236}">
              <a16:creationId xmlns:a16="http://schemas.microsoft.com/office/drawing/2014/main" id="{00000000-0008-0000-0600-00005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63600" y="1872400"/>
          <a:ext cx="337400" cy="337400"/>
        </a:xfrm>
        <a:prstGeom prst="rect">
          <a:avLst/>
        </a:prstGeom>
      </xdr:spPr>
    </xdr:pic>
    <xdr:clientData/>
  </xdr:twoCellAnchor>
  <xdr:twoCellAnchor editAs="oneCell">
    <xdr:from>
      <xdr:col>13</xdr:col>
      <xdr:colOff>496000</xdr:colOff>
      <xdr:row>6</xdr:row>
      <xdr:rowOff>38800</xdr:rowOff>
    </xdr:from>
    <xdr:to>
      <xdr:col>14</xdr:col>
      <xdr:colOff>381000</xdr:colOff>
      <xdr:row>8</xdr:row>
      <xdr:rowOff>152400</xdr:rowOff>
    </xdr:to>
    <xdr:pic>
      <xdr:nvPicPr>
        <xdr:cNvPr id="84" name="Graphic 83" descr="Piggy Bank">
          <a:extLst>
            <a:ext uri="{FF2B5EF4-FFF2-40B4-BE49-F238E27FC236}">
              <a16:creationId xmlns:a16="http://schemas.microsoft.com/office/drawing/2014/main" id="{00000000-0008-0000-0600-00005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420800" y="1181800"/>
          <a:ext cx="494600" cy="494600"/>
        </a:xfrm>
        <a:prstGeom prst="rect">
          <a:avLst/>
        </a:prstGeom>
      </xdr:spPr>
    </xdr:pic>
    <xdr:clientData/>
  </xdr:twoCellAnchor>
  <xdr:twoCellAnchor editAs="oneCell">
    <xdr:from>
      <xdr:col>2</xdr:col>
      <xdr:colOff>582500</xdr:colOff>
      <xdr:row>23</xdr:row>
      <xdr:rowOff>23700</xdr:rowOff>
    </xdr:from>
    <xdr:to>
      <xdr:col>3</xdr:col>
      <xdr:colOff>330200</xdr:colOff>
      <xdr:row>25</xdr:row>
      <xdr:rowOff>0</xdr:rowOff>
    </xdr:to>
    <xdr:pic>
      <xdr:nvPicPr>
        <xdr:cNvPr id="85" name="Graphic 84" descr="Daily calendar">
          <a:extLst>
            <a:ext uri="{FF2B5EF4-FFF2-40B4-BE49-F238E27FC236}">
              <a16:creationId xmlns:a16="http://schemas.microsoft.com/office/drawing/2014/main" id="{00000000-0008-0000-0600-000055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01700" y="4405200"/>
          <a:ext cx="357300" cy="357300"/>
        </a:xfrm>
        <a:prstGeom prst="rect">
          <a:avLst/>
        </a:prstGeom>
      </xdr:spPr>
    </xdr:pic>
    <xdr:clientData/>
  </xdr:twoCellAnchor>
  <xdr:twoCellAnchor editAs="oneCell">
    <xdr:from>
      <xdr:col>16</xdr:col>
      <xdr:colOff>88900</xdr:colOff>
      <xdr:row>10</xdr:row>
      <xdr:rowOff>177800</xdr:rowOff>
    </xdr:from>
    <xdr:to>
      <xdr:col>16</xdr:col>
      <xdr:colOff>393700</xdr:colOff>
      <xdr:row>12</xdr:row>
      <xdr:rowOff>101600</xdr:rowOff>
    </xdr:to>
    <xdr:pic>
      <xdr:nvPicPr>
        <xdr:cNvPr id="86" name="Graphic 85" descr="Ribbon">
          <a:extLst>
            <a:ext uri="{FF2B5EF4-FFF2-40B4-BE49-F238E27FC236}">
              <a16:creationId xmlns:a16="http://schemas.microsoft.com/office/drawing/2014/main" id="{00000000-0008-0000-0600-000056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842500" y="2082800"/>
          <a:ext cx="304800" cy="304800"/>
        </a:xfrm>
        <a:prstGeom prst="rect">
          <a:avLst/>
        </a:prstGeom>
      </xdr:spPr>
    </xdr:pic>
    <xdr:clientData/>
  </xdr:twoCellAnchor>
  <xdr:twoCellAnchor editAs="oneCell">
    <xdr:from>
      <xdr:col>2</xdr:col>
      <xdr:colOff>577700</xdr:colOff>
      <xdr:row>9</xdr:row>
      <xdr:rowOff>120500</xdr:rowOff>
    </xdr:from>
    <xdr:to>
      <xdr:col>3</xdr:col>
      <xdr:colOff>368300</xdr:colOff>
      <xdr:row>11</xdr:row>
      <xdr:rowOff>139700</xdr:rowOff>
    </xdr:to>
    <xdr:pic>
      <xdr:nvPicPr>
        <xdr:cNvPr id="87" name="Graphic 86" descr="Flip calendar">
          <a:extLst>
            <a:ext uri="{FF2B5EF4-FFF2-40B4-BE49-F238E27FC236}">
              <a16:creationId xmlns:a16="http://schemas.microsoft.com/office/drawing/2014/main" id="{00000000-0008-0000-0600-000057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96900" y="1835000"/>
          <a:ext cx="400200" cy="400200"/>
        </a:xfrm>
        <a:prstGeom prst="rect">
          <a:avLst/>
        </a:prstGeom>
      </xdr:spPr>
    </xdr:pic>
    <xdr:clientData/>
  </xdr:twoCellAnchor>
  <xdr:twoCellAnchor editAs="oneCell">
    <xdr:from>
      <xdr:col>12</xdr:col>
      <xdr:colOff>346700</xdr:colOff>
      <xdr:row>23</xdr:row>
      <xdr:rowOff>80000</xdr:rowOff>
    </xdr:from>
    <xdr:to>
      <xdr:col>13</xdr:col>
      <xdr:colOff>38100</xdr:colOff>
      <xdr:row>25</xdr:row>
      <xdr:rowOff>0</xdr:rowOff>
    </xdr:to>
    <xdr:pic>
      <xdr:nvPicPr>
        <xdr:cNvPr id="88" name="Graphic 87" descr="Coins">
          <a:extLst>
            <a:ext uri="{FF2B5EF4-FFF2-40B4-BE49-F238E27FC236}">
              <a16:creationId xmlns:a16="http://schemas.microsoft.com/office/drawing/2014/main" id="{00000000-0008-0000-0600-000058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661900" y="4461500"/>
          <a:ext cx="301000" cy="301000"/>
        </a:xfrm>
        <a:prstGeom prst="rect">
          <a:avLst/>
        </a:prstGeom>
      </xdr:spPr>
    </xdr:pic>
    <xdr:clientData/>
  </xdr:twoCellAnchor>
  <xdr:twoCellAnchor editAs="oneCell">
    <xdr:from>
      <xdr:col>8</xdr:col>
      <xdr:colOff>484000</xdr:colOff>
      <xdr:row>9</xdr:row>
      <xdr:rowOff>166500</xdr:rowOff>
    </xdr:from>
    <xdr:to>
      <xdr:col>9</xdr:col>
      <xdr:colOff>228600</xdr:colOff>
      <xdr:row>11</xdr:row>
      <xdr:rowOff>139700</xdr:rowOff>
    </xdr:to>
    <xdr:pic>
      <xdr:nvPicPr>
        <xdr:cNvPr id="89" name="Graphic 88" descr="Arrow circle">
          <a:extLst>
            <a:ext uri="{FF2B5EF4-FFF2-40B4-BE49-F238E27FC236}">
              <a16:creationId xmlns:a16="http://schemas.microsoft.com/office/drawing/2014/main" id="{00000000-0008-0000-0600-000059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360800" y="1881000"/>
          <a:ext cx="354200" cy="354200"/>
        </a:xfrm>
        <a:prstGeom prst="rect">
          <a:avLst/>
        </a:prstGeom>
      </xdr:spPr>
    </xdr:pic>
    <xdr:clientData/>
  </xdr:twoCellAnchor>
  <xdr:twoCellAnchor editAs="oneCell">
    <xdr:from>
      <xdr:col>15</xdr:col>
      <xdr:colOff>12700</xdr:colOff>
      <xdr:row>15</xdr:row>
      <xdr:rowOff>38100</xdr:rowOff>
    </xdr:from>
    <xdr:to>
      <xdr:col>15</xdr:col>
      <xdr:colOff>406400</xdr:colOff>
      <xdr:row>17</xdr:row>
      <xdr:rowOff>50800</xdr:rowOff>
    </xdr:to>
    <xdr:pic>
      <xdr:nvPicPr>
        <xdr:cNvPr id="90" name="Graphic 89" descr="Pyramid with levels">
          <a:extLst>
            <a:ext uri="{FF2B5EF4-FFF2-40B4-BE49-F238E27FC236}">
              <a16:creationId xmlns:a16="http://schemas.microsoft.com/office/drawing/2014/main" id="{00000000-0008-0000-0600-00005A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156700" y="2895600"/>
          <a:ext cx="393700" cy="393700"/>
        </a:xfrm>
        <a:prstGeom prst="rect">
          <a:avLst/>
        </a:prstGeom>
      </xdr:spPr>
    </xdr:pic>
    <xdr:clientData/>
  </xdr:twoCellAnchor>
  <xdr:twoCellAnchor>
    <xdr:from>
      <xdr:col>0</xdr:col>
      <xdr:colOff>250446</xdr:colOff>
      <xdr:row>29</xdr:row>
      <xdr:rowOff>158718</xdr:rowOff>
    </xdr:from>
    <xdr:to>
      <xdr:col>2</xdr:col>
      <xdr:colOff>241955</xdr:colOff>
      <xdr:row>35</xdr:row>
      <xdr:rowOff>102395</xdr:rowOff>
    </xdr:to>
    <xdr:grpSp>
      <xdr:nvGrpSpPr>
        <xdr:cNvPr id="102" name="Group 101">
          <a:extLst>
            <a:ext uri="{FF2B5EF4-FFF2-40B4-BE49-F238E27FC236}">
              <a16:creationId xmlns:a16="http://schemas.microsoft.com/office/drawing/2014/main" id="{00000000-0008-0000-0600-000066000000}"/>
            </a:ext>
          </a:extLst>
        </xdr:cNvPr>
        <xdr:cNvGrpSpPr/>
      </xdr:nvGrpSpPr>
      <xdr:grpSpPr>
        <a:xfrm>
          <a:off x="250446" y="5683218"/>
          <a:ext cx="1205947" cy="1086677"/>
          <a:chOff x="250446" y="5683218"/>
          <a:chExt cx="1205947" cy="1086677"/>
        </a:xfrm>
      </xdr:grpSpPr>
      <xdr:sp macro="" textlink="">
        <xdr:nvSpPr>
          <xdr:cNvPr id="59" name="Rectangle: Rounded Corners 58">
            <a:extLst>
              <a:ext uri="{FF2B5EF4-FFF2-40B4-BE49-F238E27FC236}">
                <a16:creationId xmlns:a16="http://schemas.microsoft.com/office/drawing/2014/main" id="{00000000-0008-0000-0600-00003B000000}"/>
              </a:ext>
            </a:extLst>
          </xdr:cNvPr>
          <xdr:cNvSpPr/>
        </xdr:nvSpPr>
        <xdr:spPr>
          <a:xfrm>
            <a:off x="250446" y="5683218"/>
            <a:ext cx="1205947" cy="1086677"/>
          </a:xfrm>
          <a:prstGeom prst="roundRect">
            <a:avLst>
              <a:gd name="adj" fmla="val 43496"/>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pic>
        <xdr:nvPicPr>
          <xdr:cNvPr id="91" name="Graphic 90" descr="Shopping cart">
            <a:extLst>
              <a:ext uri="{FF2B5EF4-FFF2-40B4-BE49-F238E27FC236}">
                <a16:creationId xmlns:a16="http://schemas.microsoft.com/office/drawing/2014/main" id="{00000000-0008-0000-0600-00005B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46100" y="5926768"/>
            <a:ext cx="596900" cy="599576"/>
          </a:xfrm>
          <a:prstGeom prst="rect">
            <a:avLst/>
          </a:prstGeom>
        </xdr:spPr>
      </xdr:pic>
    </xdr:grpSp>
    <xdr:clientData/>
  </xdr:twoCellAnchor>
  <xdr:twoCellAnchor>
    <xdr:from>
      <xdr:col>1</xdr:col>
      <xdr:colOff>317500</xdr:colOff>
      <xdr:row>1</xdr:row>
      <xdr:rowOff>114300</xdr:rowOff>
    </xdr:from>
    <xdr:to>
      <xdr:col>7</xdr:col>
      <xdr:colOff>190500</xdr:colOff>
      <xdr:row>5</xdr:row>
      <xdr:rowOff>139700</xdr:rowOff>
    </xdr:to>
    <xdr:sp macro="" textlink="">
      <xdr:nvSpPr>
        <xdr:cNvPr id="92" name="TextBox 91">
          <a:extLst>
            <a:ext uri="{FF2B5EF4-FFF2-40B4-BE49-F238E27FC236}">
              <a16:creationId xmlns:a16="http://schemas.microsoft.com/office/drawing/2014/main" id="{00000000-0008-0000-0600-00005C000000}"/>
            </a:ext>
          </a:extLst>
        </xdr:cNvPr>
        <xdr:cNvSpPr txBox="1"/>
      </xdr:nvSpPr>
      <xdr:spPr>
        <a:xfrm>
          <a:off x="924719" y="304800"/>
          <a:ext cx="3516312"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SALES</a:t>
          </a:r>
          <a:r>
            <a:rPr lang="en-US" sz="3200" baseline="0">
              <a:solidFill>
                <a:schemeClr val="bg1"/>
              </a:solidFill>
            </a:rPr>
            <a:t> DASHBOARD</a:t>
          </a:r>
          <a:endParaRPr lang="en-US" sz="3200">
            <a:solidFill>
              <a:schemeClr val="bg1"/>
            </a:solidFill>
          </a:endParaRPr>
        </a:p>
      </xdr:txBody>
    </xdr:sp>
    <xdr:clientData/>
  </xdr:twoCellAnchor>
  <xdr:twoCellAnchor>
    <xdr:from>
      <xdr:col>3</xdr:col>
      <xdr:colOff>355600</xdr:colOff>
      <xdr:row>10</xdr:row>
      <xdr:rowOff>25400</xdr:rowOff>
    </xdr:from>
    <xdr:to>
      <xdr:col>6</xdr:col>
      <xdr:colOff>88900</xdr:colOff>
      <xdr:row>11</xdr:row>
      <xdr:rowOff>88900</xdr:rowOff>
    </xdr:to>
    <xdr:sp macro="" textlink="">
      <xdr:nvSpPr>
        <xdr:cNvPr id="93" name="TextBox 92">
          <a:extLst>
            <a:ext uri="{FF2B5EF4-FFF2-40B4-BE49-F238E27FC236}">
              <a16:creationId xmlns:a16="http://schemas.microsoft.com/office/drawing/2014/main" id="{00000000-0008-0000-0600-00005D000000}"/>
            </a:ext>
          </a:extLst>
        </xdr:cNvPr>
        <xdr:cNvSpPr txBox="1"/>
      </xdr:nvSpPr>
      <xdr:spPr>
        <a:xfrm>
          <a:off x="2184400" y="1930400"/>
          <a:ext cx="1562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solidFill>
            </a:rPr>
            <a:t>MONTHLY</a:t>
          </a:r>
          <a:r>
            <a:rPr lang="en-US" sz="1050" baseline="0">
              <a:solidFill>
                <a:schemeClr val="bg1"/>
              </a:solidFill>
            </a:rPr>
            <a:t> SALES</a:t>
          </a:r>
          <a:endParaRPr lang="en-US" sz="1050">
            <a:solidFill>
              <a:schemeClr val="bg1"/>
            </a:solidFill>
          </a:endParaRPr>
        </a:p>
      </xdr:txBody>
    </xdr:sp>
    <xdr:clientData/>
  </xdr:twoCellAnchor>
  <xdr:twoCellAnchor>
    <xdr:from>
      <xdr:col>3</xdr:col>
      <xdr:colOff>368300</xdr:colOff>
      <xdr:row>23</xdr:row>
      <xdr:rowOff>101600</xdr:rowOff>
    </xdr:from>
    <xdr:to>
      <xdr:col>6</xdr:col>
      <xdr:colOff>101600</xdr:colOff>
      <xdr:row>24</xdr:row>
      <xdr:rowOff>165100</xdr:rowOff>
    </xdr:to>
    <xdr:sp macro="" textlink="">
      <xdr:nvSpPr>
        <xdr:cNvPr id="94" name="TextBox 93">
          <a:extLst>
            <a:ext uri="{FF2B5EF4-FFF2-40B4-BE49-F238E27FC236}">
              <a16:creationId xmlns:a16="http://schemas.microsoft.com/office/drawing/2014/main" id="{00000000-0008-0000-0600-00005E000000}"/>
            </a:ext>
          </a:extLst>
        </xdr:cNvPr>
        <xdr:cNvSpPr txBox="1"/>
      </xdr:nvSpPr>
      <xdr:spPr>
        <a:xfrm>
          <a:off x="2197100" y="4483100"/>
          <a:ext cx="1562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aseline="0">
              <a:solidFill>
                <a:schemeClr val="bg1"/>
              </a:solidFill>
            </a:rPr>
            <a:t>DAILY SALES</a:t>
          </a:r>
          <a:endParaRPr lang="en-US" sz="1050">
            <a:solidFill>
              <a:schemeClr val="bg1"/>
            </a:solidFill>
          </a:endParaRPr>
        </a:p>
      </xdr:txBody>
    </xdr:sp>
    <xdr:clientData/>
  </xdr:twoCellAnchor>
  <xdr:twoCellAnchor>
    <xdr:from>
      <xdr:col>13</xdr:col>
      <xdr:colOff>48418</xdr:colOff>
      <xdr:row>10</xdr:row>
      <xdr:rowOff>23812</xdr:rowOff>
    </xdr:from>
    <xdr:to>
      <xdr:col>14</xdr:col>
      <xdr:colOff>505618</xdr:colOff>
      <xdr:row>11</xdr:row>
      <xdr:rowOff>49212</xdr:rowOff>
    </xdr:to>
    <xdr:sp macro="" textlink="">
      <xdr:nvSpPr>
        <xdr:cNvPr id="95" name="TextBox 94">
          <a:extLst>
            <a:ext uri="{FF2B5EF4-FFF2-40B4-BE49-F238E27FC236}">
              <a16:creationId xmlns:a16="http://schemas.microsoft.com/office/drawing/2014/main" id="{00000000-0008-0000-0600-00005F000000}"/>
            </a:ext>
          </a:extLst>
        </xdr:cNvPr>
        <xdr:cNvSpPr txBox="1"/>
      </xdr:nvSpPr>
      <xdr:spPr>
        <a:xfrm>
          <a:off x="7942262" y="1928812"/>
          <a:ext cx="1064419"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aseline="0">
              <a:solidFill>
                <a:schemeClr val="bg1"/>
              </a:solidFill>
            </a:rPr>
            <a:t>SALES TYPE</a:t>
          </a:r>
          <a:endParaRPr lang="en-US" sz="1000">
            <a:solidFill>
              <a:schemeClr val="bg1"/>
            </a:solidFill>
          </a:endParaRPr>
        </a:p>
      </xdr:txBody>
    </xdr:sp>
    <xdr:clientData/>
  </xdr:twoCellAnchor>
  <xdr:twoCellAnchor>
    <xdr:from>
      <xdr:col>12</xdr:col>
      <xdr:colOff>584200</xdr:colOff>
      <xdr:row>23</xdr:row>
      <xdr:rowOff>63500</xdr:rowOff>
    </xdr:from>
    <xdr:to>
      <xdr:col>14</xdr:col>
      <xdr:colOff>482600</xdr:colOff>
      <xdr:row>24</xdr:row>
      <xdr:rowOff>101600</xdr:rowOff>
    </xdr:to>
    <xdr:sp macro="" textlink="">
      <xdr:nvSpPr>
        <xdr:cNvPr id="96" name="TextBox 95">
          <a:extLst>
            <a:ext uri="{FF2B5EF4-FFF2-40B4-BE49-F238E27FC236}">
              <a16:creationId xmlns:a16="http://schemas.microsoft.com/office/drawing/2014/main" id="{00000000-0008-0000-0600-000060000000}"/>
            </a:ext>
          </a:extLst>
        </xdr:cNvPr>
        <xdr:cNvSpPr txBox="1"/>
      </xdr:nvSpPr>
      <xdr:spPr>
        <a:xfrm>
          <a:off x="7899400" y="4445000"/>
          <a:ext cx="1117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rPr>
            <a:t>PAYMENT MODE</a:t>
          </a:r>
        </a:p>
        <a:p>
          <a:endParaRPr lang="en-US" sz="1000">
            <a:solidFill>
              <a:schemeClr val="bg1"/>
            </a:solidFill>
          </a:endParaRPr>
        </a:p>
      </xdr:txBody>
    </xdr:sp>
    <xdr:clientData/>
  </xdr:twoCellAnchor>
  <xdr:twoCellAnchor>
    <xdr:from>
      <xdr:col>18</xdr:col>
      <xdr:colOff>101600</xdr:colOff>
      <xdr:row>6</xdr:row>
      <xdr:rowOff>111125</xdr:rowOff>
    </xdr:from>
    <xdr:to>
      <xdr:col>19</xdr:col>
      <xdr:colOff>355600</xdr:colOff>
      <xdr:row>9</xdr:row>
      <xdr:rowOff>98425</xdr:rowOff>
    </xdr:to>
    <xdr:sp macro="" textlink="">
      <xdr:nvSpPr>
        <xdr:cNvPr id="98" name="TextBox 97">
          <a:extLst>
            <a:ext uri="{FF2B5EF4-FFF2-40B4-BE49-F238E27FC236}">
              <a16:creationId xmlns:a16="http://schemas.microsoft.com/office/drawing/2014/main" id="{00000000-0008-0000-0600-000062000000}"/>
            </a:ext>
          </a:extLst>
        </xdr:cNvPr>
        <xdr:cNvSpPr txBox="1"/>
      </xdr:nvSpPr>
      <xdr:spPr>
        <a:xfrm>
          <a:off x="11031538" y="1254125"/>
          <a:ext cx="861218"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accent2"/>
              </a:solidFill>
            </a:rPr>
            <a:t>TOP</a:t>
          </a:r>
          <a:r>
            <a:rPr lang="en-US" sz="1000" b="1" baseline="0">
              <a:solidFill>
                <a:schemeClr val="accent2"/>
              </a:solidFill>
            </a:rPr>
            <a:t> </a:t>
          </a:r>
        </a:p>
        <a:p>
          <a:pPr algn="ctr"/>
          <a:r>
            <a:rPr lang="en-US" sz="1000" b="1" baseline="0">
              <a:solidFill>
                <a:schemeClr val="accent2"/>
              </a:solidFill>
            </a:rPr>
            <a:t>CATEGORY</a:t>
          </a:r>
          <a:endParaRPr lang="en-US" sz="1000" b="1">
            <a:solidFill>
              <a:schemeClr val="accent2"/>
            </a:solidFill>
          </a:endParaRPr>
        </a:p>
      </xdr:txBody>
    </xdr:sp>
    <xdr:clientData/>
  </xdr:twoCellAnchor>
  <xdr:twoCellAnchor>
    <xdr:from>
      <xdr:col>10</xdr:col>
      <xdr:colOff>444500</xdr:colOff>
      <xdr:row>6</xdr:row>
      <xdr:rowOff>38100</xdr:rowOff>
    </xdr:from>
    <xdr:to>
      <xdr:col>13</xdr:col>
      <xdr:colOff>177800</xdr:colOff>
      <xdr:row>7</xdr:row>
      <xdr:rowOff>101600</xdr:rowOff>
    </xdr:to>
    <xdr:sp macro="" textlink="">
      <xdr:nvSpPr>
        <xdr:cNvPr id="100" name="TextBox 99">
          <a:extLst>
            <a:ext uri="{FF2B5EF4-FFF2-40B4-BE49-F238E27FC236}">
              <a16:creationId xmlns:a16="http://schemas.microsoft.com/office/drawing/2014/main" id="{00000000-0008-0000-0600-000064000000}"/>
            </a:ext>
          </a:extLst>
        </xdr:cNvPr>
        <xdr:cNvSpPr txBox="1"/>
      </xdr:nvSpPr>
      <xdr:spPr>
        <a:xfrm>
          <a:off x="6540500" y="1181100"/>
          <a:ext cx="1562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aseline="0">
              <a:solidFill>
                <a:schemeClr val="bg1"/>
              </a:solidFill>
            </a:rPr>
            <a:t>PROFIT %</a:t>
          </a:r>
          <a:endParaRPr lang="en-US" sz="1050">
            <a:solidFill>
              <a:schemeClr val="bg1"/>
            </a:solidFill>
          </a:endParaRPr>
        </a:p>
      </xdr:txBody>
    </xdr:sp>
    <xdr:clientData/>
  </xdr:twoCellAnchor>
  <xdr:twoCellAnchor>
    <xdr:from>
      <xdr:col>15</xdr:col>
      <xdr:colOff>422275</xdr:colOff>
      <xdr:row>6</xdr:row>
      <xdr:rowOff>85725</xdr:rowOff>
    </xdr:from>
    <xdr:to>
      <xdr:col>17</xdr:col>
      <xdr:colOff>53975</xdr:colOff>
      <xdr:row>11</xdr:row>
      <xdr:rowOff>47625</xdr:rowOff>
    </xdr:to>
    <xdr:sp macro="" textlink="">
      <xdr:nvSpPr>
        <xdr:cNvPr id="101" name="TextBox 100">
          <a:extLst>
            <a:ext uri="{FF2B5EF4-FFF2-40B4-BE49-F238E27FC236}">
              <a16:creationId xmlns:a16="http://schemas.microsoft.com/office/drawing/2014/main" id="{00000000-0008-0000-0600-000065000000}"/>
            </a:ext>
          </a:extLst>
        </xdr:cNvPr>
        <xdr:cNvSpPr txBox="1"/>
      </xdr:nvSpPr>
      <xdr:spPr>
        <a:xfrm>
          <a:off x="9566275" y="1228725"/>
          <a:ext cx="8509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accent2"/>
              </a:solidFill>
              <a:latin typeface="+mn-lt"/>
              <a:ea typeface="+mn-ea"/>
              <a:cs typeface="+mn-cs"/>
            </a:rPr>
            <a:t>TOP</a:t>
          </a:r>
        </a:p>
        <a:p>
          <a:pPr algn="ctr"/>
          <a:r>
            <a:rPr lang="en-US" sz="1000" b="1" baseline="0">
              <a:solidFill>
                <a:schemeClr val="accent2"/>
              </a:solidFill>
              <a:latin typeface="+mn-lt"/>
              <a:ea typeface="+mn-ea"/>
              <a:cs typeface="+mn-cs"/>
            </a:rPr>
            <a:t>PRODUCT</a:t>
          </a:r>
        </a:p>
      </xdr:txBody>
    </xdr:sp>
    <xdr:clientData/>
  </xdr:twoCellAnchor>
  <xdr:twoCellAnchor>
    <xdr:from>
      <xdr:col>15</xdr:col>
      <xdr:colOff>419100</xdr:colOff>
      <xdr:row>15</xdr:row>
      <xdr:rowOff>114300</xdr:rowOff>
    </xdr:from>
    <xdr:to>
      <xdr:col>18</xdr:col>
      <xdr:colOff>152400</xdr:colOff>
      <xdr:row>16</xdr:row>
      <xdr:rowOff>177800</xdr:rowOff>
    </xdr:to>
    <xdr:sp macro="" textlink="">
      <xdr:nvSpPr>
        <xdr:cNvPr id="103" name="TextBox 102">
          <a:extLst>
            <a:ext uri="{FF2B5EF4-FFF2-40B4-BE49-F238E27FC236}">
              <a16:creationId xmlns:a16="http://schemas.microsoft.com/office/drawing/2014/main" id="{00000000-0008-0000-0600-000067000000}"/>
            </a:ext>
          </a:extLst>
        </xdr:cNvPr>
        <xdr:cNvSpPr txBox="1"/>
      </xdr:nvSpPr>
      <xdr:spPr>
        <a:xfrm>
          <a:off x="9563100" y="2971800"/>
          <a:ext cx="1562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solidFill>
            </a:rPr>
            <a:t>PRODUCT</a:t>
          </a:r>
        </a:p>
      </xdr:txBody>
    </xdr:sp>
    <xdr:clientData/>
  </xdr:twoCellAnchor>
  <xdr:twoCellAnchor>
    <xdr:from>
      <xdr:col>9</xdr:col>
      <xdr:colOff>177800</xdr:colOff>
      <xdr:row>10</xdr:row>
      <xdr:rowOff>12700</xdr:rowOff>
    </xdr:from>
    <xdr:to>
      <xdr:col>11</xdr:col>
      <xdr:colOff>520700</xdr:colOff>
      <xdr:row>11</xdr:row>
      <xdr:rowOff>76200</xdr:rowOff>
    </xdr:to>
    <xdr:sp macro="" textlink="">
      <xdr:nvSpPr>
        <xdr:cNvPr id="104" name="TextBox 103">
          <a:extLst>
            <a:ext uri="{FF2B5EF4-FFF2-40B4-BE49-F238E27FC236}">
              <a16:creationId xmlns:a16="http://schemas.microsoft.com/office/drawing/2014/main" id="{00000000-0008-0000-0600-000068000000}"/>
            </a:ext>
          </a:extLst>
        </xdr:cNvPr>
        <xdr:cNvSpPr txBox="1"/>
      </xdr:nvSpPr>
      <xdr:spPr>
        <a:xfrm>
          <a:off x="5664200" y="1917700"/>
          <a:ext cx="1562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solidFill>
            </a:rPr>
            <a:t>CATEGORY</a:t>
          </a:r>
        </a:p>
      </xdr:txBody>
    </xdr:sp>
    <xdr:clientData/>
  </xdr:twoCellAnchor>
  <xdr:twoCellAnchor>
    <xdr:from>
      <xdr:col>2</xdr:col>
      <xdr:colOff>488156</xdr:colOff>
      <xdr:row>5</xdr:row>
      <xdr:rowOff>177800</xdr:rowOff>
    </xdr:from>
    <xdr:to>
      <xdr:col>6</xdr:col>
      <xdr:colOff>351492</xdr:colOff>
      <xdr:row>9</xdr:row>
      <xdr:rowOff>71785</xdr:rowOff>
    </xdr:to>
    <xdr:sp macro="" textlink="">
      <xdr:nvSpPr>
        <xdr:cNvPr id="105" name="Rectangle: Rounded Corners 104">
          <a:extLst>
            <a:ext uri="{FF2B5EF4-FFF2-40B4-BE49-F238E27FC236}">
              <a16:creationId xmlns:a16="http://schemas.microsoft.com/office/drawing/2014/main" id="{00000000-0008-0000-0600-000069000000}"/>
            </a:ext>
          </a:extLst>
        </xdr:cNvPr>
        <xdr:cNvSpPr/>
      </xdr:nvSpPr>
      <xdr:spPr>
        <a:xfrm>
          <a:off x="1702594" y="1130300"/>
          <a:ext cx="2292211" cy="655985"/>
        </a:xfrm>
        <a:prstGeom prst="roundRect">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15</xdr:col>
      <xdr:colOff>261938</xdr:colOff>
      <xdr:row>17</xdr:row>
      <xdr:rowOff>154781</xdr:rowOff>
    </xdr:from>
    <xdr:to>
      <xdr:col>19</xdr:col>
      <xdr:colOff>369094</xdr:colOff>
      <xdr:row>34</xdr:row>
      <xdr:rowOff>178593</xdr:rowOff>
    </xdr:to>
    <xdr:graphicFrame macro="">
      <xdr:nvGraphicFramePr>
        <xdr:cNvPr id="108" name="Chart 107">
          <a:extLst>
            <a:ext uri="{FF2B5EF4-FFF2-40B4-BE49-F238E27FC236}">
              <a16:creationId xmlns:a16="http://schemas.microsoft.com/office/drawing/2014/main" id="{00000000-0008-0000-06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600075</xdr:colOff>
          <xdr:row>17</xdr:row>
          <xdr:rowOff>142875</xdr:rowOff>
        </xdr:from>
        <xdr:to>
          <xdr:col>15</xdr:col>
          <xdr:colOff>247650</xdr:colOff>
          <xdr:row>34</xdr:row>
          <xdr:rowOff>180975</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571499</xdr:colOff>
      <xdr:row>12</xdr:row>
      <xdr:rowOff>23813</xdr:rowOff>
    </xdr:from>
    <xdr:to>
      <xdr:col>8</xdr:col>
      <xdr:colOff>226218</xdr:colOff>
      <xdr:row>22</xdr:row>
      <xdr:rowOff>0</xdr:rowOff>
    </xdr:to>
    <xdr:graphicFrame macro="">
      <xdr:nvGraphicFramePr>
        <xdr:cNvPr id="110" name="Chart 109">
          <a:extLst>
            <a:ext uri="{FF2B5EF4-FFF2-40B4-BE49-F238E27FC236}">
              <a16:creationId xmlns:a16="http://schemas.microsoft.com/office/drawing/2014/main" id="{00000000-0008-0000-06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404812</xdr:colOff>
      <xdr:row>11</xdr:row>
      <xdr:rowOff>142875</xdr:rowOff>
    </xdr:from>
    <xdr:to>
      <xdr:col>12</xdr:col>
      <xdr:colOff>142875</xdr:colOff>
      <xdr:row>21</xdr:row>
      <xdr:rowOff>107157</xdr:rowOff>
    </xdr:to>
    <mc:AlternateContent xmlns:mc="http://schemas.openxmlformats.org/markup-compatibility/2006">
      <mc:Choice xmlns:cx1="http://schemas.microsoft.com/office/drawing/2015/9/8/chartex" Requires="cx1">
        <xdr:graphicFrame macro="">
          <xdr:nvGraphicFramePr>
            <xdr:cNvPr id="116" name="Chart 115">
              <a:extLst>
                <a:ext uri="{FF2B5EF4-FFF2-40B4-BE49-F238E27FC236}">
                  <a16:creationId xmlns:a16="http://schemas.microsoft.com/office/drawing/2014/main" id="{00000000-0008-0000-0600-00007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5281612" y="2238375"/>
              <a:ext cx="2176463" cy="18692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250031</xdr:colOff>
      <xdr:row>1</xdr:row>
      <xdr:rowOff>35720</xdr:rowOff>
    </xdr:from>
    <xdr:to>
      <xdr:col>19</xdr:col>
      <xdr:colOff>345274</xdr:colOff>
      <xdr:row>5</xdr:row>
      <xdr:rowOff>0</xdr:rowOff>
    </xdr:to>
    <mc:AlternateContent xmlns:mc="http://schemas.openxmlformats.org/markup-compatibility/2006" xmlns:a14="http://schemas.microsoft.com/office/drawing/2010/main">
      <mc:Choice Requires="a14">
        <xdr:graphicFrame macro="">
          <xdr:nvGraphicFramePr>
            <xdr:cNvPr id="118" name="PAYMENT MODE 1">
              <a:extLst>
                <a:ext uri="{FF2B5EF4-FFF2-40B4-BE49-F238E27FC236}">
                  <a16:creationId xmlns:a16="http://schemas.microsoft.com/office/drawing/2014/main" id="{00000000-0008-0000-0600-000076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358312" y="226220"/>
              <a:ext cx="2524118" cy="726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595310</xdr:colOff>
      <xdr:row>1</xdr:row>
      <xdr:rowOff>35720</xdr:rowOff>
    </xdr:from>
    <xdr:to>
      <xdr:col>15</xdr:col>
      <xdr:colOff>154780</xdr:colOff>
      <xdr:row>5</xdr:row>
      <xdr:rowOff>0</xdr:rowOff>
    </xdr:to>
    <mc:AlternateContent xmlns:mc="http://schemas.openxmlformats.org/markup-compatibility/2006" xmlns:a14="http://schemas.microsoft.com/office/drawing/2010/main">
      <mc:Choice Requires="a14">
        <xdr:graphicFrame macro="">
          <xdr:nvGraphicFramePr>
            <xdr:cNvPr id="117" name="SALE TYPE 1">
              <a:extLst>
                <a:ext uri="{FF2B5EF4-FFF2-40B4-BE49-F238E27FC236}">
                  <a16:creationId xmlns:a16="http://schemas.microsoft.com/office/drawing/2014/main" id="{00000000-0008-0000-0600-000075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453061" y="226220"/>
              <a:ext cx="317897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119062</xdr:colOff>
      <xdr:row>25</xdr:row>
      <xdr:rowOff>95249</xdr:rowOff>
    </xdr:from>
    <xdr:to>
      <xdr:col>11</xdr:col>
      <xdr:colOff>559593</xdr:colOff>
      <xdr:row>35</xdr:row>
      <xdr:rowOff>35719</xdr:rowOff>
    </xdr:to>
    <xdr:graphicFrame macro="">
      <xdr:nvGraphicFramePr>
        <xdr:cNvPr id="119" name="Chart 118">
          <a:extLst>
            <a:ext uri="{FF2B5EF4-FFF2-40B4-BE49-F238E27FC236}">
              <a16:creationId xmlns:a16="http://schemas.microsoft.com/office/drawing/2014/main" id="{00000000-0008-0000-06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537748</xdr:colOff>
      <xdr:row>5</xdr:row>
      <xdr:rowOff>177245</xdr:rowOff>
    </xdr:from>
    <xdr:to>
      <xdr:col>10</xdr:col>
      <xdr:colOff>315358</xdr:colOff>
      <xdr:row>9</xdr:row>
      <xdr:rowOff>71230</xdr:rowOff>
    </xdr:to>
    <xdr:grpSp>
      <xdr:nvGrpSpPr>
        <xdr:cNvPr id="3" name="Group 2">
          <a:extLst>
            <a:ext uri="{FF2B5EF4-FFF2-40B4-BE49-F238E27FC236}">
              <a16:creationId xmlns:a16="http://schemas.microsoft.com/office/drawing/2014/main" id="{00000000-0008-0000-0600-000003000000}"/>
            </a:ext>
          </a:extLst>
        </xdr:cNvPr>
        <xdr:cNvGrpSpPr/>
      </xdr:nvGrpSpPr>
      <xdr:grpSpPr>
        <a:xfrm>
          <a:off x="4181061" y="1129745"/>
          <a:ext cx="2206485" cy="655985"/>
          <a:chOff x="4181061" y="1129745"/>
          <a:chExt cx="2206485" cy="655985"/>
        </a:xfrm>
      </xdr:grpSpPr>
      <xdr:sp macro="" textlink="">
        <xdr:nvSpPr>
          <xdr:cNvPr id="60" name="Rectangle: Rounded Corners 59">
            <a:extLst>
              <a:ext uri="{FF2B5EF4-FFF2-40B4-BE49-F238E27FC236}">
                <a16:creationId xmlns:a16="http://schemas.microsoft.com/office/drawing/2014/main" id="{00000000-0008-0000-0600-00003C000000}"/>
              </a:ext>
            </a:extLst>
          </xdr:cNvPr>
          <xdr:cNvSpPr/>
        </xdr:nvSpPr>
        <xdr:spPr>
          <a:xfrm>
            <a:off x="4181061" y="1129745"/>
            <a:ext cx="2206485" cy="655985"/>
          </a:xfrm>
          <a:prstGeom prst="roundRect">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pic>
        <xdr:nvPicPr>
          <xdr:cNvPr id="81" name="Graphic 80" descr="Bar graph with upward trend">
            <a:extLst>
              <a:ext uri="{FF2B5EF4-FFF2-40B4-BE49-F238E27FC236}">
                <a16:creationId xmlns:a16="http://schemas.microsoft.com/office/drawing/2014/main" id="{00000000-0008-0000-0600-000051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5983269" y="1267600"/>
            <a:ext cx="355619" cy="358000"/>
          </a:xfrm>
          <a:prstGeom prst="rect">
            <a:avLst/>
          </a:prstGeom>
        </xdr:spPr>
      </xdr:pic>
      <xdr:sp macro="" textlink="">
        <xdr:nvSpPr>
          <xdr:cNvPr id="97" name="TextBox 96">
            <a:extLst>
              <a:ext uri="{FF2B5EF4-FFF2-40B4-BE49-F238E27FC236}">
                <a16:creationId xmlns:a16="http://schemas.microsoft.com/office/drawing/2014/main" id="{00000000-0008-0000-0600-000061000000}"/>
              </a:ext>
            </a:extLst>
          </xdr:cNvPr>
          <xdr:cNvSpPr txBox="1"/>
        </xdr:nvSpPr>
        <xdr:spPr>
          <a:xfrm>
            <a:off x="4181061" y="1168400"/>
            <a:ext cx="155495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solidFill>
              </a:rPr>
              <a:t>TOTAL</a:t>
            </a:r>
            <a:r>
              <a:rPr lang="en-US" sz="1050" baseline="0">
                <a:solidFill>
                  <a:schemeClr val="bg1"/>
                </a:solidFill>
              </a:rPr>
              <a:t> PROFIT</a:t>
            </a:r>
            <a:endParaRPr lang="en-US" sz="1050">
              <a:solidFill>
                <a:schemeClr val="bg1"/>
              </a:solidFill>
            </a:endParaRPr>
          </a:p>
        </xdr:txBody>
      </xdr:sp>
      <xdr:sp macro="" textlink="'Analysis&amp;Charting'!$E$7">
        <xdr:nvSpPr>
          <xdr:cNvPr id="122" name="TextBox 121">
            <a:extLst>
              <a:ext uri="{FF2B5EF4-FFF2-40B4-BE49-F238E27FC236}">
                <a16:creationId xmlns:a16="http://schemas.microsoft.com/office/drawing/2014/main" id="{00000000-0008-0000-0600-00007A000000}"/>
              </a:ext>
            </a:extLst>
          </xdr:cNvPr>
          <xdr:cNvSpPr txBox="1"/>
        </xdr:nvSpPr>
        <xdr:spPr>
          <a:xfrm>
            <a:off x="4698075" y="1338276"/>
            <a:ext cx="1172456" cy="381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33921BF-570A-4491-AE5F-44AE0E136782}" type="TxLink">
              <a:rPr lang="en-US" sz="2400" b="0" i="0" u="none" strike="noStrike">
                <a:solidFill>
                  <a:schemeClr val="bg1"/>
                </a:solidFill>
                <a:latin typeface="Berlin Sans FB" panose="020E0602020502020306" pitchFamily="34" charset="0"/>
                <a:ea typeface="+mn-ea"/>
                <a:cs typeface="Calibri"/>
              </a:rPr>
              <a:pPr marL="0" indent="0"/>
              <a:t>$68,908</a:t>
            </a:fld>
            <a:endParaRPr lang="en-US" sz="2400" b="0" i="0" u="none" strike="noStrike">
              <a:solidFill>
                <a:schemeClr val="bg1"/>
              </a:solidFill>
              <a:latin typeface="Berlin Sans FB" panose="020E0602020502020306" pitchFamily="34" charset="0"/>
              <a:ea typeface="+mn-ea"/>
              <a:cs typeface="Calibri"/>
            </a:endParaRPr>
          </a:p>
        </xdr:txBody>
      </xdr:sp>
    </xdr:grpSp>
    <xdr:clientData/>
  </xdr:twoCellAnchor>
  <xdr:twoCellAnchor>
    <xdr:from>
      <xdr:col>12</xdr:col>
      <xdr:colOff>113601</xdr:colOff>
      <xdr:row>6</xdr:row>
      <xdr:rowOff>158471</xdr:rowOff>
    </xdr:from>
    <xdr:to>
      <xdr:col>13</xdr:col>
      <xdr:colOff>171217</xdr:colOff>
      <xdr:row>9</xdr:row>
      <xdr:rowOff>18772</xdr:rowOff>
    </xdr:to>
    <xdr:sp macro="" textlink="'Analysis&amp;Charting'!$E$8">
      <xdr:nvSpPr>
        <xdr:cNvPr id="123" name="TextBox 122">
          <a:extLst>
            <a:ext uri="{FF2B5EF4-FFF2-40B4-BE49-F238E27FC236}">
              <a16:creationId xmlns:a16="http://schemas.microsoft.com/office/drawing/2014/main" id="{00000000-0008-0000-0600-00007B000000}"/>
            </a:ext>
          </a:extLst>
        </xdr:cNvPr>
        <xdr:cNvSpPr txBox="1"/>
      </xdr:nvSpPr>
      <xdr:spPr>
        <a:xfrm>
          <a:off x="7400226" y="1301471"/>
          <a:ext cx="664835" cy="43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51CE9A2-068D-480B-B03E-90668ED2445E}" type="TxLink">
            <a:rPr lang="en-US" sz="2400" b="0" i="0" u="none" strike="noStrike">
              <a:solidFill>
                <a:schemeClr val="bg1"/>
              </a:solidFill>
              <a:latin typeface="Berlin Sans FB" panose="020E0602020502020306" pitchFamily="34" charset="0"/>
              <a:ea typeface="+mn-ea"/>
              <a:cs typeface="Calibri"/>
            </a:rPr>
            <a:pPr marL="0" indent="0"/>
            <a:t>17%</a:t>
          </a:fld>
          <a:endParaRPr lang="en-US" sz="2400" b="0" i="0" u="none" strike="noStrike">
            <a:solidFill>
              <a:schemeClr val="bg1"/>
            </a:solidFill>
            <a:latin typeface="Berlin Sans FB" panose="020E0602020502020306" pitchFamily="34" charset="0"/>
            <a:ea typeface="+mn-ea"/>
            <a:cs typeface="Calibri"/>
          </a:endParaRPr>
        </a:p>
      </xdr:txBody>
    </xdr:sp>
    <xdr:clientData/>
  </xdr:twoCellAnchor>
  <xdr:twoCellAnchor>
    <xdr:from>
      <xdr:col>2</xdr:col>
      <xdr:colOff>558799</xdr:colOff>
      <xdr:row>6</xdr:row>
      <xdr:rowOff>1587</xdr:rowOff>
    </xdr:from>
    <xdr:to>
      <xdr:col>6</xdr:col>
      <xdr:colOff>292100</xdr:colOff>
      <xdr:row>9</xdr:row>
      <xdr:rowOff>69194</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1773237" y="1144587"/>
          <a:ext cx="2162176" cy="639107"/>
          <a:chOff x="1773237" y="1144587"/>
          <a:chExt cx="2162176" cy="639107"/>
        </a:xfrm>
      </xdr:grpSpPr>
      <xdr:pic>
        <xdr:nvPicPr>
          <xdr:cNvPr id="106" name="Graphic 105" descr="Money">
            <a:extLst>
              <a:ext uri="{FF2B5EF4-FFF2-40B4-BE49-F238E27FC236}">
                <a16:creationId xmlns:a16="http://schemas.microsoft.com/office/drawing/2014/main" id="{00000000-0008-0000-0600-00006A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3521794" y="1209600"/>
            <a:ext cx="413619" cy="416000"/>
          </a:xfrm>
          <a:prstGeom prst="rect">
            <a:avLst/>
          </a:prstGeom>
        </xdr:spPr>
      </xdr:pic>
      <xdr:sp macro="" textlink="">
        <xdr:nvSpPr>
          <xdr:cNvPr id="107" name="TextBox 106">
            <a:extLst>
              <a:ext uri="{FF2B5EF4-FFF2-40B4-BE49-F238E27FC236}">
                <a16:creationId xmlns:a16="http://schemas.microsoft.com/office/drawing/2014/main" id="{00000000-0008-0000-0600-00006B000000}"/>
              </a:ext>
            </a:extLst>
          </xdr:cNvPr>
          <xdr:cNvSpPr txBox="1"/>
        </xdr:nvSpPr>
        <xdr:spPr>
          <a:xfrm>
            <a:off x="1773237" y="1144587"/>
            <a:ext cx="15549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aseline="0">
                <a:solidFill>
                  <a:schemeClr val="bg1"/>
                </a:solidFill>
              </a:rPr>
              <a:t>TOTAL SALES</a:t>
            </a:r>
            <a:endParaRPr lang="en-US" sz="1050">
              <a:solidFill>
                <a:schemeClr val="bg1"/>
              </a:solidFill>
            </a:endParaRPr>
          </a:p>
        </xdr:txBody>
      </xdr:sp>
      <xdr:sp macro="" textlink="'Analysis&amp;Charting'!$E$6">
        <xdr:nvSpPr>
          <xdr:cNvPr id="124" name="TextBox 123">
            <a:extLst>
              <a:ext uri="{FF2B5EF4-FFF2-40B4-BE49-F238E27FC236}">
                <a16:creationId xmlns:a16="http://schemas.microsoft.com/office/drawing/2014/main" id="{00000000-0008-0000-0600-00007C000000}"/>
              </a:ext>
            </a:extLst>
          </xdr:cNvPr>
          <xdr:cNvSpPr txBox="1"/>
        </xdr:nvSpPr>
        <xdr:spPr>
          <a:xfrm>
            <a:off x="2231558" y="1344612"/>
            <a:ext cx="1305719" cy="439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D04B6F6-E8D6-460A-8F1F-9A84EB1AFD4D}" type="TxLink">
              <a:rPr lang="en-US" sz="2400" b="0" i="0" u="none" strike="noStrike">
                <a:solidFill>
                  <a:schemeClr val="bg1"/>
                </a:solidFill>
                <a:latin typeface="Berlin Sans FB" panose="020E0602020502020306" pitchFamily="34" charset="0"/>
                <a:ea typeface="+mn-ea"/>
                <a:cs typeface="Calibri"/>
              </a:rPr>
              <a:pPr marL="0" indent="0"/>
              <a:t>$401,412</a:t>
            </a:fld>
            <a:endParaRPr lang="en-US" sz="2400" b="0" i="0" u="none" strike="noStrike">
              <a:solidFill>
                <a:schemeClr val="bg1"/>
              </a:solidFill>
              <a:latin typeface="Berlin Sans FB" panose="020E0602020502020306" pitchFamily="34" charset="0"/>
              <a:ea typeface="+mn-ea"/>
              <a:cs typeface="Calibri"/>
            </a:endParaRPr>
          </a:p>
        </xdr:txBody>
      </xdr:sp>
    </xdr:grpSp>
    <xdr:clientData/>
  </xdr:twoCellAnchor>
  <xdr:twoCellAnchor>
    <xdr:from>
      <xdr:col>18</xdr:col>
      <xdr:colOff>118268</xdr:colOff>
      <xdr:row>8</xdr:row>
      <xdr:rowOff>89695</xdr:rowOff>
    </xdr:from>
    <xdr:to>
      <xdr:col>20</xdr:col>
      <xdr:colOff>0</xdr:colOff>
      <xdr:row>9</xdr:row>
      <xdr:rowOff>153195</xdr:rowOff>
    </xdr:to>
    <xdr:sp macro="" textlink="'Analysis&amp;Charting'!$AH$2">
      <xdr:nvSpPr>
        <xdr:cNvPr id="125" name="TextBox 124">
          <a:extLst>
            <a:ext uri="{FF2B5EF4-FFF2-40B4-BE49-F238E27FC236}">
              <a16:creationId xmlns:a16="http://schemas.microsoft.com/office/drawing/2014/main" id="{00000000-0008-0000-0600-00007D000000}"/>
            </a:ext>
          </a:extLst>
        </xdr:cNvPr>
        <xdr:cNvSpPr txBox="1"/>
      </xdr:nvSpPr>
      <xdr:spPr>
        <a:xfrm>
          <a:off x="11048206" y="1613695"/>
          <a:ext cx="15549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5D7B92-1A57-487D-910C-C411E00161A3}" type="TxLink">
            <a:rPr lang="en-US" sz="1050" b="1" i="0" u="none" strike="noStrike">
              <a:solidFill>
                <a:schemeClr val="bg1"/>
              </a:solidFill>
              <a:latin typeface="Calibri"/>
              <a:cs typeface="Calibri"/>
            </a:rPr>
            <a:pPr/>
            <a:t>Category04</a:t>
          </a:fld>
          <a:endParaRPr lang="en-US" sz="1000" b="1" i="0" u="none" strike="noStrike">
            <a:solidFill>
              <a:schemeClr val="bg1"/>
            </a:solidFill>
            <a:latin typeface="Calibri"/>
            <a:cs typeface="Calibri"/>
          </a:endParaRPr>
        </a:p>
      </xdr:txBody>
    </xdr:sp>
    <xdr:clientData/>
  </xdr:twoCellAnchor>
  <xdr:twoCellAnchor>
    <xdr:from>
      <xdr:col>15</xdr:col>
      <xdr:colOff>484981</xdr:colOff>
      <xdr:row>8</xdr:row>
      <xdr:rowOff>51594</xdr:rowOff>
    </xdr:from>
    <xdr:to>
      <xdr:col>18</xdr:col>
      <xdr:colOff>218281</xdr:colOff>
      <xdr:row>9</xdr:row>
      <xdr:rowOff>115094</xdr:rowOff>
    </xdr:to>
    <xdr:sp macro="" textlink="'Analysis&amp;Charting'!$V$2">
      <xdr:nvSpPr>
        <xdr:cNvPr id="126" name="TextBox 125">
          <a:extLst>
            <a:ext uri="{FF2B5EF4-FFF2-40B4-BE49-F238E27FC236}">
              <a16:creationId xmlns:a16="http://schemas.microsoft.com/office/drawing/2014/main" id="{00000000-0008-0000-0600-00007E000000}"/>
            </a:ext>
          </a:extLst>
        </xdr:cNvPr>
        <xdr:cNvSpPr txBox="1"/>
      </xdr:nvSpPr>
      <xdr:spPr>
        <a:xfrm>
          <a:off x="9593262" y="1575594"/>
          <a:ext cx="15549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FE51C8-B48D-434B-B000-296631DA191E}" type="TxLink">
            <a:rPr lang="en-US" sz="1050" b="1" i="0" u="none" strike="noStrike">
              <a:solidFill>
                <a:schemeClr val="bg1"/>
              </a:solidFill>
              <a:latin typeface="Calibri"/>
              <a:ea typeface="+mn-ea"/>
              <a:cs typeface="Calibri"/>
            </a:rPr>
            <a:pPr marL="0" indent="0"/>
            <a:t>Product41</a:t>
          </a:fld>
          <a:endParaRPr lang="en-US" sz="1050" b="1" i="0" u="none" strike="noStrike">
            <a:solidFill>
              <a:schemeClr val="bg1"/>
            </a:solidFill>
            <a:latin typeface="Calibri"/>
            <a:ea typeface="+mn-ea"/>
            <a:cs typeface="Calibri"/>
          </a:endParaRPr>
        </a:p>
      </xdr:txBody>
    </xdr:sp>
    <xdr:clientData/>
  </xdr:twoCellAnchor>
  <xdr:twoCellAnchor>
    <xdr:from>
      <xdr:col>15</xdr:col>
      <xdr:colOff>506412</xdr:colOff>
      <xdr:row>9</xdr:row>
      <xdr:rowOff>73026</xdr:rowOff>
    </xdr:from>
    <xdr:to>
      <xdr:col>18</xdr:col>
      <xdr:colOff>239712</xdr:colOff>
      <xdr:row>10</xdr:row>
      <xdr:rowOff>136526</xdr:rowOff>
    </xdr:to>
    <xdr:sp macro="" textlink="'Analysis&amp;Charting'!$X$2">
      <xdr:nvSpPr>
        <xdr:cNvPr id="127" name="TextBox 126">
          <a:extLst>
            <a:ext uri="{FF2B5EF4-FFF2-40B4-BE49-F238E27FC236}">
              <a16:creationId xmlns:a16="http://schemas.microsoft.com/office/drawing/2014/main" id="{00000000-0008-0000-0600-00007F000000}"/>
            </a:ext>
          </a:extLst>
        </xdr:cNvPr>
        <xdr:cNvSpPr txBox="1"/>
      </xdr:nvSpPr>
      <xdr:spPr>
        <a:xfrm>
          <a:off x="9614693" y="1787526"/>
          <a:ext cx="15549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4FE0860-A96D-4859-884F-D620D105F1E3}" type="TxLink">
            <a:rPr lang="en-US" sz="1050" b="1" i="0" u="none" strike="noStrike">
              <a:solidFill>
                <a:schemeClr val="bg1"/>
              </a:solidFill>
              <a:latin typeface="Calibri"/>
              <a:ea typeface="+mn-ea"/>
              <a:cs typeface="Calibri"/>
            </a:rPr>
            <a:pPr marL="0" indent="0"/>
            <a:t>$22,952</a:t>
          </a:fld>
          <a:endParaRPr lang="en-US" sz="1050" b="1" i="0" u="none" strike="noStrike">
            <a:solidFill>
              <a:schemeClr val="bg1"/>
            </a:solidFill>
            <a:latin typeface="Calibri"/>
            <a:ea typeface="+mn-ea"/>
            <a:cs typeface="Calibri"/>
          </a:endParaRPr>
        </a:p>
      </xdr:txBody>
    </xdr:sp>
    <xdr:clientData/>
  </xdr:twoCellAnchor>
  <xdr:twoCellAnchor>
    <xdr:from>
      <xdr:col>18</xdr:col>
      <xdr:colOff>218280</xdr:colOff>
      <xdr:row>9</xdr:row>
      <xdr:rowOff>130176</xdr:rowOff>
    </xdr:from>
    <xdr:to>
      <xdr:col>19</xdr:col>
      <xdr:colOff>261937</xdr:colOff>
      <xdr:row>10</xdr:row>
      <xdr:rowOff>178594</xdr:rowOff>
    </xdr:to>
    <xdr:sp macro="" textlink="'Analysis&amp;Charting'!$AI$2">
      <xdr:nvSpPr>
        <xdr:cNvPr id="128" name="TextBox 127">
          <a:extLst>
            <a:ext uri="{FF2B5EF4-FFF2-40B4-BE49-F238E27FC236}">
              <a16:creationId xmlns:a16="http://schemas.microsoft.com/office/drawing/2014/main" id="{00000000-0008-0000-0600-000080000000}"/>
            </a:ext>
          </a:extLst>
        </xdr:cNvPr>
        <xdr:cNvSpPr txBox="1"/>
      </xdr:nvSpPr>
      <xdr:spPr>
        <a:xfrm>
          <a:off x="11148218" y="1844676"/>
          <a:ext cx="650875" cy="238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1276347-18AC-45EC-8497-2DC6B495B634}" type="TxLink">
            <a:rPr lang="en-US" sz="1050" b="1" i="0" u="none" strike="noStrike">
              <a:solidFill>
                <a:schemeClr val="bg1"/>
              </a:solidFill>
              <a:latin typeface="Calibri"/>
              <a:ea typeface="+mn-ea"/>
              <a:cs typeface="Calibri"/>
            </a:rPr>
            <a:pPr marL="0" indent="0"/>
            <a:t>$95,269</a:t>
          </a:fld>
          <a:endParaRPr lang="en-US" sz="1050" b="1" i="0" u="none" strike="noStrike">
            <a:solidFill>
              <a:schemeClr val="bg1"/>
            </a:solidFill>
            <a:latin typeface="Calibri"/>
            <a:ea typeface="+mn-ea"/>
            <a:cs typeface="Calibri"/>
          </a:endParaRPr>
        </a:p>
      </xdr:txBody>
    </xdr:sp>
    <xdr:clientData/>
  </xdr:twoCellAnchor>
  <xdr:twoCellAnchor>
    <xdr:from>
      <xdr:col>12</xdr:col>
      <xdr:colOff>238126</xdr:colOff>
      <xdr:row>11</xdr:row>
      <xdr:rowOff>71435</xdr:rowOff>
    </xdr:from>
    <xdr:to>
      <xdr:col>14</xdr:col>
      <xdr:colOff>440531</xdr:colOff>
      <xdr:row>21</xdr:row>
      <xdr:rowOff>154779</xdr:rowOff>
    </xdr:to>
    <xdr:graphicFrame macro="">
      <xdr:nvGraphicFramePr>
        <xdr:cNvPr id="129" name="Chart 128">
          <a:extLst>
            <a:ext uri="{FF2B5EF4-FFF2-40B4-BE49-F238E27FC236}">
              <a16:creationId xmlns:a16="http://schemas.microsoft.com/office/drawing/2014/main" id="{00000000-0008-0000-0600-00008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editAs="oneCell">
    <xdr:from>
      <xdr:col>0</xdr:col>
      <xdr:colOff>273843</xdr:colOff>
      <xdr:row>11</xdr:row>
      <xdr:rowOff>83342</xdr:rowOff>
    </xdr:from>
    <xdr:to>
      <xdr:col>2</xdr:col>
      <xdr:colOff>238124</xdr:colOff>
      <xdr:row>28</xdr:row>
      <xdr:rowOff>166687</xdr:rowOff>
    </xdr:to>
    <mc:AlternateContent xmlns:mc="http://schemas.openxmlformats.org/markup-compatibility/2006" xmlns:a14="http://schemas.microsoft.com/office/drawing/2010/main">
      <mc:Choice Requires="a14">
        <xdr:graphicFrame macro="">
          <xdr:nvGraphicFramePr>
            <xdr:cNvPr id="131" name="MONTH 1">
              <a:extLst>
                <a:ext uri="{FF2B5EF4-FFF2-40B4-BE49-F238E27FC236}">
                  <a16:creationId xmlns:a16="http://schemas.microsoft.com/office/drawing/2014/main" id="{00000000-0008-0000-0600-000083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73843" y="2178842"/>
              <a:ext cx="1178719" cy="33218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321471</xdr:colOff>
      <xdr:row>25</xdr:row>
      <xdr:rowOff>107157</xdr:rowOff>
    </xdr:from>
    <xdr:to>
      <xdr:col>14</xdr:col>
      <xdr:colOff>309563</xdr:colOff>
      <xdr:row>33</xdr:row>
      <xdr:rowOff>23812</xdr:rowOff>
    </xdr:to>
    <xdr:graphicFrame macro="">
      <xdr:nvGraphicFramePr>
        <xdr:cNvPr id="130" name="Chart 129">
          <a:extLst>
            <a:ext uri="{FF2B5EF4-FFF2-40B4-BE49-F238E27FC236}">
              <a16:creationId xmlns:a16="http://schemas.microsoft.com/office/drawing/2014/main" id="{00000000-0008-0000-0600-00008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0</xdr:col>
      <xdr:colOff>214312</xdr:colOff>
      <xdr:row>5</xdr:row>
      <xdr:rowOff>142876</xdr:rowOff>
    </xdr:from>
    <xdr:to>
      <xdr:col>2</xdr:col>
      <xdr:colOff>333374</xdr:colOff>
      <xdr:row>10</xdr:row>
      <xdr:rowOff>95252</xdr:rowOff>
    </xdr:to>
    <xdr:sp macro="" textlink="">
      <xdr:nvSpPr>
        <xdr:cNvPr id="134" name="Rectangle: Rounded Corners 133">
          <a:extLst>
            <a:ext uri="{FF2B5EF4-FFF2-40B4-BE49-F238E27FC236}">
              <a16:creationId xmlns:a16="http://schemas.microsoft.com/office/drawing/2014/main" id="{00000000-0008-0000-0600-000086000000}"/>
            </a:ext>
          </a:extLst>
        </xdr:cNvPr>
        <xdr:cNvSpPr/>
      </xdr:nvSpPr>
      <xdr:spPr>
        <a:xfrm>
          <a:off x="214312" y="1095376"/>
          <a:ext cx="1333500" cy="904876"/>
        </a:xfrm>
        <a:prstGeom prst="roundRect">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editAs="oneCell">
    <xdr:from>
      <xdr:col>0</xdr:col>
      <xdr:colOff>273844</xdr:colOff>
      <xdr:row>6</xdr:row>
      <xdr:rowOff>59531</xdr:rowOff>
    </xdr:from>
    <xdr:to>
      <xdr:col>2</xdr:col>
      <xdr:colOff>250031</xdr:colOff>
      <xdr:row>10</xdr:row>
      <xdr:rowOff>11905</xdr:rowOff>
    </xdr:to>
    <mc:AlternateContent xmlns:mc="http://schemas.openxmlformats.org/markup-compatibility/2006" xmlns:a14="http://schemas.microsoft.com/office/drawing/2010/main">
      <mc:Choice Requires="a14">
        <xdr:graphicFrame macro="">
          <xdr:nvGraphicFramePr>
            <xdr:cNvPr id="132" name="YEAR 1">
              <a:extLst>
                <a:ext uri="{FF2B5EF4-FFF2-40B4-BE49-F238E27FC236}">
                  <a16:creationId xmlns:a16="http://schemas.microsoft.com/office/drawing/2014/main" id="{00000000-0008-0000-0600-000084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3844" y="1202531"/>
              <a:ext cx="1190625" cy="714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511969</xdr:colOff>
      <xdr:row>0</xdr:row>
      <xdr:rowOff>166688</xdr:rowOff>
    </xdr:from>
    <xdr:to>
      <xdr:col>25</xdr:col>
      <xdr:colOff>547686</xdr:colOff>
      <xdr:row>5</xdr:row>
      <xdr:rowOff>92012</xdr:rowOff>
    </xdr:to>
    <xdr:sp macro="" textlink="">
      <xdr:nvSpPr>
        <xdr:cNvPr id="109" name="Rectangle: Rounded Corners 108">
          <a:extLst>
            <a:ext uri="{FF2B5EF4-FFF2-40B4-BE49-F238E27FC236}">
              <a16:creationId xmlns:a16="http://schemas.microsoft.com/office/drawing/2014/main" id="{00000000-0008-0000-0600-00006D000000}"/>
            </a:ext>
          </a:extLst>
        </xdr:cNvPr>
        <xdr:cNvSpPr/>
      </xdr:nvSpPr>
      <xdr:spPr>
        <a:xfrm>
          <a:off x="12049125" y="166688"/>
          <a:ext cx="3619499" cy="877824"/>
        </a:xfrm>
        <a:prstGeom prst="roundRect">
          <a:avLst>
            <a:gd name="adj" fmla="val 4546"/>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20</xdr:col>
      <xdr:colOff>124619</xdr:colOff>
      <xdr:row>0</xdr:row>
      <xdr:rowOff>135731</xdr:rowOff>
    </xdr:from>
    <xdr:to>
      <xdr:col>26</xdr:col>
      <xdr:colOff>57150</xdr:colOff>
      <xdr:row>4</xdr:row>
      <xdr:rowOff>161131</xdr:rowOff>
    </xdr:to>
    <xdr:sp macro="" textlink="">
      <xdr:nvSpPr>
        <xdr:cNvPr id="99" name="TextBox 98">
          <a:extLst>
            <a:ext uri="{FF2B5EF4-FFF2-40B4-BE49-F238E27FC236}">
              <a16:creationId xmlns:a16="http://schemas.microsoft.com/office/drawing/2014/main" id="{00000000-0008-0000-0600-000063000000}"/>
            </a:ext>
          </a:extLst>
        </xdr:cNvPr>
        <xdr:cNvSpPr txBox="1"/>
      </xdr:nvSpPr>
      <xdr:spPr>
        <a:xfrm>
          <a:off x="12209463" y="135731"/>
          <a:ext cx="3516312"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US" sz="2000" b="1" i="0" baseline="0">
              <a:solidFill>
                <a:schemeClr val="bg1"/>
              </a:solidFill>
              <a:effectLst/>
              <a:latin typeface="+mn-lt"/>
              <a:ea typeface="+mn-ea"/>
              <a:cs typeface="+mn-cs"/>
            </a:rPr>
            <a:t>FORECASTING </a:t>
          </a:r>
          <a:r>
            <a:rPr lang="en-US" sz="2000" b="0" i="0" baseline="0">
              <a:solidFill>
                <a:schemeClr val="bg1"/>
              </a:solidFill>
              <a:effectLst/>
              <a:latin typeface="+mn-lt"/>
              <a:ea typeface="+mn-ea"/>
              <a:cs typeface="+mn-cs"/>
            </a:rPr>
            <a:t>(BY-2023&amp;2024)</a:t>
          </a:r>
          <a:endParaRPr lang="en-US" sz="4800" b="0">
            <a:solidFill>
              <a:schemeClr val="bg1"/>
            </a:solidFill>
            <a:effectLst/>
          </a:endParaRPr>
        </a:p>
      </xdr:txBody>
    </xdr:sp>
    <xdr:clientData/>
  </xdr:twoCellAnchor>
  <xdr:twoCellAnchor>
    <xdr:from>
      <xdr:col>19</xdr:col>
      <xdr:colOff>500063</xdr:colOff>
      <xdr:row>9</xdr:row>
      <xdr:rowOff>71436</xdr:rowOff>
    </xdr:from>
    <xdr:to>
      <xdr:col>26</xdr:col>
      <xdr:colOff>11907</xdr:colOff>
      <xdr:row>24</xdr:row>
      <xdr:rowOff>130969</xdr:rowOff>
    </xdr:to>
    <xdr:grpSp>
      <xdr:nvGrpSpPr>
        <xdr:cNvPr id="4" name="Group 3">
          <a:extLst>
            <a:ext uri="{FF2B5EF4-FFF2-40B4-BE49-F238E27FC236}">
              <a16:creationId xmlns:a16="http://schemas.microsoft.com/office/drawing/2014/main" id="{FD08CB56-FAE5-4042-AFC4-705D2DAA2F3B}"/>
            </a:ext>
          </a:extLst>
        </xdr:cNvPr>
        <xdr:cNvGrpSpPr/>
      </xdr:nvGrpSpPr>
      <xdr:grpSpPr>
        <a:xfrm>
          <a:off x="12037219" y="1785936"/>
          <a:ext cx="3643313" cy="2917033"/>
          <a:chOff x="12037219" y="1131094"/>
          <a:chExt cx="3643313" cy="2631281"/>
        </a:xfrm>
      </xdr:grpSpPr>
      <xdr:sp macro="" textlink="">
        <xdr:nvSpPr>
          <xdr:cNvPr id="112" name="Rectangle: Rounded Corners 111">
            <a:extLst>
              <a:ext uri="{FF2B5EF4-FFF2-40B4-BE49-F238E27FC236}">
                <a16:creationId xmlns:a16="http://schemas.microsoft.com/office/drawing/2014/main" id="{00000000-0008-0000-0600-000070000000}"/>
              </a:ext>
            </a:extLst>
          </xdr:cNvPr>
          <xdr:cNvSpPr/>
        </xdr:nvSpPr>
        <xdr:spPr>
          <a:xfrm>
            <a:off x="12037219" y="1131094"/>
            <a:ext cx="3643313" cy="2631281"/>
          </a:xfrm>
          <a:prstGeom prst="roundRect">
            <a:avLst>
              <a:gd name="adj" fmla="val 4273"/>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graphicFrame macro="">
        <xdr:nvGraphicFramePr>
          <xdr:cNvPr id="111" name="Chart 110">
            <a:extLst>
              <a:ext uri="{FF2B5EF4-FFF2-40B4-BE49-F238E27FC236}">
                <a16:creationId xmlns:a16="http://schemas.microsoft.com/office/drawing/2014/main" id="{00000000-0008-0000-0600-00006F000000}"/>
              </a:ext>
            </a:extLst>
          </xdr:cNvPr>
          <xdr:cNvGraphicFramePr>
            <a:graphicFrameLocks/>
          </xdr:cNvGraphicFramePr>
        </xdr:nvGraphicFramePr>
        <xdr:xfrm>
          <a:off x="12037221" y="1517733"/>
          <a:ext cx="3476623" cy="2160444"/>
        </xdr:xfrm>
        <a:graphic>
          <a:graphicData uri="http://schemas.openxmlformats.org/drawingml/2006/chart">
            <c:chart xmlns:c="http://schemas.openxmlformats.org/drawingml/2006/chart" xmlns:r="http://schemas.openxmlformats.org/officeDocument/2006/relationships" r:id="rId33"/>
          </a:graphicData>
        </a:graphic>
      </xdr:graphicFrame>
    </xdr:grpSp>
    <xdr:clientData/>
  </xdr:twoCellAnchor>
  <xdr:twoCellAnchor>
    <xdr:from>
      <xdr:col>19</xdr:col>
      <xdr:colOff>500063</xdr:colOff>
      <xdr:row>25</xdr:row>
      <xdr:rowOff>0</xdr:rowOff>
    </xdr:from>
    <xdr:to>
      <xdr:col>26</xdr:col>
      <xdr:colOff>47625</xdr:colOff>
      <xdr:row>35</xdr:row>
      <xdr:rowOff>47623</xdr:rowOff>
    </xdr:to>
    <xdr:sp macro="" textlink="">
      <xdr:nvSpPr>
        <xdr:cNvPr id="137" name="Rectangle: Rounded Corners 136">
          <a:extLst>
            <a:ext uri="{FF2B5EF4-FFF2-40B4-BE49-F238E27FC236}">
              <a16:creationId xmlns:a16="http://schemas.microsoft.com/office/drawing/2014/main" id="{00000000-0008-0000-0600-000089000000}"/>
            </a:ext>
          </a:extLst>
        </xdr:cNvPr>
        <xdr:cNvSpPr/>
      </xdr:nvSpPr>
      <xdr:spPr>
        <a:xfrm>
          <a:off x="12037219" y="4762500"/>
          <a:ext cx="3679031" cy="1952623"/>
        </a:xfrm>
        <a:prstGeom prst="roundRect">
          <a:avLst>
            <a:gd name="adj" fmla="val 5400"/>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54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20</xdr:col>
      <xdr:colOff>95248</xdr:colOff>
      <xdr:row>25</xdr:row>
      <xdr:rowOff>178594</xdr:rowOff>
    </xdr:from>
    <xdr:to>
      <xdr:col>25</xdr:col>
      <xdr:colOff>428624</xdr:colOff>
      <xdr:row>34</xdr:row>
      <xdr:rowOff>119061</xdr:rowOff>
    </xdr:to>
    <xdr:grpSp>
      <xdr:nvGrpSpPr>
        <xdr:cNvPr id="114" name="Group 113">
          <a:extLst>
            <a:ext uri="{FF2B5EF4-FFF2-40B4-BE49-F238E27FC236}">
              <a16:creationId xmlns:a16="http://schemas.microsoft.com/office/drawing/2014/main" id="{00000000-0008-0000-0600-000072000000}"/>
            </a:ext>
          </a:extLst>
        </xdr:cNvPr>
        <xdr:cNvGrpSpPr/>
      </xdr:nvGrpSpPr>
      <xdr:grpSpPr>
        <a:xfrm>
          <a:off x="12180092" y="4941094"/>
          <a:ext cx="3369470" cy="1654967"/>
          <a:chOff x="14126634" y="3164418"/>
          <a:chExt cx="3117849" cy="946150"/>
        </a:xfrm>
      </xdr:grpSpPr>
      <xdr:sp macro="" textlink="">
        <xdr:nvSpPr>
          <xdr:cNvPr id="115" name="TextBox 114">
            <a:extLst>
              <a:ext uri="{FF2B5EF4-FFF2-40B4-BE49-F238E27FC236}">
                <a16:creationId xmlns:a16="http://schemas.microsoft.com/office/drawing/2014/main" id="{00000000-0008-0000-0600-000073000000}"/>
              </a:ext>
            </a:extLst>
          </xdr:cNvPr>
          <xdr:cNvSpPr txBox="1"/>
        </xdr:nvSpPr>
        <xdr:spPr>
          <a:xfrm>
            <a:off x="14128750" y="3164418"/>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t> </a:t>
            </a:r>
          </a:p>
          <a:p>
            <a:pPr algn="ctr"/>
            <a:endParaRPr lang="en-US" sz="1200" b="1"/>
          </a:p>
        </xdr:txBody>
      </xdr:sp>
      <xdr:sp macro="" textlink="'Forecasting&amp;Budgeting'!S6">
        <xdr:nvSpPr>
          <xdr:cNvPr id="120" name="TextBox 119">
            <a:extLst>
              <a:ext uri="{FF2B5EF4-FFF2-40B4-BE49-F238E27FC236}">
                <a16:creationId xmlns:a16="http://schemas.microsoft.com/office/drawing/2014/main" id="{00000000-0008-0000-0600-000078000000}"/>
              </a:ext>
            </a:extLst>
          </xdr:cNvPr>
          <xdr:cNvSpPr txBox="1"/>
        </xdr:nvSpPr>
        <xdr:spPr>
          <a:xfrm>
            <a:off x="15709900" y="3168651"/>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25DA87-A889-4509-BFA7-07405C7253A1}" type="TxLink">
              <a:rPr lang="en-US" sz="1400" b="1" i="0" u="none" strike="noStrike">
                <a:solidFill>
                  <a:srgbClr val="000000"/>
                </a:solidFill>
                <a:latin typeface="Calibri"/>
                <a:cs typeface="Calibri"/>
              </a:rPr>
              <a:t>$136,873</a:t>
            </a:fld>
            <a:endParaRPr lang="en-US" sz="1600" b="1"/>
          </a:p>
        </xdr:txBody>
      </xdr:sp>
      <xdr:sp macro="" textlink="">
        <xdr:nvSpPr>
          <xdr:cNvPr id="121" name="TextBox 120">
            <a:extLst>
              <a:ext uri="{FF2B5EF4-FFF2-40B4-BE49-F238E27FC236}">
                <a16:creationId xmlns:a16="http://schemas.microsoft.com/office/drawing/2014/main" id="{00000000-0008-0000-0600-000079000000}"/>
              </a:ext>
            </a:extLst>
          </xdr:cNvPr>
          <xdr:cNvSpPr txBox="1"/>
        </xdr:nvSpPr>
        <xdr:spPr>
          <a:xfrm>
            <a:off x="14126636" y="3490386"/>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Est.</a:t>
            </a:r>
            <a:r>
              <a:rPr lang="en-US" sz="1400" b="1" baseline="0"/>
              <a:t> Sales </a:t>
            </a:r>
            <a:endParaRPr lang="en-US" sz="1400" b="1"/>
          </a:p>
        </xdr:txBody>
      </xdr:sp>
      <xdr:sp macro="" textlink="'Forecasting&amp;Budgeting'!Q6">
        <xdr:nvSpPr>
          <xdr:cNvPr id="133" name="TextBox 132">
            <a:extLst>
              <a:ext uri="{FF2B5EF4-FFF2-40B4-BE49-F238E27FC236}">
                <a16:creationId xmlns:a16="http://schemas.microsoft.com/office/drawing/2014/main" id="{00000000-0008-0000-0600-000085000000}"/>
              </a:ext>
            </a:extLst>
          </xdr:cNvPr>
          <xdr:cNvSpPr txBox="1"/>
        </xdr:nvSpPr>
        <xdr:spPr>
          <a:xfrm>
            <a:off x="15707783" y="3494618"/>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E2D10E-E8DD-4B64-88ED-52417F965F20}" type="TxLink">
              <a:rPr lang="en-US" sz="1400" b="1" i="0" u="none" strike="noStrike">
                <a:solidFill>
                  <a:srgbClr val="000000"/>
                </a:solidFill>
                <a:latin typeface="Calibri"/>
                <a:cs typeface="Calibri"/>
              </a:rPr>
              <a:t>$551,638</a:t>
            </a:fld>
            <a:endParaRPr lang="en-US" sz="1600" b="1"/>
          </a:p>
        </xdr:txBody>
      </xdr:sp>
      <xdr:sp macro="" textlink="'Forecasting&amp;Budgeting'!R6">
        <xdr:nvSpPr>
          <xdr:cNvPr id="135" name="TextBox 134">
            <a:extLst>
              <a:ext uri="{FF2B5EF4-FFF2-40B4-BE49-F238E27FC236}">
                <a16:creationId xmlns:a16="http://schemas.microsoft.com/office/drawing/2014/main" id="{00000000-0008-0000-0600-000087000000}"/>
              </a:ext>
            </a:extLst>
          </xdr:cNvPr>
          <xdr:cNvSpPr txBox="1"/>
        </xdr:nvSpPr>
        <xdr:spPr>
          <a:xfrm>
            <a:off x="15709900" y="3824818"/>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9B5D0E-548A-41CF-9561-9BAB2BD68F39}" type="TxLink">
              <a:rPr lang="en-US" sz="1400" b="1" i="0" u="none" strike="noStrike" baseline="0">
                <a:solidFill>
                  <a:srgbClr val="000000"/>
                </a:solidFill>
                <a:latin typeface="Calibri"/>
                <a:cs typeface="Calibri"/>
              </a:rPr>
              <a:t>$414,766</a:t>
            </a:fld>
            <a:endParaRPr lang="en-US" sz="1600" b="1"/>
          </a:p>
        </xdr:txBody>
      </xdr:sp>
      <xdr:sp macro="" textlink="">
        <xdr:nvSpPr>
          <xdr:cNvPr id="136" name="TextBox 135">
            <a:extLst>
              <a:ext uri="{FF2B5EF4-FFF2-40B4-BE49-F238E27FC236}">
                <a16:creationId xmlns:a16="http://schemas.microsoft.com/office/drawing/2014/main" id="{00000000-0008-0000-0600-000088000000}"/>
              </a:ext>
            </a:extLst>
          </xdr:cNvPr>
          <xdr:cNvSpPr txBox="1"/>
        </xdr:nvSpPr>
        <xdr:spPr>
          <a:xfrm>
            <a:off x="14126634" y="3818467"/>
            <a:ext cx="1534583" cy="285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t>Buying Cost (Fixed Budget)</a:t>
            </a:r>
          </a:p>
          <a:p>
            <a:pPr algn="ctr"/>
            <a:endParaRPr lang="en-US" sz="1200" baseline="0"/>
          </a:p>
          <a:p>
            <a:pPr algn="ctr"/>
            <a:endParaRPr lang="en-US" sz="1200"/>
          </a:p>
        </xdr:txBody>
      </xdr:sp>
    </xdr:grpSp>
    <xdr:clientData/>
  </xdr:twoCellAnchor>
  <xdr:twoCellAnchor>
    <xdr:from>
      <xdr:col>19</xdr:col>
      <xdr:colOff>509069</xdr:colOff>
      <xdr:row>5</xdr:row>
      <xdr:rowOff>127343</xdr:rowOff>
    </xdr:from>
    <xdr:to>
      <xdr:col>26</xdr:col>
      <xdr:colOff>11906</xdr:colOff>
      <xdr:row>9</xdr:row>
      <xdr:rowOff>21328</xdr:rowOff>
    </xdr:to>
    <xdr:sp macro="" textlink="">
      <xdr:nvSpPr>
        <xdr:cNvPr id="113" name="Rectangle: Rounded Corners 112">
          <a:extLst>
            <a:ext uri="{FF2B5EF4-FFF2-40B4-BE49-F238E27FC236}">
              <a16:creationId xmlns:a16="http://schemas.microsoft.com/office/drawing/2014/main" id="{1C06588C-F919-416B-A2FA-C4F921671C6A}"/>
            </a:ext>
          </a:extLst>
        </xdr:cNvPr>
        <xdr:cNvSpPr/>
      </xdr:nvSpPr>
      <xdr:spPr>
        <a:xfrm>
          <a:off x="12046225" y="1079843"/>
          <a:ext cx="3634306" cy="655985"/>
        </a:xfrm>
        <a:prstGeom prst="roundRect">
          <a:avLst/>
        </a:prstGeom>
        <a:gradFill flip="none" rotWithShape="1">
          <a:gsLst>
            <a:gs pos="0">
              <a:srgbClr val="4472C4">
                <a:lumMod val="50000"/>
                <a:shade val="30000"/>
                <a:satMod val="115000"/>
              </a:srgbClr>
            </a:gs>
            <a:gs pos="50000">
              <a:srgbClr val="4472C4">
                <a:lumMod val="50000"/>
                <a:shade val="67500"/>
                <a:satMod val="115000"/>
              </a:srgbClr>
            </a:gs>
            <a:gs pos="100000">
              <a:srgbClr val="4472C4">
                <a:lumMod val="50000"/>
                <a:shade val="100000"/>
                <a:satMod val="115000"/>
              </a:srgbClr>
            </a:gs>
          </a:gsLst>
          <a:lin ang="2700000" scaled="1"/>
          <a:tileRect/>
        </a:gradFill>
        <a:ln w="12700" cap="flat" cmpd="sng" algn="ctr">
          <a:solidFill>
            <a:srgbClr val="4472C4">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ysClr val="window" lastClr="FFFFFF"/>
              </a:solidFill>
              <a:latin typeface="Calibri" panose="020F0502020204030204"/>
            </a:defRPr>
          </a:lvl1pPr>
          <a:lvl2pPr marL="457200" algn="l" defTabSz="914400" rtl="0" eaLnBrk="1" latinLnBrk="0" hangingPunct="1">
            <a:defRPr sz="1800" kern="1200">
              <a:solidFill>
                <a:sysClr val="window" lastClr="FFFFFF"/>
              </a:solidFill>
              <a:latin typeface="Calibri" panose="020F0502020204030204"/>
            </a:defRPr>
          </a:lvl2pPr>
          <a:lvl3pPr marL="914400" algn="l" defTabSz="914400" rtl="0" eaLnBrk="1" latinLnBrk="0" hangingPunct="1">
            <a:defRPr sz="1800" kern="1200">
              <a:solidFill>
                <a:sysClr val="window" lastClr="FFFFFF"/>
              </a:solidFill>
              <a:latin typeface="Calibri" panose="020F0502020204030204"/>
            </a:defRPr>
          </a:lvl3pPr>
          <a:lvl4pPr marL="1371600" algn="l" defTabSz="914400" rtl="0" eaLnBrk="1" latinLnBrk="0" hangingPunct="1">
            <a:defRPr sz="1800" kern="1200">
              <a:solidFill>
                <a:sysClr val="window" lastClr="FFFFFF"/>
              </a:solidFill>
              <a:latin typeface="Calibri" panose="020F0502020204030204"/>
            </a:defRPr>
          </a:lvl4pPr>
          <a:lvl5pPr marL="1828800" algn="l" defTabSz="914400" rtl="0" eaLnBrk="1" latinLnBrk="0" hangingPunct="1">
            <a:defRPr sz="1800" kern="1200">
              <a:solidFill>
                <a:sysClr val="window" lastClr="FFFFFF"/>
              </a:solidFill>
              <a:latin typeface="Calibri" panose="020F0502020204030204"/>
            </a:defRPr>
          </a:lvl5pPr>
          <a:lvl6pPr marL="2286000" algn="l" defTabSz="914400" rtl="0" eaLnBrk="1" latinLnBrk="0" hangingPunct="1">
            <a:defRPr sz="1800" kern="1200">
              <a:solidFill>
                <a:sysClr val="window" lastClr="FFFFFF"/>
              </a:solidFill>
              <a:latin typeface="Calibri" panose="020F0502020204030204"/>
            </a:defRPr>
          </a:lvl6pPr>
          <a:lvl7pPr marL="2743200" algn="l" defTabSz="914400" rtl="0" eaLnBrk="1" latinLnBrk="0" hangingPunct="1">
            <a:defRPr sz="1800" kern="1200">
              <a:solidFill>
                <a:sysClr val="window" lastClr="FFFFFF"/>
              </a:solidFill>
              <a:latin typeface="Calibri" panose="020F0502020204030204"/>
            </a:defRPr>
          </a:lvl7pPr>
          <a:lvl8pPr marL="3200400" algn="l" defTabSz="914400" rtl="0" eaLnBrk="1" latinLnBrk="0" hangingPunct="1">
            <a:defRPr sz="1800" kern="1200">
              <a:solidFill>
                <a:sysClr val="window" lastClr="FFFFFF"/>
              </a:solidFill>
              <a:latin typeface="Calibri" panose="020F0502020204030204"/>
            </a:defRPr>
          </a:lvl8pPr>
          <a:lvl9pPr marL="3657600" algn="l" defTabSz="914400" rtl="0" eaLnBrk="1" latinLnBrk="0" hangingPunct="1">
            <a:defRPr sz="1800" kern="1200">
              <a:solidFill>
                <a:sysClr val="window" lastClr="FFFFFF"/>
              </a:solidFill>
              <a:latin typeface="Calibri" panose="020F0502020204030204"/>
            </a:defRPr>
          </a:lvl9pPr>
        </a:lstStyle>
        <a:p>
          <a:pPr algn="ctr"/>
          <a:endParaRPr lang="en-US"/>
        </a:p>
      </xdr:txBody>
    </xdr:sp>
    <xdr:clientData/>
  </xdr:twoCellAnchor>
  <xdr:twoCellAnchor>
    <xdr:from>
      <xdr:col>20</xdr:col>
      <xdr:colOff>392918</xdr:colOff>
      <xdr:row>26</xdr:row>
      <xdr:rowOff>107155</xdr:rowOff>
    </xdr:from>
    <xdr:to>
      <xdr:col>22</xdr:col>
      <xdr:colOff>321481</xdr:colOff>
      <xdr:row>28</xdr:row>
      <xdr:rowOff>47624</xdr:rowOff>
    </xdr:to>
    <xdr:sp macro="" textlink="">
      <xdr:nvSpPr>
        <xdr:cNvPr id="6" name="TextBox 5">
          <a:extLst>
            <a:ext uri="{FF2B5EF4-FFF2-40B4-BE49-F238E27FC236}">
              <a16:creationId xmlns:a16="http://schemas.microsoft.com/office/drawing/2014/main" id="{9DE940C7-730C-4B40-9FA2-EC1A9D0CE05E}"/>
            </a:ext>
          </a:extLst>
        </xdr:cNvPr>
        <xdr:cNvSpPr txBox="1"/>
      </xdr:nvSpPr>
      <xdr:spPr>
        <a:xfrm>
          <a:off x="12477762" y="5060155"/>
          <a:ext cx="1143000" cy="32146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Target</a:t>
          </a:r>
          <a:r>
            <a:rPr lang="en-US" sz="1400" b="1" baseline="0"/>
            <a:t> Profit</a:t>
          </a:r>
          <a:endParaRPr lang="en-US" sz="1100" b="1"/>
        </a:p>
      </xdr:txBody>
    </xdr:sp>
    <xdr:clientData/>
  </xdr:twoCellAnchor>
  <xdr:twoCellAnchor>
    <xdr:from>
      <xdr:col>20</xdr:col>
      <xdr:colOff>559594</xdr:colOff>
      <xdr:row>5</xdr:row>
      <xdr:rowOff>166687</xdr:rowOff>
    </xdr:from>
    <xdr:to>
      <xdr:col>24</xdr:col>
      <xdr:colOff>250031</xdr:colOff>
      <xdr:row>9</xdr:row>
      <xdr:rowOff>0</xdr:rowOff>
    </xdr:to>
    <xdr:sp macro="" textlink="">
      <xdr:nvSpPr>
        <xdr:cNvPr id="7" name="TextBox 6">
          <a:extLst>
            <a:ext uri="{FF2B5EF4-FFF2-40B4-BE49-F238E27FC236}">
              <a16:creationId xmlns:a16="http://schemas.microsoft.com/office/drawing/2014/main" id="{38A6430B-20FF-4849-9871-81DFEA6277A2}"/>
            </a:ext>
          </a:extLst>
        </xdr:cNvPr>
        <xdr:cNvSpPr txBox="1"/>
      </xdr:nvSpPr>
      <xdr:spPr>
        <a:xfrm>
          <a:off x="12644438" y="1119187"/>
          <a:ext cx="2119312" cy="59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Targeted Profit  25%</a:t>
          </a:r>
        </a:p>
        <a:p>
          <a:pPr algn="ctr"/>
          <a:r>
            <a:rPr lang="en-US" sz="1600" b="1">
              <a:solidFill>
                <a:schemeClr val="bg1"/>
              </a:solidFill>
            </a:rPr>
            <a:t>  </a:t>
          </a:r>
          <a:r>
            <a:rPr lang="en-US" sz="1400" b="0">
              <a:solidFill>
                <a:schemeClr val="bg1"/>
              </a:solidFill>
            </a:rPr>
            <a:t>(BY 2023-2024)</a:t>
          </a:r>
          <a:endParaRPr lang="en-US" sz="1050" b="0">
            <a:solidFill>
              <a:schemeClr val="bg1"/>
            </a:solidFill>
          </a:endParaRPr>
        </a:p>
      </xdr:txBody>
    </xdr:sp>
    <xdr:clientData/>
  </xdr:twoCellAnchor>
  <xdr:twoCellAnchor>
    <xdr:from>
      <xdr:col>20</xdr:col>
      <xdr:colOff>46178</xdr:colOff>
      <xdr:row>11</xdr:row>
      <xdr:rowOff>64398</xdr:rowOff>
    </xdr:from>
    <xdr:to>
      <xdr:col>25</xdr:col>
      <xdr:colOff>357187</xdr:colOff>
      <xdr:row>11</xdr:row>
      <xdr:rowOff>64398</xdr:rowOff>
    </xdr:to>
    <xdr:cxnSp macro="">
      <xdr:nvCxnSpPr>
        <xdr:cNvPr id="138" name="Straight Connector 137">
          <a:extLst>
            <a:ext uri="{FF2B5EF4-FFF2-40B4-BE49-F238E27FC236}">
              <a16:creationId xmlns:a16="http://schemas.microsoft.com/office/drawing/2014/main" id="{7DE1EE90-7190-4D9E-B5ED-45CDD60F7173}"/>
            </a:ext>
          </a:extLst>
        </xdr:cNvPr>
        <xdr:cNvCxnSpPr>
          <a:cxnSpLocks/>
        </xdr:cNvCxnSpPr>
      </xdr:nvCxnSpPr>
      <xdr:spPr>
        <a:xfrm>
          <a:off x="12131022" y="2159898"/>
          <a:ext cx="3347103" cy="0"/>
        </a:xfrm>
        <a:prstGeom prst="line">
          <a:avLst/>
        </a:prstGeom>
        <a:noFill/>
        <a:ln w="6350" cap="flat" cmpd="sng" algn="ctr">
          <a:solidFill>
            <a:sysClr val="windowText" lastClr="000000">
              <a:lumMod val="75000"/>
              <a:lumOff val="25000"/>
            </a:sysClr>
          </a:solidFill>
          <a:prstDash val="solid"/>
          <a:miter lim="800000"/>
        </a:ln>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0</xdr:colOff>
      <xdr:row>9</xdr:row>
      <xdr:rowOff>83344</xdr:rowOff>
    </xdr:from>
    <xdr:to>
      <xdr:col>20</xdr:col>
      <xdr:colOff>357187</xdr:colOff>
      <xdr:row>11</xdr:row>
      <xdr:rowOff>59531</xdr:rowOff>
    </xdr:to>
    <xdr:pic>
      <xdr:nvPicPr>
        <xdr:cNvPr id="10" name="Graphic 9" descr="Upward trend">
          <a:extLst>
            <a:ext uri="{FF2B5EF4-FFF2-40B4-BE49-F238E27FC236}">
              <a16:creationId xmlns:a16="http://schemas.microsoft.com/office/drawing/2014/main" id="{5BA7F580-2E90-4A52-8BEF-717580B65329}"/>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tretch>
          <a:fillRect/>
        </a:stretch>
      </xdr:blipFill>
      <xdr:spPr>
        <a:xfrm>
          <a:off x="12084844" y="1797844"/>
          <a:ext cx="357187" cy="357187"/>
        </a:xfrm>
        <a:prstGeom prst="rect">
          <a:avLst/>
        </a:prstGeom>
      </xdr:spPr>
    </xdr:pic>
    <xdr:clientData/>
  </xdr:twoCellAnchor>
  <xdr:twoCellAnchor>
    <xdr:from>
      <xdr:col>20</xdr:col>
      <xdr:colOff>404811</xdr:colOff>
      <xdr:row>9</xdr:row>
      <xdr:rowOff>142874</xdr:rowOff>
    </xdr:from>
    <xdr:to>
      <xdr:col>25</xdr:col>
      <xdr:colOff>357187</xdr:colOff>
      <xdr:row>10</xdr:row>
      <xdr:rowOff>178593</xdr:rowOff>
    </xdr:to>
    <xdr:sp macro="" textlink="">
      <xdr:nvSpPr>
        <xdr:cNvPr id="11" name="TextBox 10">
          <a:extLst>
            <a:ext uri="{FF2B5EF4-FFF2-40B4-BE49-F238E27FC236}">
              <a16:creationId xmlns:a16="http://schemas.microsoft.com/office/drawing/2014/main" id="{956A61CE-35FB-4AF9-8B95-28B5450E7ACA}"/>
            </a:ext>
          </a:extLst>
        </xdr:cNvPr>
        <xdr:cNvSpPr txBox="1"/>
      </xdr:nvSpPr>
      <xdr:spPr>
        <a:xfrm>
          <a:off x="12489655" y="1857374"/>
          <a:ext cx="2988470" cy="22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De-seasionalized</a:t>
          </a:r>
          <a:r>
            <a:rPr lang="en-US" sz="1100" baseline="0">
              <a:solidFill>
                <a:schemeClr val="bg1"/>
              </a:solidFill>
            </a:rPr>
            <a:t> Sales Trend (BY-2023 &amp; 2024)</a:t>
          </a:r>
          <a:endParaRPr lang="en-US" sz="11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az" refreshedDate="44982.269767361111" createdVersion="6" refreshedVersion="6" minRefreshableVersion="3" recordCount="527" xr:uid="{ECA176FC-C0D4-48FC-A9F8-35A13A4B15CA}">
  <cacheSource type="worksheet">
    <worksheetSource name="InputData"/>
  </cacheSource>
  <cacheFields count="17">
    <cacheField name="DATE" numFmtId="16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6" base="0">
        <rangePr autoStart="0" autoEnd="0" groupBy="months" startDate="2021-01-01T00:00:00" endDate="2023-01-01T00:00:00"/>
        <groupItems count="14">
          <s v="&lt;1/1/2021"/>
          <s v="Jan"/>
          <s v="Feb"/>
          <s v="Mar"/>
          <s v="Apr"/>
          <s v="May"/>
          <s v="Jun"/>
          <s v="Jul"/>
          <s v="Aug"/>
          <s v="Sep"/>
          <s v="Oct"/>
          <s v="Nov"/>
          <s v="Dec"/>
          <s v="&gt;1/1/2023"/>
        </groupItems>
      </fieldGroup>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PRIZE" numFmtId="165">
      <sharedItems containsSemiMixedTypes="0" containsString="0" containsNumber="1" containsInteger="1" minValue="5" maxValue="2250"/>
    </cacheField>
    <cacheField name="TOTAL SELLING PRIZ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Years" numFmtId="0" databaseField="0">
      <fieldGroup base="0">
        <rangePr autoStart="0" autoEnd="0"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1430291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x v="0"/>
    <x v="0"/>
    <x v="0"/>
    <x v="0"/>
  </r>
  <r>
    <x v="1"/>
    <s v="P0038"/>
    <n v="15"/>
    <x v="1"/>
    <x v="1"/>
    <n v="0"/>
    <x v="1"/>
    <x v="1"/>
    <x v="1"/>
    <n v="72"/>
    <n v="79.92"/>
    <n v="1080"/>
    <x v="1"/>
    <x v="1"/>
    <x v="0"/>
    <x v="0"/>
  </r>
  <r>
    <x v="1"/>
    <s v="P0013"/>
    <n v="6"/>
    <x v="2"/>
    <x v="1"/>
    <n v="0"/>
    <x v="2"/>
    <x v="2"/>
    <x v="1"/>
    <n v="112"/>
    <n v="122.08"/>
    <n v="672"/>
    <x v="2"/>
    <x v="1"/>
    <x v="0"/>
    <x v="0"/>
  </r>
  <r>
    <x v="2"/>
    <s v="P0004"/>
    <n v="5"/>
    <x v="2"/>
    <x v="0"/>
    <n v="0"/>
    <x v="3"/>
    <x v="3"/>
    <x v="2"/>
    <n v="44"/>
    <n v="48.84"/>
    <n v="220"/>
    <x v="3"/>
    <x v="2"/>
    <x v="0"/>
    <x v="0"/>
  </r>
  <r>
    <x v="3"/>
    <s v="P0035"/>
    <n v="12"/>
    <x v="1"/>
    <x v="0"/>
    <n v="0"/>
    <x v="4"/>
    <x v="4"/>
    <x v="3"/>
    <n v="5"/>
    <n v="6.7"/>
    <n v="60"/>
    <x v="4"/>
    <x v="3"/>
    <x v="0"/>
    <x v="0"/>
  </r>
  <r>
    <x v="4"/>
    <s v="P0031"/>
    <n v="1"/>
    <x v="2"/>
    <x v="1"/>
    <n v="0"/>
    <x v="5"/>
    <x v="4"/>
    <x v="1"/>
    <n v="93"/>
    <n v="104.16"/>
    <n v="93"/>
    <x v="5"/>
    <x v="4"/>
    <x v="0"/>
    <x v="0"/>
  </r>
  <r>
    <x v="4"/>
    <s v="P0003"/>
    <n v="8"/>
    <x v="2"/>
    <x v="1"/>
    <n v="0"/>
    <x v="6"/>
    <x v="3"/>
    <x v="1"/>
    <n v="71"/>
    <n v="80.94"/>
    <n v="568"/>
    <x v="6"/>
    <x v="4"/>
    <x v="0"/>
    <x v="0"/>
  </r>
  <r>
    <x v="4"/>
    <s v="P0025"/>
    <n v="4"/>
    <x v="2"/>
    <x v="0"/>
    <n v="0"/>
    <x v="7"/>
    <x v="0"/>
    <x v="3"/>
    <n v="7"/>
    <n v="8.33"/>
    <n v="28"/>
    <x v="7"/>
    <x v="4"/>
    <x v="0"/>
    <x v="0"/>
  </r>
  <r>
    <x v="5"/>
    <s v="P0037"/>
    <n v="3"/>
    <x v="2"/>
    <x v="1"/>
    <n v="0"/>
    <x v="8"/>
    <x v="1"/>
    <x v="1"/>
    <n v="67"/>
    <n v="85.76"/>
    <n v="201"/>
    <x v="8"/>
    <x v="5"/>
    <x v="0"/>
    <x v="0"/>
  </r>
  <r>
    <x v="5"/>
    <s v="P0014"/>
    <n v="4"/>
    <x v="0"/>
    <x v="0"/>
    <n v="0"/>
    <x v="9"/>
    <x v="2"/>
    <x v="1"/>
    <n v="112"/>
    <n v="146.72"/>
    <n v="448"/>
    <x v="9"/>
    <x v="5"/>
    <x v="0"/>
    <x v="0"/>
  </r>
  <r>
    <x v="5"/>
    <s v="P0042"/>
    <n v="4"/>
    <x v="2"/>
    <x v="0"/>
    <n v="0"/>
    <x v="10"/>
    <x v="1"/>
    <x v="0"/>
    <n v="120"/>
    <n v="162"/>
    <n v="480"/>
    <x v="10"/>
    <x v="5"/>
    <x v="0"/>
    <x v="0"/>
  </r>
  <r>
    <x v="6"/>
    <s v="P0042"/>
    <n v="10"/>
    <x v="1"/>
    <x v="1"/>
    <n v="0"/>
    <x v="10"/>
    <x v="1"/>
    <x v="0"/>
    <n v="120"/>
    <n v="162"/>
    <n v="1200"/>
    <x v="11"/>
    <x v="6"/>
    <x v="0"/>
    <x v="0"/>
  </r>
  <r>
    <x v="7"/>
    <s v="P0044"/>
    <n v="13"/>
    <x v="2"/>
    <x v="0"/>
    <n v="0"/>
    <x v="11"/>
    <x v="1"/>
    <x v="1"/>
    <n v="76"/>
    <n v="82.08"/>
    <n v="988"/>
    <x v="12"/>
    <x v="7"/>
    <x v="0"/>
    <x v="0"/>
  </r>
  <r>
    <x v="7"/>
    <s v="P0023"/>
    <n v="3"/>
    <x v="1"/>
    <x v="1"/>
    <n v="0"/>
    <x v="12"/>
    <x v="0"/>
    <x v="0"/>
    <n v="141"/>
    <n v="149.46"/>
    <n v="423"/>
    <x v="13"/>
    <x v="7"/>
    <x v="0"/>
    <x v="0"/>
  </r>
  <r>
    <x v="8"/>
    <s v="P0035"/>
    <n v="6"/>
    <x v="2"/>
    <x v="1"/>
    <n v="0"/>
    <x v="4"/>
    <x v="4"/>
    <x v="3"/>
    <n v="5"/>
    <n v="6.7"/>
    <n v="30"/>
    <x v="14"/>
    <x v="8"/>
    <x v="0"/>
    <x v="0"/>
  </r>
  <r>
    <x v="9"/>
    <s v="P0034"/>
    <n v="4"/>
    <x v="2"/>
    <x v="1"/>
    <n v="0"/>
    <x v="13"/>
    <x v="4"/>
    <x v="2"/>
    <n v="55"/>
    <n v="58.3"/>
    <n v="220"/>
    <x v="15"/>
    <x v="9"/>
    <x v="0"/>
    <x v="0"/>
  </r>
  <r>
    <x v="9"/>
    <s v="P0020"/>
    <n v="4"/>
    <x v="2"/>
    <x v="1"/>
    <n v="0"/>
    <x v="14"/>
    <x v="0"/>
    <x v="2"/>
    <n v="61"/>
    <n v="76.25"/>
    <n v="244"/>
    <x v="16"/>
    <x v="9"/>
    <x v="0"/>
    <x v="0"/>
  </r>
  <r>
    <x v="10"/>
    <s v="P0004"/>
    <n v="15"/>
    <x v="0"/>
    <x v="1"/>
    <n v="0"/>
    <x v="3"/>
    <x v="3"/>
    <x v="2"/>
    <n v="44"/>
    <n v="48.84"/>
    <n v="660"/>
    <x v="17"/>
    <x v="10"/>
    <x v="0"/>
    <x v="0"/>
  </r>
  <r>
    <x v="10"/>
    <s v="P0003"/>
    <n v="9"/>
    <x v="2"/>
    <x v="0"/>
    <n v="0"/>
    <x v="6"/>
    <x v="3"/>
    <x v="1"/>
    <n v="71"/>
    <n v="80.94"/>
    <n v="639"/>
    <x v="18"/>
    <x v="10"/>
    <x v="0"/>
    <x v="0"/>
  </r>
  <r>
    <x v="10"/>
    <s v="P0042"/>
    <n v="6"/>
    <x v="2"/>
    <x v="0"/>
    <n v="0"/>
    <x v="10"/>
    <x v="1"/>
    <x v="0"/>
    <n v="120"/>
    <n v="162"/>
    <n v="720"/>
    <x v="19"/>
    <x v="10"/>
    <x v="0"/>
    <x v="0"/>
  </r>
  <r>
    <x v="11"/>
    <s v="P0034"/>
    <n v="6"/>
    <x v="2"/>
    <x v="1"/>
    <n v="0"/>
    <x v="13"/>
    <x v="4"/>
    <x v="2"/>
    <n v="55"/>
    <n v="58.3"/>
    <n v="330"/>
    <x v="20"/>
    <x v="11"/>
    <x v="0"/>
    <x v="0"/>
  </r>
  <r>
    <x v="11"/>
    <s v="P0035"/>
    <n v="7"/>
    <x v="2"/>
    <x v="0"/>
    <n v="0"/>
    <x v="4"/>
    <x v="4"/>
    <x v="3"/>
    <n v="5"/>
    <n v="6.7"/>
    <n v="35"/>
    <x v="21"/>
    <x v="11"/>
    <x v="0"/>
    <x v="0"/>
  </r>
  <r>
    <x v="11"/>
    <s v="P0031"/>
    <n v="14"/>
    <x v="2"/>
    <x v="0"/>
    <n v="0"/>
    <x v="5"/>
    <x v="4"/>
    <x v="1"/>
    <n v="93"/>
    <n v="104.16"/>
    <n v="1302"/>
    <x v="22"/>
    <x v="11"/>
    <x v="0"/>
    <x v="0"/>
  </r>
  <r>
    <x v="12"/>
    <s v="P0044"/>
    <n v="9"/>
    <x v="0"/>
    <x v="1"/>
    <n v="0"/>
    <x v="11"/>
    <x v="1"/>
    <x v="1"/>
    <n v="76"/>
    <n v="82.08"/>
    <n v="684"/>
    <x v="23"/>
    <x v="12"/>
    <x v="0"/>
    <x v="0"/>
  </r>
  <r>
    <x v="12"/>
    <s v="P0006"/>
    <n v="7"/>
    <x v="1"/>
    <x v="1"/>
    <n v="0"/>
    <x v="15"/>
    <x v="3"/>
    <x v="1"/>
    <n v="75"/>
    <n v="85.5"/>
    <n v="525"/>
    <x v="24"/>
    <x v="12"/>
    <x v="0"/>
    <x v="0"/>
  </r>
  <r>
    <x v="12"/>
    <s v="P0001"/>
    <n v="7"/>
    <x v="1"/>
    <x v="0"/>
    <n v="0"/>
    <x v="16"/>
    <x v="3"/>
    <x v="1"/>
    <n v="98"/>
    <n v="103.88"/>
    <n v="686"/>
    <x v="25"/>
    <x v="12"/>
    <x v="0"/>
    <x v="0"/>
  </r>
  <r>
    <x v="13"/>
    <s v="P0040"/>
    <n v="7"/>
    <x v="0"/>
    <x v="0"/>
    <n v="0"/>
    <x v="17"/>
    <x v="1"/>
    <x v="1"/>
    <n v="90"/>
    <n v="115.2"/>
    <n v="630"/>
    <x v="26"/>
    <x v="13"/>
    <x v="0"/>
    <x v="0"/>
  </r>
  <r>
    <x v="13"/>
    <s v="P0032"/>
    <n v="3"/>
    <x v="0"/>
    <x v="0"/>
    <n v="0"/>
    <x v="18"/>
    <x v="4"/>
    <x v="1"/>
    <n v="89"/>
    <n v="117.48"/>
    <n v="267"/>
    <x v="27"/>
    <x v="13"/>
    <x v="0"/>
    <x v="0"/>
  </r>
  <r>
    <x v="14"/>
    <s v="P0004"/>
    <n v="10"/>
    <x v="1"/>
    <x v="1"/>
    <n v="0"/>
    <x v="3"/>
    <x v="3"/>
    <x v="2"/>
    <n v="44"/>
    <n v="48.84"/>
    <n v="440"/>
    <x v="28"/>
    <x v="14"/>
    <x v="0"/>
    <x v="0"/>
  </r>
  <r>
    <x v="14"/>
    <s v="P0029"/>
    <n v="2"/>
    <x v="2"/>
    <x v="1"/>
    <n v="0"/>
    <x v="19"/>
    <x v="4"/>
    <x v="2"/>
    <n v="47"/>
    <n v="53.11"/>
    <n v="94"/>
    <x v="29"/>
    <x v="14"/>
    <x v="0"/>
    <x v="0"/>
  </r>
  <r>
    <x v="15"/>
    <s v="P0010"/>
    <n v="7"/>
    <x v="1"/>
    <x v="0"/>
    <n v="0"/>
    <x v="20"/>
    <x v="2"/>
    <x v="0"/>
    <n v="148"/>
    <n v="164.28"/>
    <n v="1036"/>
    <x v="30"/>
    <x v="1"/>
    <x v="1"/>
    <x v="0"/>
  </r>
  <r>
    <x v="16"/>
    <s v="P0016"/>
    <n v="13"/>
    <x v="2"/>
    <x v="0"/>
    <n v="0"/>
    <x v="21"/>
    <x v="2"/>
    <x v="3"/>
    <n v="13"/>
    <n v="16.64"/>
    <n v="169"/>
    <x v="31"/>
    <x v="2"/>
    <x v="1"/>
    <x v="0"/>
  </r>
  <r>
    <x v="16"/>
    <s v="P0022"/>
    <n v="2"/>
    <x v="0"/>
    <x v="1"/>
    <n v="0"/>
    <x v="22"/>
    <x v="0"/>
    <x v="0"/>
    <n v="121"/>
    <n v="141.57"/>
    <n v="242"/>
    <x v="32"/>
    <x v="2"/>
    <x v="1"/>
    <x v="0"/>
  </r>
  <r>
    <x v="17"/>
    <s v="P0037"/>
    <n v="4"/>
    <x v="1"/>
    <x v="0"/>
    <n v="0"/>
    <x v="8"/>
    <x v="1"/>
    <x v="1"/>
    <n v="67"/>
    <n v="85.76"/>
    <n v="268"/>
    <x v="33"/>
    <x v="3"/>
    <x v="1"/>
    <x v="0"/>
  </r>
  <r>
    <x v="18"/>
    <s v="P0043"/>
    <n v="7"/>
    <x v="1"/>
    <x v="1"/>
    <n v="0"/>
    <x v="23"/>
    <x v="1"/>
    <x v="1"/>
    <n v="67"/>
    <n v="83.08"/>
    <n v="469"/>
    <x v="34"/>
    <x v="15"/>
    <x v="1"/>
    <x v="0"/>
  </r>
  <r>
    <x v="18"/>
    <s v="P0005"/>
    <n v="1"/>
    <x v="2"/>
    <x v="1"/>
    <n v="0"/>
    <x v="24"/>
    <x v="3"/>
    <x v="0"/>
    <n v="133"/>
    <n v="155.61000000000001"/>
    <n v="133"/>
    <x v="35"/>
    <x v="15"/>
    <x v="1"/>
    <x v="0"/>
  </r>
  <r>
    <x v="18"/>
    <s v="P0043"/>
    <n v="9"/>
    <x v="2"/>
    <x v="1"/>
    <n v="0"/>
    <x v="23"/>
    <x v="1"/>
    <x v="1"/>
    <n v="67"/>
    <n v="83.08"/>
    <n v="603"/>
    <x v="36"/>
    <x v="15"/>
    <x v="1"/>
    <x v="0"/>
  </r>
  <r>
    <x v="19"/>
    <s v="P0035"/>
    <n v="1"/>
    <x v="2"/>
    <x v="1"/>
    <n v="0"/>
    <x v="4"/>
    <x v="4"/>
    <x v="3"/>
    <n v="5"/>
    <n v="6.7"/>
    <n v="5"/>
    <x v="37"/>
    <x v="16"/>
    <x v="1"/>
    <x v="0"/>
  </r>
  <r>
    <x v="20"/>
    <s v="P0034"/>
    <n v="14"/>
    <x v="2"/>
    <x v="0"/>
    <n v="0"/>
    <x v="13"/>
    <x v="4"/>
    <x v="2"/>
    <n v="55"/>
    <n v="58.3"/>
    <n v="770"/>
    <x v="38"/>
    <x v="4"/>
    <x v="1"/>
    <x v="0"/>
  </r>
  <r>
    <x v="21"/>
    <s v="P0008"/>
    <n v="7"/>
    <x v="2"/>
    <x v="1"/>
    <n v="0"/>
    <x v="25"/>
    <x v="3"/>
    <x v="1"/>
    <n v="83"/>
    <n v="94.62"/>
    <n v="581"/>
    <x v="39"/>
    <x v="6"/>
    <x v="1"/>
    <x v="0"/>
  </r>
  <r>
    <x v="21"/>
    <s v="P0023"/>
    <n v="9"/>
    <x v="1"/>
    <x v="1"/>
    <n v="0"/>
    <x v="12"/>
    <x v="0"/>
    <x v="0"/>
    <n v="141"/>
    <n v="149.46"/>
    <n v="1269"/>
    <x v="40"/>
    <x v="6"/>
    <x v="1"/>
    <x v="0"/>
  </r>
  <r>
    <x v="22"/>
    <s v="P0027"/>
    <n v="4"/>
    <x v="2"/>
    <x v="0"/>
    <n v="0"/>
    <x v="26"/>
    <x v="4"/>
    <x v="2"/>
    <n v="48"/>
    <n v="57.120000000000005"/>
    <n v="192"/>
    <x v="41"/>
    <x v="17"/>
    <x v="1"/>
    <x v="0"/>
  </r>
  <r>
    <x v="23"/>
    <s v="P0015"/>
    <n v="6"/>
    <x v="1"/>
    <x v="1"/>
    <n v="0"/>
    <x v="27"/>
    <x v="2"/>
    <x v="3"/>
    <n v="12"/>
    <n v="15.719999999999999"/>
    <n v="72"/>
    <x v="42"/>
    <x v="7"/>
    <x v="1"/>
    <x v="0"/>
  </r>
  <r>
    <x v="24"/>
    <s v="P0030"/>
    <n v="11"/>
    <x v="1"/>
    <x v="1"/>
    <n v="0"/>
    <x v="28"/>
    <x v="4"/>
    <x v="0"/>
    <n v="148"/>
    <n v="201.28"/>
    <n v="1628"/>
    <x v="43"/>
    <x v="9"/>
    <x v="1"/>
    <x v="0"/>
  </r>
  <r>
    <x v="25"/>
    <s v="P0013"/>
    <n v="5"/>
    <x v="1"/>
    <x v="1"/>
    <n v="0"/>
    <x v="2"/>
    <x v="2"/>
    <x v="1"/>
    <n v="112"/>
    <n v="122.08"/>
    <n v="560"/>
    <x v="44"/>
    <x v="18"/>
    <x v="1"/>
    <x v="0"/>
  </r>
  <r>
    <x v="26"/>
    <s v="P0025"/>
    <n v="3"/>
    <x v="2"/>
    <x v="1"/>
    <n v="0"/>
    <x v="7"/>
    <x v="0"/>
    <x v="3"/>
    <n v="7"/>
    <n v="8.33"/>
    <n v="21"/>
    <x v="45"/>
    <x v="19"/>
    <x v="1"/>
    <x v="0"/>
  </r>
  <r>
    <x v="26"/>
    <s v="P0005"/>
    <n v="2"/>
    <x v="2"/>
    <x v="0"/>
    <n v="0"/>
    <x v="24"/>
    <x v="3"/>
    <x v="0"/>
    <n v="133"/>
    <n v="155.61000000000001"/>
    <n v="266"/>
    <x v="46"/>
    <x v="19"/>
    <x v="1"/>
    <x v="0"/>
  </r>
  <r>
    <x v="27"/>
    <s v="P0002"/>
    <n v="4"/>
    <x v="0"/>
    <x v="0"/>
    <n v="0"/>
    <x v="29"/>
    <x v="3"/>
    <x v="1"/>
    <n v="105"/>
    <n v="142.80000000000001"/>
    <n v="420"/>
    <x v="47"/>
    <x v="11"/>
    <x v="1"/>
    <x v="0"/>
  </r>
  <r>
    <x v="27"/>
    <s v="P0032"/>
    <n v="11"/>
    <x v="1"/>
    <x v="1"/>
    <n v="0"/>
    <x v="18"/>
    <x v="4"/>
    <x v="1"/>
    <n v="89"/>
    <n v="117.48"/>
    <n v="979"/>
    <x v="48"/>
    <x v="11"/>
    <x v="1"/>
    <x v="0"/>
  </r>
  <r>
    <x v="27"/>
    <s v="P0030"/>
    <n v="2"/>
    <x v="2"/>
    <x v="0"/>
    <n v="0"/>
    <x v="28"/>
    <x v="4"/>
    <x v="0"/>
    <n v="148"/>
    <n v="201.28"/>
    <n v="296"/>
    <x v="49"/>
    <x v="11"/>
    <x v="1"/>
    <x v="0"/>
  </r>
  <r>
    <x v="28"/>
    <s v="P0018"/>
    <n v="11"/>
    <x v="0"/>
    <x v="0"/>
    <n v="0"/>
    <x v="30"/>
    <x v="2"/>
    <x v="3"/>
    <n v="37"/>
    <n v="49.21"/>
    <n v="407"/>
    <x v="50"/>
    <x v="13"/>
    <x v="1"/>
    <x v="0"/>
  </r>
  <r>
    <x v="29"/>
    <s v="P0011"/>
    <n v="1"/>
    <x v="2"/>
    <x v="0"/>
    <n v="0"/>
    <x v="31"/>
    <x v="2"/>
    <x v="2"/>
    <n v="44"/>
    <n v="48.4"/>
    <n v="44"/>
    <x v="51"/>
    <x v="2"/>
    <x v="2"/>
    <x v="0"/>
  </r>
  <r>
    <x v="30"/>
    <s v="P0021"/>
    <n v="9"/>
    <x v="2"/>
    <x v="1"/>
    <n v="0"/>
    <x v="32"/>
    <x v="0"/>
    <x v="0"/>
    <n v="126"/>
    <n v="162.54"/>
    <n v="1134"/>
    <x v="52"/>
    <x v="20"/>
    <x v="2"/>
    <x v="0"/>
  </r>
  <r>
    <x v="31"/>
    <s v="P0027"/>
    <n v="6"/>
    <x v="1"/>
    <x v="1"/>
    <n v="0"/>
    <x v="26"/>
    <x v="4"/>
    <x v="2"/>
    <n v="48"/>
    <n v="57.120000000000005"/>
    <n v="288"/>
    <x v="53"/>
    <x v="21"/>
    <x v="2"/>
    <x v="0"/>
  </r>
  <r>
    <x v="31"/>
    <s v="P0044"/>
    <n v="9"/>
    <x v="1"/>
    <x v="0"/>
    <n v="0"/>
    <x v="11"/>
    <x v="1"/>
    <x v="1"/>
    <n v="76"/>
    <n v="82.08"/>
    <n v="684"/>
    <x v="23"/>
    <x v="21"/>
    <x v="2"/>
    <x v="0"/>
  </r>
  <r>
    <x v="32"/>
    <s v="P0029"/>
    <n v="6"/>
    <x v="0"/>
    <x v="0"/>
    <n v="0"/>
    <x v="19"/>
    <x v="4"/>
    <x v="2"/>
    <n v="47"/>
    <n v="53.11"/>
    <n v="282"/>
    <x v="54"/>
    <x v="4"/>
    <x v="2"/>
    <x v="0"/>
  </r>
  <r>
    <x v="33"/>
    <s v="P0025"/>
    <n v="11"/>
    <x v="2"/>
    <x v="1"/>
    <n v="0"/>
    <x v="7"/>
    <x v="0"/>
    <x v="3"/>
    <n v="7"/>
    <n v="8.33"/>
    <n v="77"/>
    <x v="55"/>
    <x v="5"/>
    <x v="2"/>
    <x v="0"/>
  </r>
  <r>
    <x v="34"/>
    <s v="P0028"/>
    <n v="10"/>
    <x v="0"/>
    <x v="1"/>
    <n v="0"/>
    <x v="33"/>
    <x v="4"/>
    <x v="3"/>
    <n v="37"/>
    <n v="41.81"/>
    <n v="370"/>
    <x v="56"/>
    <x v="22"/>
    <x v="2"/>
    <x v="0"/>
  </r>
  <r>
    <x v="35"/>
    <s v="P0039"/>
    <n v="11"/>
    <x v="1"/>
    <x v="1"/>
    <n v="0"/>
    <x v="34"/>
    <x v="1"/>
    <x v="3"/>
    <n v="37"/>
    <n v="42.55"/>
    <n v="407"/>
    <x v="57"/>
    <x v="17"/>
    <x v="2"/>
    <x v="0"/>
  </r>
  <r>
    <x v="36"/>
    <s v="P0012"/>
    <n v="14"/>
    <x v="2"/>
    <x v="1"/>
    <n v="0"/>
    <x v="35"/>
    <x v="2"/>
    <x v="1"/>
    <n v="73"/>
    <n v="94.17"/>
    <n v="1022"/>
    <x v="58"/>
    <x v="23"/>
    <x v="2"/>
    <x v="0"/>
  </r>
  <r>
    <x v="37"/>
    <s v="P0042"/>
    <n v="8"/>
    <x v="0"/>
    <x v="1"/>
    <n v="0"/>
    <x v="10"/>
    <x v="1"/>
    <x v="0"/>
    <n v="120"/>
    <n v="162"/>
    <n v="960"/>
    <x v="59"/>
    <x v="7"/>
    <x v="2"/>
    <x v="0"/>
  </r>
  <r>
    <x v="38"/>
    <s v="P0028"/>
    <n v="9"/>
    <x v="1"/>
    <x v="1"/>
    <n v="0"/>
    <x v="33"/>
    <x v="4"/>
    <x v="3"/>
    <n v="37"/>
    <n v="41.81"/>
    <n v="333"/>
    <x v="60"/>
    <x v="8"/>
    <x v="2"/>
    <x v="0"/>
  </r>
  <r>
    <x v="39"/>
    <s v="P0020"/>
    <n v="13"/>
    <x v="1"/>
    <x v="0"/>
    <n v="0"/>
    <x v="14"/>
    <x v="0"/>
    <x v="2"/>
    <n v="61"/>
    <n v="76.25"/>
    <n v="793"/>
    <x v="61"/>
    <x v="10"/>
    <x v="2"/>
    <x v="0"/>
  </r>
  <r>
    <x v="39"/>
    <s v="P0039"/>
    <n v="7"/>
    <x v="2"/>
    <x v="0"/>
    <n v="0"/>
    <x v="34"/>
    <x v="1"/>
    <x v="3"/>
    <n v="37"/>
    <n v="42.55"/>
    <n v="259"/>
    <x v="62"/>
    <x v="10"/>
    <x v="2"/>
    <x v="0"/>
  </r>
  <r>
    <x v="40"/>
    <s v="P0002"/>
    <n v="8"/>
    <x v="1"/>
    <x v="0"/>
    <n v="0"/>
    <x v="29"/>
    <x v="3"/>
    <x v="1"/>
    <n v="105"/>
    <n v="142.80000000000001"/>
    <n v="840"/>
    <x v="63"/>
    <x v="18"/>
    <x v="2"/>
    <x v="0"/>
  </r>
  <r>
    <x v="40"/>
    <s v="P0012"/>
    <n v="4"/>
    <x v="1"/>
    <x v="0"/>
    <n v="0"/>
    <x v="35"/>
    <x v="2"/>
    <x v="1"/>
    <n v="73"/>
    <n v="94.17"/>
    <n v="292"/>
    <x v="64"/>
    <x v="18"/>
    <x v="2"/>
    <x v="0"/>
  </r>
  <r>
    <x v="41"/>
    <s v="P0024"/>
    <n v="14"/>
    <x v="1"/>
    <x v="1"/>
    <n v="0"/>
    <x v="0"/>
    <x v="0"/>
    <x v="0"/>
    <n v="144"/>
    <n v="156.96"/>
    <n v="2016"/>
    <x v="65"/>
    <x v="11"/>
    <x v="2"/>
    <x v="0"/>
  </r>
  <r>
    <x v="41"/>
    <s v="P0006"/>
    <n v="4"/>
    <x v="2"/>
    <x v="1"/>
    <n v="0"/>
    <x v="15"/>
    <x v="3"/>
    <x v="1"/>
    <n v="75"/>
    <n v="85.5"/>
    <n v="300"/>
    <x v="66"/>
    <x v="11"/>
    <x v="2"/>
    <x v="0"/>
  </r>
  <r>
    <x v="41"/>
    <s v="P0029"/>
    <n v="8"/>
    <x v="2"/>
    <x v="1"/>
    <n v="0"/>
    <x v="19"/>
    <x v="4"/>
    <x v="2"/>
    <n v="47"/>
    <n v="53.11"/>
    <n v="376"/>
    <x v="67"/>
    <x v="11"/>
    <x v="2"/>
    <x v="0"/>
  </r>
  <r>
    <x v="41"/>
    <s v="P0038"/>
    <n v="2"/>
    <x v="2"/>
    <x v="0"/>
    <n v="0"/>
    <x v="1"/>
    <x v="1"/>
    <x v="1"/>
    <n v="72"/>
    <n v="79.92"/>
    <n v="144"/>
    <x v="68"/>
    <x v="11"/>
    <x v="2"/>
    <x v="0"/>
  </r>
  <r>
    <x v="42"/>
    <s v="P0001"/>
    <n v="4"/>
    <x v="2"/>
    <x v="1"/>
    <n v="0"/>
    <x v="16"/>
    <x v="3"/>
    <x v="1"/>
    <n v="98"/>
    <n v="103.88"/>
    <n v="392"/>
    <x v="69"/>
    <x v="12"/>
    <x v="2"/>
    <x v="0"/>
  </r>
  <r>
    <x v="42"/>
    <s v="P0042"/>
    <n v="1"/>
    <x v="2"/>
    <x v="1"/>
    <n v="0"/>
    <x v="10"/>
    <x v="1"/>
    <x v="0"/>
    <n v="120"/>
    <n v="162"/>
    <n v="120"/>
    <x v="70"/>
    <x v="12"/>
    <x v="2"/>
    <x v="0"/>
  </r>
  <r>
    <x v="42"/>
    <s v="P0010"/>
    <n v="9"/>
    <x v="2"/>
    <x v="0"/>
    <n v="0"/>
    <x v="20"/>
    <x v="2"/>
    <x v="0"/>
    <n v="148"/>
    <n v="164.28"/>
    <n v="1332"/>
    <x v="71"/>
    <x v="12"/>
    <x v="2"/>
    <x v="0"/>
  </r>
  <r>
    <x v="43"/>
    <s v="P0030"/>
    <n v="3"/>
    <x v="2"/>
    <x v="0"/>
    <n v="0"/>
    <x v="28"/>
    <x v="4"/>
    <x v="0"/>
    <n v="148"/>
    <n v="201.28"/>
    <n v="444"/>
    <x v="72"/>
    <x v="13"/>
    <x v="2"/>
    <x v="0"/>
  </r>
  <r>
    <x v="44"/>
    <s v="P0007"/>
    <n v="8"/>
    <x v="1"/>
    <x v="1"/>
    <n v="0"/>
    <x v="36"/>
    <x v="3"/>
    <x v="2"/>
    <n v="43"/>
    <n v="47.730000000000004"/>
    <n v="344"/>
    <x v="73"/>
    <x v="14"/>
    <x v="2"/>
    <x v="0"/>
  </r>
  <r>
    <x v="45"/>
    <s v="P0038"/>
    <n v="1"/>
    <x v="1"/>
    <x v="1"/>
    <n v="0"/>
    <x v="1"/>
    <x v="1"/>
    <x v="1"/>
    <n v="72"/>
    <n v="79.92"/>
    <n v="72"/>
    <x v="74"/>
    <x v="24"/>
    <x v="2"/>
    <x v="0"/>
  </r>
  <r>
    <x v="46"/>
    <s v="P0042"/>
    <n v="3"/>
    <x v="2"/>
    <x v="1"/>
    <n v="0"/>
    <x v="10"/>
    <x v="1"/>
    <x v="0"/>
    <n v="120"/>
    <n v="162"/>
    <n v="360"/>
    <x v="75"/>
    <x v="25"/>
    <x v="2"/>
    <x v="0"/>
  </r>
  <r>
    <x v="47"/>
    <s v="P0040"/>
    <n v="4"/>
    <x v="2"/>
    <x v="1"/>
    <n v="0"/>
    <x v="17"/>
    <x v="1"/>
    <x v="1"/>
    <n v="90"/>
    <n v="115.2"/>
    <n v="360"/>
    <x v="76"/>
    <x v="3"/>
    <x v="3"/>
    <x v="0"/>
  </r>
  <r>
    <x v="47"/>
    <s v="P0009"/>
    <n v="9"/>
    <x v="1"/>
    <x v="1"/>
    <n v="0"/>
    <x v="37"/>
    <x v="3"/>
    <x v="3"/>
    <n v="6"/>
    <n v="7.8599999999999994"/>
    <n v="54"/>
    <x v="77"/>
    <x v="3"/>
    <x v="3"/>
    <x v="0"/>
  </r>
  <r>
    <x v="48"/>
    <s v="P0031"/>
    <n v="15"/>
    <x v="1"/>
    <x v="0"/>
    <n v="0"/>
    <x v="5"/>
    <x v="4"/>
    <x v="1"/>
    <n v="93"/>
    <n v="104.16"/>
    <n v="1395"/>
    <x v="78"/>
    <x v="15"/>
    <x v="3"/>
    <x v="0"/>
  </r>
  <r>
    <x v="49"/>
    <s v="P0005"/>
    <n v="3"/>
    <x v="1"/>
    <x v="0"/>
    <n v="0"/>
    <x v="24"/>
    <x v="3"/>
    <x v="0"/>
    <n v="133"/>
    <n v="155.61000000000001"/>
    <n v="399"/>
    <x v="79"/>
    <x v="4"/>
    <x v="3"/>
    <x v="0"/>
  </r>
  <r>
    <x v="50"/>
    <s v="P0022"/>
    <n v="14"/>
    <x v="2"/>
    <x v="0"/>
    <n v="0"/>
    <x v="22"/>
    <x v="0"/>
    <x v="0"/>
    <n v="121"/>
    <n v="141.57"/>
    <n v="1694"/>
    <x v="80"/>
    <x v="26"/>
    <x v="3"/>
    <x v="0"/>
  </r>
  <r>
    <x v="51"/>
    <s v="P0037"/>
    <n v="3"/>
    <x v="2"/>
    <x v="1"/>
    <n v="0"/>
    <x v="8"/>
    <x v="1"/>
    <x v="1"/>
    <n v="67"/>
    <n v="85.76"/>
    <n v="201"/>
    <x v="8"/>
    <x v="6"/>
    <x v="3"/>
    <x v="0"/>
  </r>
  <r>
    <x v="51"/>
    <s v="P0029"/>
    <n v="4"/>
    <x v="2"/>
    <x v="0"/>
    <n v="0"/>
    <x v="19"/>
    <x v="4"/>
    <x v="2"/>
    <n v="47"/>
    <n v="53.11"/>
    <n v="188"/>
    <x v="81"/>
    <x v="6"/>
    <x v="3"/>
    <x v="0"/>
  </r>
  <r>
    <x v="51"/>
    <s v="P0027"/>
    <n v="9"/>
    <x v="2"/>
    <x v="0"/>
    <n v="0"/>
    <x v="26"/>
    <x v="4"/>
    <x v="2"/>
    <n v="48"/>
    <n v="57.120000000000005"/>
    <n v="432"/>
    <x v="82"/>
    <x v="6"/>
    <x v="3"/>
    <x v="0"/>
  </r>
  <r>
    <x v="51"/>
    <s v="P0033"/>
    <n v="13"/>
    <x v="2"/>
    <x v="1"/>
    <n v="0"/>
    <x v="38"/>
    <x v="4"/>
    <x v="1"/>
    <n v="95"/>
    <n v="119.7"/>
    <n v="1235"/>
    <x v="83"/>
    <x v="6"/>
    <x v="3"/>
    <x v="0"/>
  </r>
  <r>
    <x v="52"/>
    <s v="P0017"/>
    <n v="3"/>
    <x v="2"/>
    <x v="0"/>
    <n v="0"/>
    <x v="39"/>
    <x v="2"/>
    <x v="0"/>
    <n v="134"/>
    <n v="156.78"/>
    <n v="402"/>
    <x v="84"/>
    <x v="17"/>
    <x v="3"/>
    <x v="0"/>
  </r>
  <r>
    <x v="53"/>
    <s v="P0018"/>
    <n v="15"/>
    <x v="2"/>
    <x v="1"/>
    <n v="0"/>
    <x v="30"/>
    <x v="2"/>
    <x v="3"/>
    <n v="37"/>
    <n v="49.21"/>
    <n v="555"/>
    <x v="85"/>
    <x v="23"/>
    <x v="3"/>
    <x v="0"/>
  </r>
  <r>
    <x v="54"/>
    <s v="P0038"/>
    <n v="9"/>
    <x v="0"/>
    <x v="0"/>
    <n v="0"/>
    <x v="1"/>
    <x v="1"/>
    <x v="1"/>
    <n v="72"/>
    <n v="79.92"/>
    <n v="648"/>
    <x v="86"/>
    <x v="7"/>
    <x v="3"/>
    <x v="0"/>
  </r>
  <r>
    <x v="54"/>
    <s v="P0019"/>
    <n v="13"/>
    <x v="2"/>
    <x v="1"/>
    <n v="0"/>
    <x v="40"/>
    <x v="2"/>
    <x v="0"/>
    <n v="150"/>
    <n v="210"/>
    <n v="1950"/>
    <x v="87"/>
    <x v="7"/>
    <x v="3"/>
    <x v="0"/>
  </r>
  <r>
    <x v="55"/>
    <s v="P0042"/>
    <n v="6"/>
    <x v="2"/>
    <x v="0"/>
    <n v="0"/>
    <x v="10"/>
    <x v="1"/>
    <x v="0"/>
    <n v="120"/>
    <n v="162"/>
    <n v="720"/>
    <x v="19"/>
    <x v="19"/>
    <x v="3"/>
    <x v="0"/>
  </r>
  <r>
    <x v="55"/>
    <s v="P0028"/>
    <n v="10"/>
    <x v="2"/>
    <x v="0"/>
    <n v="0"/>
    <x v="33"/>
    <x v="4"/>
    <x v="3"/>
    <n v="37"/>
    <n v="41.81"/>
    <n v="370"/>
    <x v="56"/>
    <x v="19"/>
    <x v="3"/>
    <x v="0"/>
  </r>
  <r>
    <x v="56"/>
    <s v="P0030"/>
    <n v="2"/>
    <x v="1"/>
    <x v="0"/>
    <n v="0"/>
    <x v="28"/>
    <x v="4"/>
    <x v="0"/>
    <n v="148"/>
    <n v="201.28"/>
    <n v="296"/>
    <x v="49"/>
    <x v="27"/>
    <x v="3"/>
    <x v="0"/>
  </r>
  <r>
    <x v="57"/>
    <s v="P0037"/>
    <n v="3"/>
    <x v="2"/>
    <x v="0"/>
    <n v="0"/>
    <x v="8"/>
    <x v="1"/>
    <x v="1"/>
    <n v="67"/>
    <n v="85.76"/>
    <n v="201"/>
    <x v="8"/>
    <x v="12"/>
    <x v="3"/>
    <x v="0"/>
  </r>
  <r>
    <x v="58"/>
    <s v="P0030"/>
    <n v="7"/>
    <x v="2"/>
    <x v="0"/>
    <n v="0"/>
    <x v="28"/>
    <x v="4"/>
    <x v="0"/>
    <n v="148"/>
    <n v="201.28"/>
    <n v="1036"/>
    <x v="88"/>
    <x v="28"/>
    <x v="3"/>
    <x v="0"/>
  </r>
  <r>
    <x v="59"/>
    <s v="P0029"/>
    <n v="1"/>
    <x v="2"/>
    <x v="0"/>
    <n v="0"/>
    <x v="19"/>
    <x v="4"/>
    <x v="2"/>
    <n v="47"/>
    <n v="53.11"/>
    <n v="47"/>
    <x v="89"/>
    <x v="24"/>
    <x v="3"/>
    <x v="0"/>
  </r>
  <r>
    <x v="60"/>
    <s v="P0018"/>
    <n v="3"/>
    <x v="1"/>
    <x v="1"/>
    <n v="0"/>
    <x v="30"/>
    <x v="2"/>
    <x v="3"/>
    <n v="37"/>
    <n v="49.21"/>
    <n v="111"/>
    <x v="90"/>
    <x v="0"/>
    <x v="4"/>
    <x v="0"/>
  </r>
  <r>
    <x v="60"/>
    <s v="P0042"/>
    <n v="1"/>
    <x v="1"/>
    <x v="1"/>
    <n v="0"/>
    <x v="10"/>
    <x v="1"/>
    <x v="0"/>
    <n v="120"/>
    <n v="162"/>
    <n v="120"/>
    <x v="70"/>
    <x v="0"/>
    <x v="4"/>
    <x v="0"/>
  </r>
  <r>
    <x v="61"/>
    <s v="P0034"/>
    <n v="3"/>
    <x v="1"/>
    <x v="0"/>
    <n v="0"/>
    <x v="13"/>
    <x v="4"/>
    <x v="2"/>
    <n v="55"/>
    <n v="58.3"/>
    <n v="165"/>
    <x v="91"/>
    <x v="2"/>
    <x v="4"/>
    <x v="0"/>
  </r>
  <r>
    <x v="62"/>
    <s v="P0015"/>
    <n v="13"/>
    <x v="1"/>
    <x v="0"/>
    <n v="0"/>
    <x v="27"/>
    <x v="2"/>
    <x v="3"/>
    <n v="12"/>
    <n v="15.719999999999999"/>
    <n v="156"/>
    <x v="92"/>
    <x v="3"/>
    <x v="4"/>
    <x v="0"/>
  </r>
  <r>
    <x v="62"/>
    <s v="P0014"/>
    <n v="4"/>
    <x v="2"/>
    <x v="1"/>
    <n v="0"/>
    <x v="9"/>
    <x v="2"/>
    <x v="1"/>
    <n v="112"/>
    <n v="146.72"/>
    <n v="448"/>
    <x v="9"/>
    <x v="3"/>
    <x v="4"/>
    <x v="0"/>
  </r>
  <r>
    <x v="63"/>
    <s v="P0009"/>
    <n v="13"/>
    <x v="2"/>
    <x v="1"/>
    <n v="0"/>
    <x v="37"/>
    <x v="3"/>
    <x v="3"/>
    <n v="6"/>
    <n v="7.8599999999999994"/>
    <n v="78"/>
    <x v="93"/>
    <x v="15"/>
    <x v="4"/>
    <x v="0"/>
  </r>
  <r>
    <x v="64"/>
    <s v="P0008"/>
    <n v="15"/>
    <x v="2"/>
    <x v="0"/>
    <n v="0"/>
    <x v="25"/>
    <x v="3"/>
    <x v="1"/>
    <n v="83"/>
    <n v="94.62"/>
    <n v="1245"/>
    <x v="94"/>
    <x v="16"/>
    <x v="4"/>
    <x v="0"/>
  </r>
  <r>
    <x v="64"/>
    <s v="P0009"/>
    <n v="6"/>
    <x v="1"/>
    <x v="0"/>
    <n v="0"/>
    <x v="37"/>
    <x v="3"/>
    <x v="3"/>
    <n v="6"/>
    <n v="7.8599999999999994"/>
    <n v="36"/>
    <x v="95"/>
    <x v="16"/>
    <x v="4"/>
    <x v="0"/>
  </r>
  <r>
    <x v="65"/>
    <s v="P0018"/>
    <n v="1"/>
    <x v="2"/>
    <x v="1"/>
    <n v="0"/>
    <x v="30"/>
    <x v="2"/>
    <x v="3"/>
    <n v="37"/>
    <n v="49.21"/>
    <n v="37"/>
    <x v="96"/>
    <x v="20"/>
    <x v="4"/>
    <x v="0"/>
  </r>
  <r>
    <x v="66"/>
    <s v="P0016"/>
    <n v="6"/>
    <x v="1"/>
    <x v="0"/>
    <n v="0"/>
    <x v="21"/>
    <x v="2"/>
    <x v="3"/>
    <n v="13"/>
    <n v="16.64"/>
    <n v="78"/>
    <x v="97"/>
    <x v="4"/>
    <x v="4"/>
    <x v="0"/>
  </r>
  <r>
    <x v="66"/>
    <s v="P0028"/>
    <n v="8"/>
    <x v="2"/>
    <x v="1"/>
    <n v="0"/>
    <x v="33"/>
    <x v="4"/>
    <x v="3"/>
    <n v="37"/>
    <n v="41.81"/>
    <n v="296"/>
    <x v="98"/>
    <x v="4"/>
    <x v="4"/>
    <x v="0"/>
  </r>
  <r>
    <x v="67"/>
    <s v="P0016"/>
    <n v="3"/>
    <x v="2"/>
    <x v="0"/>
    <n v="0"/>
    <x v="21"/>
    <x v="2"/>
    <x v="3"/>
    <n v="13"/>
    <n v="16.64"/>
    <n v="39"/>
    <x v="99"/>
    <x v="6"/>
    <x v="4"/>
    <x v="0"/>
  </r>
  <r>
    <x v="67"/>
    <s v="P0035"/>
    <n v="15"/>
    <x v="2"/>
    <x v="0"/>
    <n v="0"/>
    <x v="4"/>
    <x v="4"/>
    <x v="3"/>
    <n v="5"/>
    <n v="6.7"/>
    <n v="75"/>
    <x v="100"/>
    <x v="6"/>
    <x v="4"/>
    <x v="0"/>
  </r>
  <r>
    <x v="68"/>
    <s v="P0029"/>
    <n v="4"/>
    <x v="2"/>
    <x v="0"/>
    <n v="0"/>
    <x v="19"/>
    <x v="4"/>
    <x v="2"/>
    <n v="47"/>
    <n v="53.11"/>
    <n v="188"/>
    <x v="81"/>
    <x v="22"/>
    <x v="4"/>
    <x v="0"/>
  </r>
  <r>
    <x v="69"/>
    <s v="P0042"/>
    <n v="2"/>
    <x v="1"/>
    <x v="1"/>
    <n v="0"/>
    <x v="10"/>
    <x v="1"/>
    <x v="0"/>
    <n v="120"/>
    <n v="162"/>
    <n v="240"/>
    <x v="101"/>
    <x v="9"/>
    <x v="4"/>
    <x v="0"/>
  </r>
  <r>
    <x v="70"/>
    <s v="P0040"/>
    <n v="11"/>
    <x v="2"/>
    <x v="0"/>
    <n v="0"/>
    <x v="17"/>
    <x v="1"/>
    <x v="1"/>
    <n v="90"/>
    <n v="115.2"/>
    <n v="990"/>
    <x v="102"/>
    <x v="19"/>
    <x v="4"/>
    <x v="0"/>
  </r>
  <r>
    <x v="71"/>
    <s v="P0023"/>
    <n v="13"/>
    <x v="1"/>
    <x v="0"/>
    <n v="0"/>
    <x v="12"/>
    <x v="0"/>
    <x v="0"/>
    <n v="141"/>
    <n v="149.46"/>
    <n v="1833"/>
    <x v="103"/>
    <x v="24"/>
    <x v="4"/>
    <x v="0"/>
  </r>
  <r>
    <x v="71"/>
    <s v="P0013"/>
    <n v="6"/>
    <x v="1"/>
    <x v="1"/>
    <n v="0"/>
    <x v="2"/>
    <x v="2"/>
    <x v="1"/>
    <n v="112"/>
    <n v="122.08"/>
    <n v="672"/>
    <x v="2"/>
    <x v="24"/>
    <x v="4"/>
    <x v="0"/>
  </r>
  <r>
    <x v="72"/>
    <s v="P0021"/>
    <n v="10"/>
    <x v="2"/>
    <x v="1"/>
    <n v="0"/>
    <x v="32"/>
    <x v="0"/>
    <x v="0"/>
    <n v="126"/>
    <n v="162.54"/>
    <n v="1260"/>
    <x v="104"/>
    <x v="2"/>
    <x v="5"/>
    <x v="0"/>
  </r>
  <r>
    <x v="73"/>
    <s v="P0020"/>
    <n v="8"/>
    <x v="0"/>
    <x v="0"/>
    <n v="0"/>
    <x v="14"/>
    <x v="0"/>
    <x v="2"/>
    <n v="61"/>
    <n v="76.25"/>
    <n v="488"/>
    <x v="105"/>
    <x v="3"/>
    <x v="5"/>
    <x v="0"/>
  </r>
  <r>
    <x v="73"/>
    <s v="P0020"/>
    <n v="12"/>
    <x v="1"/>
    <x v="1"/>
    <n v="0"/>
    <x v="14"/>
    <x v="0"/>
    <x v="2"/>
    <n v="61"/>
    <n v="76.25"/>
    <n v="732"/>
    <x v="106"/>
    <x v="3"/>
    <x v="5"/>
    <x v="0"/>
  </r>
  <r>
    <x v="74"/>
    <s v="P0022"/>
    <n v="15"/>
    <x v="0"/>
    <x v="0"/>
    <n v="0"/>
    <x v="22"/>
    <x v="0"/>
    <x v="0"/>
    <n v="121"/>
    <n v="141.57"/>
    <n v="1815"/>
    <x v="107"/>
    <x v="15"/>
    <x v="5"/>
    <x v="0"/>
  </r>
  <r>
    <x v="74"/>
    <s v="P0035"/>
    <n v="10"/>
    <x v="2"/>
    <x v="0"/>
    <n v="0"/>
    <x v="4"/>
    <x v="4"/>
    <x v="3"/>
    <n v="5"/>
    <n v="6.7"/>
    <n v="50"/>
    <x v="108"/>
    <x v="15"/>
    <x v="5"/>
    <x v="0"/>
  </r>
  <r>
    <x v="75"/>
    <s v="P0033"/>
    <n v="6"/>
    <x v="2"/>
    <x v="0"/>
    <n v="0"/>
    <x v="38"/>
    <x v="4"/>
    <x v="1"/>
    <n v="95"/>
    <n v="119.7"/>
    <n v="570"/>
    <x v="109"/>
    <x v="16"/>
    <x v="5"/>
    <x v="0"/>
  </r>
  <r>
    <x v="76"/>
    <s v="P0028"/>
    <n v="11"/>
    <x v="2"/>
    <x v="0"/>
    <n v="0"/>
    <x v="33"/>
    <x v="4"/>
    <x v="3"/>
    <n v="37"/>
    <n v="41.81"/>
    <n v="407"/>
    <x v="110"/>
    <x v="21"/>
    <x v="5"/>
    <x v="0"/>
  </r>
  <r>
    <x v="76"/>
    <s v="P0004"/>
    <n v="11"/>
    <x v="0"/>
    <x v="1"/>
    <n v="0"/>
    <x v="3"/>
    <x v="3"/>
    <x v="2"/>
    <n v="44"/>
    <n v="48.84"/>
    <n v="484"/>
    <x v="111"/>
    <x v="21"/>
    <x v="5"/>
    <x v="0"/>
  </r>
  <r>
    <x v="77"/>
    <s v="P0001"/>
    <n v="7"/>
    <x v="2"/>
    <x v="0"/>
    <n v="0"/>
    <x v="16"/>
    <x v="3"/>
    <x v="1"/>
    <n v="98"/>
    <n v="103.88"/>
    <n v="686"/>
    <x v="25"/>
    <x v="4"/>
    <x v="5"/>
    <x v="0"/>
  </r>
  <r>
    <x v="78"/>
    <s v="P0032"/>
    <n v="12"/>
    <x v="0"/>
    <x v="1"/>
    <n v="0"/>
    <x v="18"/>
    <x v="4"/>
    <x v="1"/>
    <n v="89"/>
    <n v="117.48"/>
    <n v="1068"/>
    <x v="112"/>
    <x v="5"/>
    <x v="5"/>
    <x v="0"/>
  </r>
  <r>
    <x v="79"/>
    <s v="P0041"/>
    <n v="6"/>
    <x v="2"/>
    <x v="0"/>
    <n v="0"/>
    <x v="41"/>
    <x v="1"/>
    <x v="0"/>
    <n v="138"/>
    <n v="173.88"/>
    <n v="828"/>
    <x v="113"/>
    <x v="6"/>
    <x v="5"/>
    <x v="0"/>
  </r>
  <r>
    <x v="80"/>
    <s v="P0025"/>
    <n v="10"/>
    <x v="1"/>
    <x v="1"/>
    <n v="0"/>
    <x v="7"/>
    <x v="0"/>
    <x v="3"/>
    <n v="7"/>
    <n v="8.33"/>
    <n v="70"/>
    <x v="114"/>
    <x v="29"/>
    <x v="5"/>
    <x v="0"/>
  </r>
  <r>
    <x v="81"/>
    <s v="P0019"/>
    <n v="5"/>
    <x v="0"/>
    <x v="1"/>
    <n v="0"/>
    <x v="40"/>
    <x v="2"/>
    <x v="0"/>
    <n v="150"/>
    <n v="210"/>
    <n v="750"/>
    <x v="115"/>
    <x v="23"/>
    <x v="5"/>
    <x v="0"/>
  </r>
  <r>
    <x v="81"/>
    <s v="P0015"/>
    <n v="12"/>
    <x v="1"/>
    <x v="1"/>
    <n v="0"/>
    <x v="27"/>
    <x v="2"/>
    <x v="3"/>
    <n v="12"/>
    <n v="15.719999999999999"/>
    <n v="144"/>
    <x v="116"/>
    <x v="23"/>
    <x v="5"/>
    <x v="0"/>
  </r>
  <r>
    <x v="81"/>
    <s v="P0039"/>
    <n v="11"/>
    <x v="2"/>
    <x v="1"/>
    <n v="0"/>
    <x v="34"/>
    <x v="1"/>
    <x v="3"/>
    <n v="37"/>
    <n v="42.55"/>
    <n v="407"/>
    <x v="57"/>
    <x v="23"/>
    <x v="5"/>
    <x v="0"/>
  </r>
  <r>
    <x v="82"/>
    <s v="P0025"/>
    <n v="13"/>
    <x v="2"/>
    <x v="1"/>
    <n v="0"/>
    <x v="7"/>
    <x v="0"/>
    <x v="3"/>
    <n v="7"/>
    <n v="8.33"/>
    <n v="91"/>
    <x v="117"/>
    <x v="7"/>
    <x v="5"/>
    <x v="0"/>
  </r>
  <r>
    <x v="83"/>
    <s v="P0041"/>
    <n v="5"/>
    <x v="2"/>
    <x v="0"/>
    <n v="0"/>
    <x v="41"/>
    <x v="1"/>
    <x v="0"/>
    <n v="138"/>
    <n v="173.88"/>
    <n v="690"/>
    <x v="118"/>
    <x v="8"/>
    <x v="5"/>
    <x v="0"/>
  </r>
  <r>
    <x v="84"/>
    <s v="P0016"/>
    <n v="1"/>
    <x v="0"/>
    <x v="1"/>
    <n v="0"/>
    <x v="21"/>
    <x v="2"/>
    <x v="3"/>
    <n v="13"/>
    <n v="16.64"/>
    <n v="13"/>
    <x v="119"/>
    <x v="9"/>
    <x v="5"/>
    <x v="0"/>
  </r>
  <r>
    <x v="85"/>
    <s v="P0016"/>
    <n v="4"/>
    <x v="2"/>
    <x v="0"/>
    <n v="0"/>
    <x v="21"/>
    <x v="2"/>
    <x v="3"/>
    <n v="13"/>
    <n v="16.64"/>
    <n v="52"/>
    <x v="120"/>
    <x v="19"/>
    <x v="5"/>
    <x v="0"/>
  </r>
  <r>
    <x v="86"/>
    <s v="P0011"/>
    <n v="13"/>
    <x v="2"/>
    <x v="0"/>
    <n v="0"/>
    <x v="31"/>
    <x v="2"/>
    <x v="2"/>
    <n v="44"/>
    <n v="48.4"/>
    <n v="572"/>
    <x v="121"/>
    <x v="27"/>
    <x v="5"/>
    <x v="0"/>
  </r>
  <r>
    <x v="87"/>
    <s v="P0009"/>
    <n v="7"/>
    <x v="1"/>
    <x v="0"/>
    <n v="0"/>
    <x v="37"/>
    <x v="3"/>
    <x v="3"/>
    <n v="6"/>
    <n v="7.8599999999999994"/>
    <n v="42"/>
    <x v="122"/>
    <x v="12"/>
    <x v="5"/>
    <x v="0"/>
  </r>
  <r>
    <x v="88"/>
    <s v="P0005"/>
    <n v="11"/>
    <x v="2"/>
    <x v="1"/>
    <n v="0"/>
    <x v="24"/>
    <x v="3"/>
    <x v="0"/>
    <n v="133"/>
    <n v="155.61000000000001"/>
    <n v="1463"/>
    <x v="123"/>
    <x v="13"/>
    <x v="5"/>
    <x v="0"/>
  </r>
  <r>
    <x v="89"/>
    <s v="P0021"/>
    <n v="2"/>
    <x v="1"/>
    <x v="1"/>
    <n v="0"/>
    <x v="32"/>
    <x v="0"/>
    <x v="0"/>
    <n v="126"/>
    <n v="162.54"/>
    <n v="252"/>
    <x v="124"/>
    <x v="14"/>
    <x v="5"/>
    <x v="0"/>
  </r>
  <r>
    <x v="89"/>
    <s v="P0035"/>
    <n v="7"/>
    <x v="1"/>
    <x v="0"/>
    <n v="0"/>
    <x v="4"/>
    <x v="4"/>
    <x v="3"/>
    <n v="5"/>
    <n v="6.7"/>
    <n v="35"/>
    <x v="21"/>
    <x v="14"/>
    <x v="5"/>
    <x v="0"/>
  </r>
  <r>
    <x v="90"/>
    <s v="P0014"/>
    <n v="4"/>
    <x v="2"/>
    <x v="0"/>
    <n v="0"/>
    <x v="9"/>
    <x v="2"/>
    <x v="1"/>
    <n v="112"/>
    <n v="146.72"/>
    <n v="448"/>
    <x v="9"/>
    <x v="28"/>
    <x v="5"/>
    <x v="0"/>
  </r>
  <r>
    <x v="91"/>
    <s v="P0005"/>
    <n v="11"/>
    <x v="2"/>
    <x v="1"/>
    <n v="0"/>
    <x v="24"/>
    <x v="3"/>
    <x v="0"/>
    <n v="133"/>
    <n v="155.61000000000001"/>
    <n v="1463"/>
    <x v="123"/>
    <x v="0"/>
    <x v="6"/>
    <x v="0"/>
  </r>
  <r>
    <x v="92"/>
    <s v="P0010"/>
    <n v="11"/>
    <x v="2"/>
    <x v="1"/>
    <n v="0"/>
    <x v="20"/>
    <x v="2"/>
    <x v="0"/>
    <n v="148"/>
    <n v="164.28"/>
    <n v="1628"/>
    <x v="125"/>
    <x v="1"/>
    <x v="6"/>
    <x v="0"/>
  </r>
  <r>
    <x v="93"/>
    <s v="P0033"/>
    <n v="9"/>
    <x v="1"/>
    <x v="1"/>
    <n v="0"/>
    <x v="38"/>
    <x v="4"/>
    <x v="1"/>
    <n v="95"/>
    <n v="119.7"/>
    <n v="855"/>
    <x v="126"/>
    <x v="2"/>
    <x v="6"/>
    <x v="0"/>
  </r>
  <r>
    <x v="93"/>
    <s v="P0003"/>
    <n v="8"/>
    <x v="1"/>
    <x v="1"/>
    <n v="0"/>
    <x v="6"/>
    <x v="3"/>
    <x v="1"/>
    <n v="71"/>
    <n v="80.94"/>
    <n v="568"/>
    <x v="6"/>
    <x v="2"/>
    <x v="6"/>
    <x v="0"/>
  </r>
  <r>
    <x v="94"/>
    <s v="P0002"/>
    <n v="8"/>
    <x v="2"/>
    <x v="0"/>
    <n v="0"/>
    <x v="29"/>
    <x v="3"/>
    <x v="1"/>
    <n v="105"/>
    <n v="142.80000000000001"/>
    <n v="840"/>
    <x v="63"/>
    <x v="15"/>
    <x v="6"/>
    <x v="0"/>
  </r>
  <r>
    <x v="95"/>
    <s v="P0041"/>
    <n v="15"/>
    <x v="2"/>
    <x v="1"/>
    <n v="0"/>
    <x v="41"/>
    <x v="1"/>
    <x v="0"/>
    <n v="138"/>
    <n v="173.88"/>
    <n v="2070"/>
    <x v="127"/>
    <x v="16"/>
    <x v="6"/>
    <x v="0"/>
  </r>
  <r>
    <x v="96"/>
    <s v="P0004"/>
    <n v="10"/>
    <x v="2"/>
    <x v="0"/>
    <n v="0"/>
    <x v="3"/>
    <x v="3"/>
    <x v="2"/>
    <n v="44"/>
    <n v="48.84"/>
    <n v="440"/>
    <x v="28"/>
    <x v="21"/>
    <x v="6"/>
    <x v="0"/>
  </r>
  <r>
    <x v="97"/>
    <s v="P0034"/>
    <n v="6"/>
    <x v="0"/>
    <x v="1"/>
    <n v="0"/>
    <x v="13"/>
    <x v="4"/>
    <x v="2"/>
    <n v="55"/>
    <n v="58.3"/>
    <n v="330"/>
    <x v="20"/>
    <x v="26"/>
    <x v="6"/>
    <x v="0"/>
  </r>
  <r>
    <x v="98"/>
    <s v="P0009"/>
    <n v="4"/>
    <x v="0"/>
    <x v="0"/>
    <n v="0"/>
    <x v="37"/>
    <x v="3"/>
    <x v="3"/>
    <n v="6"/>
    <n v="7.8599999999999994"/>
    <n v="24"/>
    <x v="128"/>
    <x v="5"/>
    <x v="6"/>
    <x v="0"/>
  </r>
  <r>
    <x v="99"/>
    <s v="P0019"/>
    <n v="1"/>
    <x v="2"/>
    <x v="1"/>
    <n v="0"/>
    <x v="40"/>
    <x v="2"/>
    <x v="0"/>
    <n v="150"/>
    <n v="210"/>
    <n v="150"/>
    <x v="129"/>
    <x v="22"/>
    <x v="6"/>
    <x v="0"/>
  </r>
  <r>
    <x v="100"/>
    <s v="P0023"/>
    <n v="8"/>
    <x v="0"/>
    <x v="1"/>
    <n v="0"/>
    <x v="12"/>
    <x v="0"/>
    <x v="0"/>
    <n v="141"/>
    <n v="149.46"/>
    <n v="1128"/>
    <x v="130"/>
    <x v="23"/>
    <x v="6"/>
    <x v="0"/>
  </r>
  <r>
    <x v="101"/>
    <s v="P0027"/>
    <n v="14"/>
    <x v="1"/>
    <x v="0"/>
    <n v="0"/>
    <x v="26"/>
    <x v="4"/>
    <x v="2"/>
    <n v="48"/>
    <n v="57.120000000000005"/>
    <n v="672"/>
    <x v="131"/>
    <x v="7"/>
    <x v="6"/>
    <x v="0"/>
  </r>
  <r>
    <x v="102"/>
    <s v="P0038"/>
    <n v="11"/>
    <x v="1"/>
    <x v="0"/>
    <n v="0"/>
    <x v="1"/>
    <x v="1"/>
    <x v="1"/>
    <n v="72"/>
    <n v="79.92"/>
    <n v="792"/>
    <x v="132"/>
    <x v="9"/>
    <x v="6"/>
    <x v="0"/>
  </r>
  <r>
    <x v="102"/>
    <s v="P0043"/>
    <n v="5"/>
    <x v="2"/>
    <x v="0"/>
    <n v="0"/>
    <x v="23"/>
    <x v="1"/>
    <x v="1"/>
    <n v="67"/>
    <n v="83.08"/>
    <n v="335"/>
    <x v="133"/>
    <x v="9"/>
    <x v="6"/>
    <x v="0"/>
  </r>
  <r>
    <x v="103"/>
    <s v="P0029"/>
    <n v="15"/>
    <x v="2"/>
    <x v="0"/>
    <n v="0"/>
    <x v="19"/>
    <x v="4"/>
    <x v="2"/>
    <n v="47"/>
    <n v="53.11"/>
    <n v="705"/>
    <x v="134"/>
    <x v="10"/>
    <x v="6"/>
    <x v="0"/>
  </r>
  <r>
    <x v="104"/>
    <s v="P0026"/>
    <n v="3"/>
    <x v="0"/>
    <x v="1"/>
    <n v="0"/>
    <x v="42"/>
    <x v="4"/>
    <x v="3"/>
    <n v="18"/>
    <n v="24.66"/>
    <n v="54"/>
    <x v="135"/>
    <x v="18"/>
    <x v="6"/>
    <x v="0"/>
  </r>
  <r>
    <x v="104"/>
    <s v="P0024"/>
    <n v="14"/>
    <x v="1"/>
    <x v="1"/>
    <n v="0"/>
    <x v="0"/>
    <x v="0"/>
    <x v="0"/>
    <n v="144"/>
    <n v="156.96"/>
    <n v="2016"/>
    <x v="65"/>
    <x v="18"/>
    <x v="6"/>
    <x v="0"/>
  </r>
  <r>
    <x v="105"/>
    <s v="P0036"/>
    <n v="7"/>
    <x v="0"/>
    <x v="0"/>
    <n v="0"/>
    <x v="43"/>
    <x v="4"/>
    <x v="1"/>
    <n v="90"/>
    <n v="96.3"/>
    <n v="630"/>
    <x v="136"/>
    <x v="19"/>
    <x v="6"/>
    <x v="0"/>
  </r>
  <r>
    <x v="105"/>
    <s v="P0037"/>
    <n v="8"/>
    <x v="2"/>
    <x v="0"/>
    <n v="0"/>
    <x v="8"/>
    <x v="1"/>
    <x v="1"/>
    <n v="67"/>
    <n v="85.76"/>
    <n v="536"/>
    <x v="137"/>
    <x v="19"/>
    <x v="6"/>
    <x v="0"/>
  </r>
  <r>
    <x v="106"/>
    <s v="P0009"/>
    <n v="4"/>
    <x v="1"/>
    <x v="1"/>
    <n v="0"/>
    <x v="37"/>
    <x v="3"/>
    <x v="3"/>
    <n v="6"/>
    <n v="7.8599999999999994"/>
    <n v="24"/>
    <x v="128"/>
    <x v="27"/>
    <x v="6"/>
    <x v="0"/>
  </r>
  <r>
    <x v="107"/>
    <s v="P0044"/>
    <n v="15"/>
    <x v="1"/>
    <x v="1"/>
    <n v="0"/>
    <x v="11"/>
    <x v="1"/>
    <x v="1"/>
    <n v="76"/>
    <n v="82.08"/>
    <n v="1140"/>
    <x v="138"/>
    <x v="28"/>
    <x v="6"/>
    <x v="0"/>
  </r>
  <r>
    <x v="108"/>
    <s v="P0001"/>
    <n v="11"/>
    <x v="2"/>
    <x v="1"/>
    <n v="0"/>
    <x v="16"/>
    <x v="3"/>
    <x v="1"/>
    <n v="98"/>
    <n v="103.88"/>
    <n v="1078"/>
    <x v="139"/>
    <x v="0"/>
    <x v="7"/>
    <x v="0"/>
  </r>
  <r>
    <x v="109"/>
    <s v="P0023"/>
    <n v="3"/>
    <x v="2"/>
    <x v="0"/>
    <n v="0"/>
    <x v="12"/>
    <x v="0"/>
    <x v="0"/>
    <n v="141"/>
    <n v="149.46"/>
    <n v="423"/>
    <x v="13"/>
    <x v="1"/>
    <x v="7"/>
    <x v="0"/>
  </r>
  <r>
    <x v="110"/>
    <s v="P0022"/>
    <n v="13"/>
    <x v="1"/>
    <x v="0"/>
    <n v="0"/>
    <x v="22"/>
    <x v="0"/>
    <x v="0"/>
    <n v="121"/>
    <n v="141.57"/>
    <n v="1573"/>
    <x v="140"/>
    <x v="2"/>
    <x v="7"/>
    <x v="0"/>
  </r>
  <r>
    <x v="110"/>
    <s v="P0034"/>
    <n v="12"/>
    <x v="1"/>
    <x v="0"/>
    <n v="0"/>
    <x v="13"/>
    <x v="4"/>
    <x v="2"/>
    <n v="55"/>
    <n v="58.3"/>
    <n v="660"/>
    <x v="141"/>
    <x v="2"/>
    <x v="7"/>
    <x v="0"/>
  </r>
  <r>
    <x v="111"/>
    <s v="P0028"/>
    <n v="14"/>
    <x v="2"/>
    <x v="1"/>
    <n v="0"/>
    <x v="33"/>
    <x v="4"/>
    <x v="3"/>
    <n v="37"/>
    <n v="41.81"/>
    <n v="518"/>
    <x v="142"/>
    <x v="15"/>
    <x v="7"/>
    <x v="0"/>
  </r>
  <r>
    <x v="112"/>
    <s v="P0037"/>
    <n v="1"/>
    <x v="0"/>
    <x v="1"/>
    <n v="0"/>
    <x v="8"/>
    <x v="1"/>
    <x v="1"/>
    <n v="67"/>
    <n v="85.76"/>
    <n v="67"/>
    <x v="143"/>
    <x v="16"/>
    <x v="7"/>
    <x v="0"/>
  </r>
  <r>
    <x v="113"/>
    <s v="P0005"/>
    <n v="4"/>
    <x v="0"/>
    <x v="1"/>
    <n v="0"/>
    <x v="24"/>
    <x v="3"/>
    <x v="0"/>
    <n v="133"/>
    <n v="155.61000000000001"/>
    <n v="532"/>
    <x v="144"/>
    <x v="26"/>
    <x v="7"/>
    <x v="0"/>
  </r>
  <r>
    <x v="113"/>
    <s v="P0044"/>
    <n v="10"/>
    <x v="1"/>
    <x v="1"/>
    <n v="0"/>
    <x v="11"/>
    <x v="1"/>
    <x v="1"/>
    <n v="76"/>
    <n v="82.08"/>
    <n v="760"/>
    <x v="145"/>
    <x v="26"/>
    <x v="7"/>
    <x v="0"/>
  </r>
  <r>
    <x v="113"/>
    <s v="P0006"/>
    <n v="6"/>
    <x v="2"/>
    <x v="1"/>
    <n v="0"/>
    <x v="15"/>
    <x v="3"/>
    <x v="1"/>
    <n v="75"/>
    <n v="85.5"/>
    <n v="450"/>
    <x v="146"/>
    <x v="26"/>
    <x v="7"/>
    <x v="0"/>
  </r>
  <r>
    <x v="114"/>
    <s v="P0023"/>
    <n v="4"/>
    <x v="2"/>
    <x v="0"/>
    <n v="0"/>
    <x v="12"/>
    <x v="0"/>
    <x v="0"/>
    <n v="141"/>
    <n v="149.46"/>
    <n v="564"/>
    <x v="147"/>
    <x v="5"/>
    <x v="7"/>
    <x v="0"/>
  </r>
  <r>
    <x v="115"/>
    <s v="P0011"/>
    <n v="13"/>
    <x v="2"/>
    <x v="0"/>
    <n v="0"/>
    <x v="31"/>
    <x v="2"/>
    <x v="2"/>
    <n v="44"/>
    <n v="48.4"/>
    <n v="572"/>
    <x v="121"/>
    <x v="22"/>
    <x v="7"/>
    <x v="0"/>
  </r>
  <r>
    <x v="115"/>
    <s v="P0027"/>
    <n v="9"/>
    <x v="2"/>
    <x v="0"/>
    <n v="0"/>
    <x v="26"/>
    <x v="4"/>
    <x v="2"/>
    <n v="48"/>
    <n v="57.120000000000005"/>
    <n v="432"/>
    <x v="82"/>
    <x v="22"/>
    <x v="7"/>
    <x v="0"/>
  </r>
  <r>
    <x v="116"/>
    <s v="P0003"/>
    <n v="3"/>
    <x v="1"/>
    <x v="0"/>
    <n v="0"/>
    <x v="6"/>
    <x v="3"/>
    <x v="1"/>
    <n v="71"/>
    <n v="80.94"/>
    <n v="213"/>
    <x v="148"/>
    <x v="23"/>
    <x v="7"/>
    <x v="0"/>
  </r>
  <r>
    <x v="117"/>
    <s v="P0025"/>
    <n v="6"/>
    <x v="2"/>
    <x v="0"/>
    <n v="0"/>
    <x v="7"/>
    <x v="0"/>
    <x v="3"/>
    <n v="7"/>
    <n v="8.33"/>
    <n v="42"/>
    <x v="149"/>
    <x v="7"/>
    <x v="7"/>
    <x v="0"/>
  </r>
  <r>
    <x v="118"/>
    <s v="P0020"/>
    <n v="15"/>
    <x v="2"/>
    <x v="1"/>
    <n v="0"/>
    <x v="14"/>
    <x v="0"/>
    <x v="2"/>
    <n v="61"/>
    <n v="76.25"/>
    <n v="915"/>
    <x v="150"/>
    <x v="9"/>
    <x v="7"/>
    <x v="0"/>
  </r>
  <r>
    <x v="118"/>
    <s v="P0031"/>
    <n v="9"/>
    <x v="2"/>
    <x v="0"/>
    <n v="0"/>
    <x v="5"/>
    <x v="4"/>
    <x v="1"/>
    <n v="93"/>
    <n v="104.16"/>
    <n v="837"/>
    <x v="151"/>
    <x v="9"/>
    <x v="7"/>
    <x v="0"/>
  </r>
  <r>
    <x v="118"/>
    <s v="P0028"/>
    <n v="13"/>
    <x v="2"/>
    <x v="0"/>
    <n v="0"/>
    <x v="33"/>
    <x v="4"/>
    <x v="3"/>
    <n v="37"/>
    <n v="41.81"/>
    <n v="481"/>
    <x v="152"/>
    <x v="9"/>
    <x v="7"/>
    <x v="0"/>
  </r>
  <r>
    <x v="119"/>
    <s v="P0039"/>
    <n v="4"/>
    <x v="2"/>
    <x v="0"/>
    <n v="0"/>
    <x v="34"/>
    <x v="1"/>
    <x v="3"/>
    <n v="37"/>
    <n v="42.55"/>
    <n v="148"/>
    <x v="153"/>
    <x v="12"/>
    <x v="7"/>
    <x v="0"/>
  </r>
  <r>
    <x v="120"/>
    <s v="P0034"/>
    <n v="12"/>
    <x v="0"/>
    <x v="0"/>
    <n v="0"/>
    <x v="13"/>
    <x v="4"/>
    <x v="2"/>
    <n v="55"/>
    <n v="58.3"/>
    <n v="660"/>
    <x v="141"/>
    <x v="28"/>
    <x v="7"/>
    <x v="0"/>
  </r>
  <r>
    <x v="121"/>
    <s v="P0013"/>
    <n v="13"/>
    <x v="2"/>
    <x v="0"/>
    <n v="0"/>
    <x v="2"/>
    <x v="2"/>
    <x v="1"/>
    <n v="112"/>
    <n v="122.08"/>
    <n v="1456"/>
    <x v="154"/>
    <x v="24"/>
    <x v="7"/>
    <x v="0"/>
  </r>
  <r>
    <x v="122"/>
    <s v="P0001"/>
    <n v="2"/>
    <x v="2"/>
    <x v="0"/>
    <n v="0"/>
    <x v="16"/>
    <x v="3"/>
    <x v="1"/>
    <n v="98"/>
    <n v="103.88"/>
    <n v="196"/>
    <x v="155"/>
    <x v="25"/>
    <x v="7"/>
    <x v="0"/>
  </r>
  <r>
    <x v="122"/>
    <s v="P0035"/>
    <n v="11"/>
    <x v="2"/>
    <x v="0"/>
    <n v="0"/>
    <x v="4"/>
    <x v="4"/>
    <x v="3"/>
    <n v="5"/>
    <n v="6.7"/>
    <n v="55"/>
    <x v="156"/>
    <x v="25"/>
    <x v="7"/>
    <x v="0"/>
  </r>
  <r>
    <x v="123"/>
    <s v="P0024"/>
    <n v="1"/>
    <x v="0"/>
    <x v="1"/>
    <n v="0"/>
    <x v="0"/>
    <x v="0"/>
    <x v="0"/>
    <n v="144"/>
    <n v="156.96"/>
    <n v="144"/>
    <x v="157"/>
    <x v="0"/>
    <x v="8"/>
    <x v="0"/>
  </r>
  <r>
    <x v="123"/>
    <s v="P0003"/>
    <n v="14"/>
    <x v="1"/>
    <x v="0"/>
    <n v="0"/>
    <x v="6"/>
    <x v="3"/>
    <x v="1"/>
    <n v="71"/>
    <n v="80.94"/>
    <n v="994"/>
    <x v="158"/>
    <x v="0"/>
    <x v="8"/>
    <x v="0"/>
  </r>
  <r>
    <x v="124"/>
    <s v="P0041"/>
    <n v="8"/>
    <x v="2"/>
    <x v="0"/>
    <n v="0"/>
    <x v="41"/>
    <x v="1"/>
    <x v="0"/>
    <n v="138"/>
    <n v="173.88"/>
    <n v="1104"/>
    <x v="159"/>
    <x v="2"/>
    <x v="8"/>
    <x v="0"/>
  </r>
  <r>
    <x v="125"/>
    <s v="P0028"/>
    <n v="7"/>
    <x v="2"/>
    <x v="0"/>
    <n v="0"/>
    <x v="33"/>
    <x v="4"/>
    <x v="3"/>
    <n v="37"/>
    <n v="41.81"/>
    <n v="259"/>
    <x v="160"/>
    <x v="3"/>
    <x v="8"/>
    <x v="0"/>
  </r>
  <r>
    <x v="125"/>
    <s v="P0023"/>
    <n v="15"/>
    <x v="2"/>
    <x v="0"/>
    <n v="0"/>
    <x v="12"/>
    <x v="0"/>
    <x v="0"/>
    <n v="141"/>
    <n v="149.46"/>
    <n v="2115"/>
    <x v="161"/>
    <x v="3"/>
    <x v="8"/>
    <x v="0"/>
  </r>
  <r>
    <x v="126"/>
    <s v="P0032"/>
    <n v="1"/>
    <x v="2"/>
    <x v="1"/>
    <n v="0"/>
    <x v="18"/>
    <x v="4"/>
    <x v="1"/>
    <n v="89"/>
    <n v="117.48"/>
    <n v="89"/>
    <x v="162"/>
    <x v="15"/>
    <x v="8"/>
    <x v="0"/>
  </r>
  <r>
    <x v="127"/>
    <s v="P0019"/>
    <n v="5"/>
    <x v="2"/>
    <x v="0"/>
    <n v="0"/>
    <x v="40"/>
    <x v="2"/>
    <x v="0"/>
    <n v="150"/>
    <n v="210"/>
    <n v="750"/>
    <x v="115"/>
    <x v="20"/>
    <x v="8"/>
    <x v="0"/>
  </r>
  <r>
    <x v="128"/>
    <s v="P0044"/>
    <n v="4"/>
    <x v="2"/>
    <x v="0"/>
    <n v="0"/>
    <x v="11"/>
    <x v="1"/>
    <x v="1"/>
    <n v="76"/>
    <n v="82.08"/>
    <n v="304"/>
    <x v="163"/>
    <x v="4"/>
    <x v="8"/>
    <x v="0"/>
  </r>
  <r>
    <x v="129"/>
    <s v="P0030"/>
    <n v="6"/>
    <x v="2"/>
    <x v="0"/>
    <n v="0"/>
    <x v="28"/>
    <x v="4"/>
    <x v="0"/>
    <n v="148"/>
    <n v="201.28"/>
    <n v="888"/>
    <x v="164"/>
    <x v="26"/>
    <x v="8"/>
    <x v="0"/>
  </r>
  <r>
    <x v="129"/>
    <s v="P0001"/>
    <n v="9"/>
    <x v="0"/>
    <x v="0"/>
    <n v="0"/>
    <x v="16"/>
    <x v="3"/>
    <x v="1"/>
    <n v="98"/>
    <n v="103.88"/>
    <n v="882"/>
    <x v="165"/>
    <x v="26"/>
    <x v="8"/>
    <x v="0"/>
  </r>
  <r>
    <x v="129"/>
    <s v="P0026"/>
    <n v="2"/>
    <x v="2"/>
    <x v="0"/>
    <n v="0"/>
    <x v="42"/>
    <x v="4"/>
    <x v="3"/>
    <n v="18"/>
    <n v="24.66"/>
    <n v="36"/>
    <x v="166"/>
    <x v="26"/>
    <x v="8"/>
    <x v="0"/>
  </r>
  <r>
    <x v="130"/>
    <s v="P0001"/>
    <n v="6"/>
    <x v="0"/>
    <x v="0"/>
    <n v="0"/>
    <x v="16"/>
    <x v="3"/>
    <x v="1"/>
    <n v="98"/>
    <n v="103.88"/>
    <n v="588"/>
    <x v="167"/>
    <x v="5"/>
    <x v="8"/>
    <x v="0"/>
  </r>
  <r>
    <x v="131"/>
    <s v="P0041"/>
    <n v="7"/>
    <x v="2"/>
    <x v="1"/>
    <n v="0"/>
    <x v="41"/>
    <x v="1"/>
    <x v="0"/>
    <n v="138"/>
    <n v="173.88"/>
    <n v="966"/>
    <x v="168"/>
    <x v="22"/>
    <x v="8"/>
    <x v="0"/>
  </r>
  <r>
    <x v="132"/>
    <s v="P0042"/>
    <n v="6"/>
    <x v="2"/>
    <x v="0"/>
    <n v="0"/>
    <x v="10"/>
    <x v="1"/>
    <x v="0"/>
    <n v="120"/>
    <n v="162"/>
    <n v="720"/>
    <x v="19"/>
    <x v="17"/>
    <x v="8"/>
    <x v="0"/>
  </r>
  <r>
    <x v="132"/>
    <s v="P0042"/>
    <n v="14"/>
    <x v="2"/>
    <x v="0"/>
    <n v="0"/>
    <x v="10"/>
    <x v="1"/>
    <x v="0"/>
    <n v="120"/>
    <n v="162"/>
    <n v="1680"/>
    <x v="169"/>
    <x v="17"/>
    <x v="8"/>
    <x v="0"/>
  </r>
  <r>
    <x v="133"/>
    <s v="P0020"/>
    <n v="7"/>
    <x v="0"/>
    <x v="1"/>
    <n v="0"/>
    <x v="14"/>
    <x v="0"/>
    <x v="2"/>
    <n v="61"/>
    <n v="76.25"/>
    <n v="427"/>
    <x v="170"/>
    <x v="10"/>
    <x v="8"/>
    <x v="0"/>
  </r>
  <r>
    <x v="134"/>
    <s v="P0040"/>
    <n v="2"/>
    <x v="1"/>
    <x v="1"/>
    <n v="0"/>
    <x v="17"/>
    <x v="1"/>
    <x v="1"/>
    <n v="90"/>
    <n v="115.2"/>
    <n v="180"/>
    <x v="171"/>
    <x v="18"/>
    <x v="8"/>
    <x v="0"/>
  </r>
  <r>
    <x v="134"/>
    <s v="P0002"/>
    <n v="4"/>
    <x v="2"/>
    <x v="1"/>
    <n v="0"/>
    <x v="29"/>
    <x v="3"/>
    <x v="1"/>
    <n v="105"/>
    <n v="142.80000000000001"/>
    <n v="420"/>
    <x v="47"/>
    <x v="18"/>
    <x v="8"/>
    <x v="0"/>
  </r>
  <r>
    <x v="135"/>
    <s v="P0018"/>
    <n v="12"/>
    <x v="2"/>
    <x v="1"/>
    <n v="0"/>
    <x v="30"/>
    <x v="2"/>
    <x v="3"/>
    <n v="37"/>
    <n v="49.21"/>
    <n v="444"/>
    <x v="172"/>
    <x v="19"/>
    <x v="8"/>
    <x v="0"/>
  </r>
  <r>
    <x v="135"/>
    <s v="P0021"/>
    <n v="7"/>
    <x v="1"/>
    <x v="0"/>
    <n v="0"/>
    <x v="32"/>
    <x v="0"/>
    <x v="0"/>
    <n v="126"/>
    <n v="162.54"/>
    <n v="882"/>
    <x v="173"/>
    <x v="19"/>
    <x v="8"/>
    <x v="0"/>
  </r>
  <r>
    <x v="136"/>
    <s v="P0034"/>
    <n v="1"/>
    <x v="2"/>
    <x v="1"/>
    <n v="0"/>
    <x v="13"/>
    <x v="4"/>
    <x v="2"/>
    <n v="55"/>
    <n v="58.3"/>
    <n v="55"/>
    <x v="174"/>
    <x v="13"/>
    <x v="8"/>
    <x v="0"/>
  </r>
  <r>
    <x v="137"/>
    <s v="P0014"/>
    <n v="9"/>
    <x v="1"/>
    <x v="0"/>
    <n v="0"/>
    <x v="9"/>
    <x v="2"/>
    <x v="1"/>
    <n v="112"/>
    <n v="146.72"/>
    <n v="1008"/>
    <x v="175"/>
    <x v="24"/>
    <x v="8"/>
    <x v="0"/>
  </r>
  <r>
    <x v="137"/>
    <s v="P0006"/>
    <n v="5"/>
    <x v="1"/>
    <x v="0"/>
    <n v="0"/>
    <x v="15"/>
    <x v="3"/>
    <x v="1"/>
    <n v="75"/>
    <n v="85.5"/>
    <n v="375"/>
    <x v="176"/>
    <x v="24"/>
    <x v="8"/>
    <x v="0"/>
  </r>
  <r>
    <x v="138"/>
    <s v="P0030"/>
    <n v="14"/>
    <x v="1"/>
    <x v="1"/>
    <n v="0"/>
    <x v="28"/>
    <x v="4"/>
    <x v="0"/>
    <n v="148"/>
    <n v="201.28"/>
    <n v="2072"/>
    <x v="177"/>
    <x v="0"/>
    <x v="9"/>
    <x v="0"/>
  </r>
  <r>
    <x v="139"/>
    <s v="P0014"/>
    <n v="15"/>
    <x v="2"/>
    <x v="0"/>
    <n v="0"/>
    <x v="9"/>
    <x v="2"/>
    <x v="1"/>
    <n v="112"/>
    <n v="146.72"/>
    <n v="1680"/>
    <x v="178"/>
    <x v="1"/>
    <x v="9"/>
    <x v="0"/>
  </r>
  <r>
    <x v="140"/>
    <s v="P0019"/>
    <n v="9"/>
    <x v="2"/>
    <x v="0"/>
    <n v="0"/>
    <x v="40"/>
    <x v="2"/>
    <x v="0"/>
    <n v="150"/>
    <n v="210"/>
    <n v="1350"/>
    <x v="179"/>
    <x v="2"/>
    <x v="9"/>
    <x v="0"/>
  </r>
  <r>
    <x v="141"/>
    <s v="P0035"/>
    <n v="1"/>
    <x v="2"/>
    <x v="0"/>
    <n v="0"/>
    <x v="4"/>
    <x v="4"/>
    <x v="3"/>
    <n v="5"/>
    <n v="6.7"/>
    <n v="5"/>
    <x v="37"/>
    <x v="16"/>
    <x v="9"/>
    <x v="0"/>
  </r>
  <r>
    <x v="141"/>
    <s v="P0036"/>
    <n v="12"/>
    <x v="1"/>
    <x v="0"/>
    <n v="0"/>
    <x v="43"/>
    <x v="4"/>
    <x v="1"/>
    <n v="90"/>
    <n v="96.3"/>
    <n v="1080"/>
    <x v="180"/>
    <x v="16"/>
    <x v="9"/>
    <x v="0"/>
  </r>
  <r>
    <x v="142"/>
    <s v="P0026"/>
    <n v="6"/>
    <x v="2"/>
    <x v="1"/>
    <n v="0"/>
    <x v="42"/>
    <x v="4"/>
    <x v="3"/>
    <n v="18"/>
    <n v="24.66"/>
    <n v="108"/>
    <x v="181"/>
    <x v="20"/>
    <x v="9"/>
    <x v="0"/>
  </r>
  <r>
    <x v="143"/>
    <s v="P0038"/>
    <n v="5"/>
    <x v="2"/>
    <x v="1"/>
    <n v="0"/>
    <x v="1"/>
    <x v="1"/>
    <x v="1"/>
    <n v="72"/>
    <n v="79.92"/>
    <n v="360"/>
    <x v="182"/>
    <x v="4"/>
    <x v="9"/>
    <x v="0"/>
  </r>
  <r>
    <x v="143"/>
    <s v="P0032"/>
    <n v="11"/>
    <x v="1"/>
    <x v="1"/>
    <n v="0"/>
    <x v="18"/>
    <x v="4"/>
    <x v="1"/>
    <n v="89"/>
    <n v="117.48"/>
    <n v="979"/>
    <x v="48"/>
    <x v="4"/>
    <x v="9"/>
    <x v="0"/>
  </r>
  <r>
    <x v="144"/>
    <s v="P0035"/>
    <n v="14"/>
    <x v="2"/>
    <x v="1"/>
    <n v="0"/>
    <x v="4"/>
    <x v="4"/>
    <x v="3"/>
    <n v="5"/>
    <n v="6.7"/>
    <n v="70"/>
    <x v="183"/>
    <x v="26"/>
    <x v="9"/>
    <x v="0"/>
  </r>
  <r>
    <x v="145"/>
    <s v="P0011"/>
    <n v="15"/>
    <x v="2"/>
    <x v="1"/>
    <n v="0"/>
    <x v="31"/>
    <x v="2"/>
    <x v="2"/>
    <n v="44"/>
    <n v="48.4"/>
    <n v="660"/>
    <x v="184"/>
    <x v="5"/>
    <x v="9"/>
    <x v="0"/>
  </r>
  <r>
    <x v="146"/>
    <s v="P0027"/>
    <n v="8"/>
    <x v="1"/>
    <x v="0"/>
    <n v="0"/>
    <x v="26"/>
    <x v="4"/>
    <x v="2"/>
    <n v="48"/>
    <n v="57.120000000000005"/>
    <n v="384"/>
    <x v="185"/>
    <x v="6"/>
    <x v="9"/>
    <x v="0"/>
  </r>
  <r>
    <x v="147"/>
    <s v="P0001"/>
    <n v="13"/>
    <x v="2"/>
    <x v="0"/>
    <n v="0"/>
    <x v="16"/>
    <x v="3"/>
    <x v="1"/>
    <n v="98"/>
    <n v="103.88"/>
    <n v="1274"/>
    <x v="186"/>
    <x v="30"/>
    <x v="9"/>
    <x v="0"/>
  </r>
  <r>
    <x v="148"/>
    <s v="P0025"/>
    <n v="6"/>
    <x v="1"/>
    <x v="1"/>
    <n v="0"/>
    <x v="7"/>
    <x v="0"/>
    <x v="3"/>
    <n v="7"/>
    <n v="8.33"/>
    <n v="42"/>
    <x v="149"/>
    <x v="7"/>
    <x v="9"/>
    <x v="0"/>
  </r>
  <r>
    <x v="148"/>
    <s v="P0021"/>
    <n v="13"/>
    <x v="1"/>
    <x v="1"/>
    <n v="0"/>
    <x v="32"/>
    <x v="0"/>
    <x v="0"/>
    <n v="126"/>
    <n v="162.54"/>
    <n v="1638"/>
    <x v="187"/>
    <x v="7"/>
    <x v="9"/>
    <x v="0"/>
  </r>
  <r>
    <x v="149"/>
    <s v="P0011"/>
    <n v="7"/>
    <x v="2"/>
    <x v="1"/>
    <n v="0"/>
    <x v="31"/>
    <x v="2"/>
    <x v="2"/>
    <n v="44"/>
    <n v="48.4"/>
    <n v="308"/>
    <x v="188"/>
    <x v="18"/>
    <x v="9"/>
    <x v="0"/>
  </r>
  <r>
    <x v="149"/>
    <s v="P0024"/>
    <n v="13"/>
    <x v="1"/>
    <x v="1"/>
    <n v="0"/>
    <x v="0"/>
    <x v="0"/>
    <x v="0"/>
    <n v="144"/>
    <n v="156.96"/>
    <n v="1872"/>
    <x v="189"/>
    <x v="18"/>
    <x v="9"/>
    <x v="0"/>
  </r>
  <r>
    <x v="149"/>
    <s v="P0009"/>
    <n v="1"/>
    <x v="2"/>
    <x v="1"/>
    <n v="0"/>
    <x v="37"/>
    <x v="3"/>
    <x v="3"/>
    <n v="6"/>
    <n v="7.8599999999999994"/>
    <n v="6"/>
    <x v="190"/>
    <x v="18"/>
    <x v="9"/>
    <x v="0"/>
  </r>
  <r>
    <x v="150"/>
    <s v="P0011"/>
    <n v="3"/>
    <x v="0"/>
    <x v="1"/>
    <n v="0"/>
    <x v="31"/>
    <x v="2"/>
    <x v="2"/>
    <n v="44"/>
    <n v="48.4"/>
    <n v="132"/>
    <x v="191"/>
    <x v="27"/>
    <x v="9"/>
    <x v="0"/>
  </r>
  <r>
    <x v="151"/>
    <s v="P0044"/>
    <n v="9"/>
    <x v="1"/>
    <x v="1"/>
    <n v="0"/>
    <x v="11"/>
    <x v="1"/>
    <x v="1"/>
    <n v="76"/>
    <n v="82.08"/>
    <n v="684"/>
    <x v="23"/>
    <x v="11"/>
    <x v="9"/>
    <x v="0"/>
  </r>
  <r>
    <x v="152"/>
    <s v="P0004"/>
    <n v="6"/>
    <x v="0"/>
    <x v="1"/>
    <n v="0"/>
    <x v="3"/>
    <x v="3"/>
    <x v="2"/>
    <n v="44"/>
    <n v="48.84"/>
    <n v="264"/>
    <x v="192"/>
    <x v="12"/>
    <x v="9"/>
    <x v="0"/>
  </r>
  <r>
    <x v="153"/>
    <s v="P0008"/>
    <n v="1"/>
    <x v="2"/>
    <x v="1"/>
    <n v="0"/>
    <x v="25"/>
    <x v="3"/>
    <x v="1"/>
    <n v="83"/>
    <n v="94.62"/>
    <n v="83"/>
    <x v="193"/>
    <x v="14"/>
    <x v="9"/>
    <x v="0"/>
  </r>
  <r>
    <x v="154"/>
    <s v="P0038"/>
    <n v="14"/>
    <x v="1"/>
    <x v="0"/>
    <n v="0"/>
    <x v="1"/>
    <x v="1"/>
    <x v="1"/>
    <n v="72"/>
    <n v="79.92"/>
    <n v="1008"/>
    <x v="194"/>
    <x v="28"/>
    <x v="9"/>
    <x v="0"/>
  </r>
  <r>
    <x v="155"/>
    <s v="P0021"/>
    <n v="6"/>
    <x v="1"/>
    <x v="1"/>
    <n v="0"/>
    <x v="32"/>
    <x v="0"/>
    <x v="0"/>
    <n v="126"/>
    <n v="162.54"/>
    <n v="756"/>
    <x v="195"/>
    <x v="25"/>
    <x v="9"/>
    <x v="0"/>
  </r>
  <r>
    <x v="156"/>
    <s v="P0013"/>
    <n v="12"/>
    <x v="2"/>
    <x v="1"/>
    <n v="0"/>
    <x v="2"/>
    <x v="2"/>
    <x v="1"/>
    <n v="112"/>
    <n v="122.08"/>
    <n v="1344"/>
    <x v="196"/>
    <x v="2"/>
    <x v="10"/>
    <x v="0"/>
  </r>
  <r>
    <x v="157"/>
    <s v="P0036"/>
    <n v="10"/>
    <x v="2"/>
    <x v="0"/>
    <n v="0"/>
    <x v="43"/>
    <x v="4"/>
    <x v="1"/>
    <n v="90"/>
    <n v="96.3"/>
    <n v="900"/>
    <x v="197"/>
    <x v="16"/>
    <x v="10"/>
    <x v="0"/>
  </r>
  <r>
    <x v="158"/>
    <s v="P0007"/>
    <n v="15"/>
    <x v="2"/>
    <x v="0"/>
    <n v="0"/>
    <x v="36"/>
    <x v="3"/>
    <x v="2"/>
    <n v="43"/>
    <n v="47.730000000000004"/>
    <n v="645"/>
    <x v="198"/>
    <x v="21"/>
    <x v="10"/>
    <x v="0"/>
  </r>
  <r>
    <x v="159"/>
    <s v="P0042"/>
    <n v="6"/>
    <x v="1"/>
    <x v="1"/>
    <n v="0"/>
    <x v="10"/>
    <x v="1"/>
    <x v="0"/>
    <n v="120"/>
    <n v="162"/>
    <n v="720"/>
    <x v="19"/>
    <x v="26"/>
    <x v="10"/>
    <x v="0"/>
  </r>
  <r>
    <x v="160"/>
    <s v="P0040"/>
    <n v="12"/>
    <x v="0"/>
    <x v="0"/>
    <n v="0"/>
    <x v="17"/>
    <x v="1"/>
    <x v="1"/>
    <n v="90"/>
    <n v="115.2"/>
    <n v="1080"/>
    <x v="199"/>
    <x v="5"/>
    <x v="10"/>
    <x v="0"/>
  </r>
  <r>
    <x v="161"/>
    <s v="P0010"/>
    <n v="3"/>
    <x v="1"/>
    <x v="1"/>
    <n v="0"/>
    <x v="20"/>
    <x v="2"/>
    <x v="0"/>
    <n v="148"/>
    <n v="164.28"/>
    <n v="444"/>
    <x v="200"/>
    <x v="6"/>
    <x v="10"/>
    <x v="0"/>
  </r>
  <r>
    <x v="162"/>
    <s v="P0034"/>
    <n v="14"/>
    <x v="1"/>
    <x v="0"/>
    <n v="0"/>
    <x v="13"/>
    <x v="4"/>
    <x v="2"/>
    <n v="55"/>
    <n v="58.3"/>
    <n v="770"/>
    <x v="38"/>
    <x v="9"/>
    <x v="10"/>
    <x v="0"/>
  </r>
  <r>
    <x v="162"/>
    <s v="P0008"/>
    <n v="11"/>
    <x v="1"/>
    <x v="1"/>
    <n v="0"/>
    <x v="25"/>
    <x v="3"/>
    <x v="1"/>
    <n v="83"/>
    <n v="94.62"/>
    <n v="913"/>
    <x v="201"/>
    <x v="9"/>
    <x v="10"/>
    <x v="0"/>
  </r>
  <r>
    <x v="163"/>
    <s v="P0014"/>
    <n v="1"/>
    <x v="0"/>
    <x v="0"/>
    <n v="0"/>
    <x v="9"/>
    <x v="2"/>
    <x v="1"/>
    <n v="112"/>
    <n v="146.72"/>
    <n v="112"/>
    <x v="202"/>
    <x v="10"/>
    <x v="10"/>
    <x v="0"/>
  </r>
  <r>
    <x v="163"/>
    <s v="P0006"/>
    <n v="1"/>
    <x v="1"/>
    <x v="1"/>
    <n v="0"/>
    <x v="15"/>
    <x v="3"/>
    <x v="1"/>
    <n v="75"/>
    <n v="85.5"/>
    <n v="75"/>
    <x v="203"/>
    <x v="10"/>
    <x v="10"/>
    <x v="0"/>
  </r>
  <r>
    <x v="164"/>
    <s v="P0012"/>
    <n v="8"/>
    <x v="1"/>
    <x v="0"/>
    <n v="0"/>
    <x v="35"/>
    <x v="2"/>
    <x v="1"/>
    <n v="73"/>
    <n v="94.17"/>
    <n v="584"/>
    <x v="204"/>
    <x v="13"/>
    <x v="10"/>
    <x v="0"/>
  </r>
  <r>
    <x v="165"/>
    <s v="P0040"/>
    <n v="2"/>
    <x v="2"/>
    <x v="1"/>
    <n v="0"/>
    <x v="17"/>
    <x v="1"/>
    <x v="1"/>
    <n v="90"/>
    <n v="115.2"/>
    <n v="180"/>
    <x v="171"/>
    <x v="14"/>
    <x v="10"/>
    <x v="0"/>
  </r>
  <r>
    <x v="166"/>
    <s v="P0039"/>
    <n v="15"/>
    <x v="2"/>
    <x v="0"/>
    <n v="0"/>
    <x v="34"/>
    <x v="1"/>
    <x v="3"/>
    <n v="37"/>
    <n v="42.55"/>
    <n v="555"/>
    <x v="205"/>
    <x v="24"/>
    <x v="10"/>
    <x v="0"/>
  </r>
  <r>
    <x v="167"/>
    <s v="P0016"/>
    <n v="10"/>
    <x v="2"/>
    <x v="1"/>
    <n v="0"/>
    <x v="21"/>
    <x v="2"/>
    <x v="3"/>
    <n v="13"/>
    <n v="16.64"/>
    <n v="130"/>
    <x v="206"/>
    <x v="1"/>
    <x v="11"/>
    <x v="0"/>
  </r>
  <r>
    <x v="168"/>
    <s v="P0034"/>
    <n v="2"/>
    <x v="1"/>
    <x v="1"/>
    <n v="0"/>
    <x v="13"/>
    <x v="4"/>
    <x v="2"/>
    <n v="55"/>
    <n v="58.3"/>
    <n v="110"/>
    <x v="207"/>
    <x v="2"/>
    <x v="11"/>
    <x v="0"/>
  </r>
  <r>
    <x v="168"/>
    <s v="P0019"/>
    <n v="8"/>
    <x v="1"/>
    <x v="0"/>
    <n v="0"/>
    <x v="40"/>
    <x v="2"/>
    <x v="0"/>
    <n v="150"/>
    <n v="210"/>
    <n v="1200"/>
    <x v="208"/>
    <x v="2"/>
    <x v="11"/>
    <x v="0"/>
  </r>
  <r>
    <x v="169"/>
    <s v="P0004"/>
    <n v="15"/>
    <x v="2"/>
    <x v="1"/>
    <n v="0"/>
    <x v="3"/>
    <x v="3"/>
    <x v="2"/>
    <n v="44"/>
    <n v="48.84"/>
    <n v="660"/>
    <x v="17"/>
    <x v="15"/>
    <x v="11"/>
    <x v="0"/>
  </r>
  <r>
    <x v="169"/>
    <s v="P0010"/>
    <n v="1"/>
    <x v="2"/>
    <x v="0"/>
    <n v="0"/>
    <x v="20"/>
    <x v="2"/>
    <x v="0"/>
    <n v="148"/>
    <n v="164.28"/>
    <n v="148"/>
    <x v="209"/>
    <x v="15"/>
    <x v="11"/>
    <x v="0"/>
  </r>
  <r>
    <x v="170"/>
    <s v="P0013"/>
    <n v="8"/>
    <x v="2"/>
    <x v="0"/>
    <n v="0"/>
    <x v="2"/>
    <x v="2"/>
    <x v="1"/>
    <n v="112"/>
    <n v="122.08"/>
    <n v="896"/>
    <x v="210"/>
    <x v="20"/>
    <x v="11"/>
    <x v="0"/>
  </r>
  <r>
    <x v="171"/>
    <s v="P0044"/>
    <n v="14"/>
    <x v="2"/>
    <x v="0"/>
    <n v="0"/>
    <x v="11"/>
    <x v="1"/>
    <x v="1"/>
    <n v="76"/>
    <n v="82.08"/>
    <n v="1064"/>
    <x v="211"/>
    <x v="21"/>
    <x v="11"/>
    <x v="0"/>
  </r>
  <r>
    <x v="172"/>
    <s v="P0042"/>
    <n v="4"/>
    <x v="2"/>
    <x v="0"/>
    <n v="0"/>
    <x v="10"/>
    <x v="1"/>
    <x v="0"/>
    <n v="120"/>
    <n v="162"/>
    <n v="480"/>
    <x v="10"/>
    <x v="29"/>
    <x v="11"/>
    <x v="0"/>
  </r>
  <r>
    <x v="173"/>
    <s v="P0003"/>
    <n v="2"/>
    <x v="2"/>
    <x v="1"/>
    <n v="0"/>
    <x v="6"/>
    <x v="3"/>
    <x v="1"/>
    <n v="71"/>
    <n v="80.94"/>
    <n v="142"/>
    <x v="212"/>
    <x v="7"/>
    <x v="11"/>
    <x v="0"/>
  </r>
  <r>
    <x v="173"/>
    <s v="P0022"/>
    <n v="8"/>
    <x v="1"/>
    <x v="1"/>
    <n v="0"/>
    <x v="22"/>
    <x v="0"/>
    <x v="0"/>
    <n v="121"/>
    <n v="141.57"/>
    <n v="968"/>
    <x v="213"/>
    <x v="7"/>
    <x v="11"/>
    <x v="0"/>
  </r>
  <r>
    <x v="174"/>
    <s v="P0023"/>
    <n v="12"/>
    <x v="2"/>
    <x v="0"/>
    <n v="0"/>
    <x v="12"/>
    <x v="0"/>
    <x v="0"/>
    <n v="141"/>
    <n v="149.46"/>
    <n v="1692"/>
    <x v="214"/>
    <x v="8"/>
    <x v="11"/>
    <x v="0"/>
  </r>
  <r>
    <x v="174"/>
    <s v="P0029"/>
    <n v="3"/>
    <x v="0"/>
    <x v="0"/>
    <n v="0"/>
    <x v="19"/>
    <x v="4"/>
    <x v="2"/>
    <n v="47"/>
    <n v="53.11"/>
    <n v="141"/>
    <x v="215"/>
    <x v="8"/>
    <x v="11"/>
    <x v="0"/>
  </r>
  <r>
    <x v="174"/>
    <s v="P0011"/>
    <n v="10"/>
    <x v="1"/>
    <x v="0"/>
    <n v="0"/>
    <x v="31"/>
    <x v="2"/>
    <x v="2"/>
    <n v="44"/>
    <n v="48.4"/>
    <n v="440"/>
    <x v="216"/>
    <x v="8"/>
    <x v="11"/>
    <x v="0"/>
  </r>
  <r>
    <x v="175"/>
    <s v="P0012"/>
    <n v="14"/>
    <x v="2"/>
    <x v="0"/>
    <n v="0"/>
    <x v="35"/>
    <x v="2"/>
    <x v="1"/>
    <n v="73"/>
    <n v="94.17"/>
    <n v="1022"/>
    <x v="58"/>
    <x v="9"/>
    <x v="11"/>
    <x v="0"/>
  </r>
  <r>
    <x v="176"/>
    <s v="P0026"/>
    <n v="10"/>
    <x v="1"/>
    <x v="1"/>
    <n v="0"/>
    <x v="42"/>
    <x v="4"/>
    <x v="3"/>
    <n v="18"/>
    <n v="24.66"/>
    <n v="180"/>
    <x v="217"/>
    <x v="10"/>
    <x v="11"/>
    <x v="0"/>
  </r>
  <r>
    <x v="177"/>
    <s v="P0042"/>
    <n v="8"/>
    <x v="0"/>
    <x v="1"/>
    <n v="0"/>
    <x v="10"/>
    <x v="1"/>
    <x v="0"/>
    <n v="120"/>
    <n v="162"/>
    <n v="960"/>
    <x v="59"/>
    <x v="27"/>
    <x v="11"/>
    <x v="0"/>
  </r>
  <r>
    <x v="177"/>
    <s v="P0036"/>
    <n v="8"/>
    <x v="0"/>
    <x v="0"/>
    <n v="0"/>
    <x v="43"/>
    <x v="4"/>
    <x v="1"/>
    <n v="90"/>
    <n v="96.3"/>
    <n v="720"/>
    <x v="218"/>
    <x v="27"/>
    <x v="11"/>
    <x v="0"/>
  </r>
  <r>
    <x v="178"/>
    <s v="P0041"/>
    <n v="14"/>
    <x v="1"/>
    <x v="1"/>
    <n v="0"/>
    <x v="41"/>
    <x v="1"/>
    <x v="0"/>
    <n v="138"/>
    <n v="173.88"/>
    <n v="1932"/>
    <x v="219"/>
    <x v="12"/>
    <x v="11"/>
    <x v="0"/>
  </r>
  <r>
    <x v="179"/>
    <s v="P0029"/>
    <n v="14"/>
    <x v="2"/>
    <x v="1"/>
    <n v="0"/>
    <x v="19"/>
    <x v="4"/>
    <x v="2"/>
    <n v="47"/>
    <n v="53.11"/>
    <n v="658"/>
    <x v="220"/>
    <x v="13"/>
    <x v="11"/>
    <x v="0"/>
  </r>
  <r>
    <x v="180"/>
    <s v="P0029"/>
    <n v="6"/>
    <x v="2"/>
    <x v="1"/>
    <n v="0"/>
    <x v="19"/>
    <x v="4"/>
    <x v="2"/>
    <n v="47"/>
    <n v="53.11"/>
    <n v="282"/>
    <x v="54"/>
    <x v="14"/>
    <x v="11"/>
    <x v="0"/>
  </r>
  <r>
    <x v="181"/>
    <s v="P0010"/>
    <n v="13"/>
    <x v="1"/>
    <x v="0"/>
    <n v="0"/>
    <x v="20"/>
    <x v="2"/>
    <x v="0"/>
    <n v="148"/>
    <n v="164.28"/>
    <n v="1924"/>
    <x v="221"/>
    <x v="24"/>
    <x v="11"/>
    <x v="0"/>
  </r>
  <r>
    <x v="182"/>
    <s v="P0022"/>
    <n v="1"/>
    <x v="0"/>
    <x v="1"/>
    <n v="0"/>
    <x v="22"/>
    <x v="0"/>
    <x v="0"/>
    <n v="121"/>
    <n v="141.57"/>
    <n v="121"/>
    <x v="222"/>
    <x v="0"/>
    <x v="0"/>
    <x v="1"/>
  </r>
  <r>
    <x v="183"/>
    <s v="P0010"/>
    <n v="7"/>
    <x v="2"/>
    <x v="1"/>
    <n v="0"/>
    <x v="20"/>
    <x v="2"/>
    <x v="0"/>
    <n v="148"/>
    <n v="164.28"/>
    <n v="1036"/>
    <x v="30"/>
    <x v="1"/>
    <x v="0"/>
    <x v="1"/>
  </r>
  <r>
    <x v="183"/>
    <s v="P0015"/>
    <n v="2"/>
    <x v="1"/>
    <x v="1"/>
    <n v="0"/>
    <x v="27"/>
    <x v="2"/>
    <x v="3"/>
    <n v="12"/>
    <n v="15.719999999999999"/>
    <n v="24"/>
    <x v="128"/>
    <x v="1"/>
    <x v="0"/>
    <x v="1"/>
  </r>
  <r>
    <x v="183"/>
    <s v="P0033"/>
    <n v="1"/>
    <x v="2"/>
    <x v="1"/>
    <n v="0"/>
    <x v="38"/>
    <x v="4"/>
    <x v="1"/>
    <n v="95"/>
    <n v="119.7"/>
    <n v="95"/>
    <x v="223"/>
    <x v="1"/>
    <x v="0"/>
    <x v="1"/>
  </r>
  <r>
    <x v="184"/>
    <s v="P0043"/>
    <n v="9"/>
    <x v="2"/>
    <x v="1"/>
    <n v="0"/>
    <x v="23"/>
    <x v="1"/>
    <x v="1"/>
    <n v="67"/>
    <n v="83.08"/>
    <n v="603"/>
    <x v="36"/>
    <x v="2"/>
    <x v="0"/>
    <x v="1"/>
  </r>
  <r>
    <x v="185"/>
    <s v="P0012"/>
    <n v="8"/>
    <x v="2"/>
    <x v="0"/>
    <n v="0"/>
    <x v="35"/>
    <x v="2"/>
    <x v="1"/>
    <n v="73"/>
    <n v="94.17"/>
    <n v="584"/>
    <x v="204"/>
    <x v="3"/>
    <x v="0"/>
    <x v="1"/>
  </r>
  <r>
    <x v="185"/>
    <s v="P0029"/>
    <n v="1"/>
    <x v="1"/>
    <x v="0"/>
    <n v="0"/>
    <x v="19"/>
    <x v="4"/>
    <x v="2"/>
    <n v="47"/>
    <n v="53.11"/>
    <n v="47"/>
    <x v="89"/>
    <x v="3"/>
    <x v="0"/>
    <x v="1"/>
  </r>
  <r>
    <x v="186"/>
    <s v="P0032"/>
    <n v="12"/>
    <x v="2"/>
    <x v="0"/>
    <n v="0"/>
    <x v="18"/>
    <x v="4"/>
    <x v="1"/>
    <n v="89"/>
    <n v="117.48"/>
    <n v="1068"/>
    <x v="112"/>
    <x v="4"/>
    <x v="0"/>
    <x v="1"/>
  </r>
  <r>
    <x v="187"/>
    <s v="P0034"/>
    <n v="14"/>
    <x v="1"/>
    <x v="0"/>
    <n v="0"/>
    <x v="13"/>
    <x v="4"/>
    <x v="2"/>
    <n v="55"/>
    <n v="58.3"/>
    <n v="770"/>
    <x v="38"/>
    <x v="26"/>
    <x v="0"/>
    <x v="1"/>
  </r>
  <r>
    <x v="188"/>
    <s v="P0032"/>
    <n v="2"/>
    <x v="2"/>
    <x v="0"/>
    <n v="0"/>
    <x v="18"/>
    <x v="4"/>
    <x v="1"/>
    <n v="89"/>
    <n v="117.48"/>
    <n v="178"/>
    <x v="224"/>
    <x v="5"/>
    <x v="0"/>
    <x v="1"/>
  </r>
  <r>
    <x v="189"/>
    <s v="P0019"/>
    <n v="6"/>
    <x v="1"/>
    <x v="0"/>
    <n v="0"/>
    <x v="40"/>
    <x v="2"/>
    <x v="0"/>
    <n v="150"/>
    <n v="210"/>
    <n v="900"/>
    <x v="225"/>
    <x v="22"/>
    <x v="0"/>
    <x v="1"/>
  </r>
  <r>
    <x v="190"/>
    <s v="P0011"/>
    <n v="14"/>
    <x v="2"/>
    <x v="0"/>
    <n v="0"/>
    <x v="31"/>
    <x v="2"/>
    <x v="2"/>
    <n v="44"/>
    <n v="48.4"/>
    <n v="616"/>
    <x v="226"/>
    <x v="29"/>
    <x v="0"/>
    <x v="1"/>
  </r>
  <r>
    <x v="191"/>
    <s v="P0022"/>
    <n v="10"/>
    <x v="2"/>
    <x v="1"/>
    <n v="0"/>
    <x v="22"/>
    <x v="0"/>
    <x v="0"/>
    <n v="121"/>
    <n v="141.57"/>
    <n v="1210"/>
    <x v="227"/>
    <x v="17"/>
    <x v="0"/>
    <x v="1"/>
  </r>
  <r>
    <x v="192"/>
    <s v="P0014"/>
    <n v="11"/>
    <x v="1"/>
    <x v="1"/>
    <n v="0"/>
    <x v="9"/>
    <x v="2"/>
    <x v="1"/>
    <n v="112"/>
    <n v="146.72"/>
    <n v="1232"/>
    <x v="228"/>
    <x v="23"/>
    <x v="0"/>
    <x v="1"/>
  </r>
  <r>
    <x v="193"/>
    <s v="P0040"/>
    <n v="4"/>
    <x v="1"/>
    <x v="0"/>
    <n v="0"/>
    <x v="17"/>
    <x v="1"/>
    <x v="1"/>
    <n v="90"/>
    <n v="115.2"/>
    <n v="360"/>
    <x v="76"/>
    <x v="30"/>
    <x v="0"/>
    <x v="1"/>
  </r>
  <r>
    <x v="194"/>
    <s v="P0008"/>
    <n v="9"/>
    <x v="0"/>
    <x v="1"/>
    <n v="0"/>
    <x v="25"/>
    <x v="3"/>
    <x v="1"/>
    <n v="83"/>
    <n v="94.62"/>
    <n v="747"/>
    <x v="229"/>
    <x v="7"/>
    <x v="0"/>
    <x v="1"/>
  </r>
  <r>
    <x v="195"/>
    <s v="P0021"/>
    <n v="2"/>
    <x v="2"/>
    <x v="1"/>
    <n v="0"/>
    <x v="32"/>
    <x v="0"/>
    <x v="0"/>
    <n v="126"/>
    <n v="162.54"/>
    <n v="252"/>
    <x v="124"/>
    <x v="9"/>
    <x v="0"/>
    <x v="1"/>
  </r>
  <r>
    <x v="195"/>
    <s v="P0014"/>
    <n v="7"/>
    <x v="1"/>
    <x v="0"/>
    <n v="0"/>
    <x v="9"/>
    <x v="2"/>
    <x v="1"/>
    <n v="112"/>
    <n v="146.72"/>
    <n v="784"/>
    <x v="230"/>
    <x v="9"/>
    <x v="0"/>
    <x v="1"/>
  </r>
  <r>
    <x v="196"/>
    <s v="P0001"/>
    <n v="6"/>
    <x v="1"/>
    <x v="1"/>
    <n v="0"/>
    <x v="16"/>
    <x v="3"/>
    <x v="1"/>
    <n v="98"/>
    <n v="103.88"/>
    <n v="588"/>
    <x v="167"/>
    <x v="18"/>
    <x v="0"/>
    <x v="1"/>
  </r>
  <r>
    <x v="197"/>
    <s v="P0002"/>
    <n v="5"/>
    <x v="0"/>
    <x v="1"/>
    <n v="0"/>
    <x v="29"/>
    <x v="3"/>
    <x v="1"/>
    <n v="105"/>
    <n v="142.80000000000001"/>
    <n v="525"/>
    <x v="231"/>
    <x v="19"/>
    <x v="0"/>
    <x v="1"/>
  </r>
  <r>
    <x v="197"/>
    <s v="P0042"/>
    <n v="8"/>
    <x v="2"/>
    <x v="0"/>
    <n v="0"/>
    <x v="10"/>
    <x v="1"/>
    <x v="0"/>
    <n v="120"/>
    <n v="162"/>
    <n v="960"/>
    <x v="59"/>
    <x v="19"/>
    <x v="0"/>
    <x v="1"/>
  </r>
  <r>
    <x v="198"/>
    <s v="P0030"/>
    <n v="15"/>
    <x v="1"/>
    <x v="0"/>
    <n v="0"/>
    <x v="28"/>
    <x v="4"/>
    <x v="0"/>
    <n v="148"/>
    <n v="201.28"/>
    <n v="2220"/>
    <x v="232"/>
    <x v="27"/>
    <x v="0"/>
    <x v="1"/>
  </r>
  <r>
    <x v="199"/>
    <s v="P0017"/>
    <n v="14"/>
    <x v="2"/>
    <x v="1"/>
    <n v="0"/>
    <x v="39"/>
    <x v="2"/>
    <x v="0"/>
    <n v="134"/>
    <n v="156.78"/>
    <n v="1876"/>
    <x v="233"/>
    <x v="11"/>
    <x v="0"/>
    <x v="1"/>
  </r>
  <r>
    <x v="200"/>
    <s v="P0016"/>
    <n v="11"/>
    <x v="2"/>
    <x v="0"/>
    <n v="0"/>
    <x v="21"/>
    <x v="2"/>
    <x v="3"/>
    <n v="13"/>
    <n v="16.64"/>
    <n v="143"/>
    <x v="234"/>
    <x v="14"/>
    <x v="0"/>
    <x v="1"/>
  </r>
  <r>
    <x v="201"/>
    <s v="P0023"/>
    <n v="6"/>
    <x v="1"/>
    <x v="1"/>
    <n v="0"/>
    <x v="12"/>
    <x v="0"/>
    <x v="0"/>
    <n v="141"/>
    <n v="149.46"/>
    <n v="846"/>
    <x v="235"/>
    <x v="25"/>
    <x v="0"/>
    <x v="1"/>
  </r>
  <r>
    <x v="201"/>
    <s v="P0041"/>
    <n v="9"/>
    <x v="2"/>
    <x v="1"/>
    <n v="0"/>
    <x v="41"/>
    <x v="1"/>
    <x v="0"/>
    <n v="138"/>
    <n v="173.88"/>
    <n v="1242"/>
    <x v="236"/>
    <x v="25"/>
    <x v="0"/>
    <x v="1"/>
  </r>
  <r>
    <x v="202"/>
    <s v="P0005"/>
    <n v="9"/>
    <x v="2"/>
    <x v="1"/>
    <n v="0"/>
    <x v="24"/>
    <x v="3"/>
    <x v="0"/>
    <n v="133"/>
    <n v="155.61000000000001"/>
    <n v="1197"/>
    <x v="237"/>
    <x v="0"/>
    <x v="1"/>
    <x v="1"/>
  </r>
  <r>
    <x v="203"/>
    <s v="P0014"/>
    <n v="8"/>
    <x v="2"/>
    <x v="0"/>
    <n v="0"/>
    <x v="9"/>
    <x v="2"/>
    <x v="1"/>
    <n v="112"/>
    <n v="146.72"/>
    <n v="896"/>
    <x v="238"/>
    <x v="2"/>
    <x v="1"/>
    <x v="1"/>
  </r>
  <r>
    <x v="204"/>
    <s v="P0018"/>
    <n v="6"/>
    <x v="2"/>
    <x v="1"/>
    <n v="0"/>
    <x v="30"/>
    <x v="2"/>
    <x v="3"/>
    <n v="37"/>
    <n v="49.21"/>
    <n v="222"/>
    <x v="239"/>
    <x v="15"/>
    <x v="1"/>
    <x v="1"/>
  </r>
  <r>
    <x v="205"/>
    <s v="P0002"/>
    <n v="6"/>
    <x v="2"/>
    <x v="1"/>
    <n v="0"/>
    <x v="29"/>
    <x v="3"/>
    <x v="1"/>
    <n v="105"/>
    <n v="142.80000000000001"/>
    <n v="630"/>
    <x v="240"/>
    <x v="16"/>
    <x v="1"/>
    <x v="1"/>
  </r>
  <r>
    <x v="206"/>
    <s v="P0005"/>
    <n v="11"/>
    <x v="1"/>
    <x v="1"/>
    <n v="0"/>
    <x v="24"/>
    <x v="3"/>
    <x v="0"/>
    <n v="133"/>
    <n v="155.61000000000001"/>
    <n v="1463"/>
    <x v="123"/>
    <x v="21"/>
    <x v="1"/>
    <x v="1"/>
  </r>
  <r>
    <x v="206"/>
    <s v="P0004"/>
    <n v="3"/>
    <x v="1"/>
    <x v="1"/>
    <n v="0"/>
    <x v="3"/>
    <x v="3"/>
    <x v="2"/>
    <n v="44"/>
    <n v="48.84"/>
    <n v="132"/>
    <x v="241"/>
    <x v="21"/>
    <x v="1"/>
    <x v="1"/>
  </r>
  <r>
    <x v="207"/>
    <s v="P0032"/>
    <n v="14"/>
    <x v="1"/>
    <x v="0"/>
    <n v="0"/>
    <x v="18"/>
    <x v="4"/>
    <x v="1"/>
    <n v="89"/>
    <n v="117.48"/>
    <n v="1246"/>
    <x v="242"/>
    <x v="4"/>
    <x v="1"/>
    <x v="1"/>
  </r>
  <r>
    <x v="208"/>
    <s v="P0010"/>
    <n v="13"/>
    <x v="2"/>
    <x v="1"/>
    <n v="0"/>
    <x v="20"/>
    <x v="2"/>
    <x v="0"/>
    <n v="148"/>
    <n v="164.28"/>
    <n v="1924"/>
    <x v="221"/>
    <x v="6"/>
    <x v="1"/>
    <x v="1"/>
  </r>
  <r>
    <x v="209"/>
    <s v="P0026"/>
    <n v="8"/>
    <x v="1"/>
    <x v="1"/>
    <n v="0"/>
    <x v="42"/>
    <x v="4"/>
    <x v="3"/>
    <n v="18"/>
    <n v="24.66"/>
    <n v="144"/>
    <x v="243"/>
    <x v="29"/>
    <x v="1"/>
    <x v="1"/>
  </r>
  <r>
    <x v="209"/>
    <s v="P0028"/>
    <n v="3"/>
    <x v="2"/>
    <x v="1"/>
    <n v="0"/>
    <x v="33"/>
    <x v="4"/>
    <x v="3"/>
    <n v="37"/>
    <n v="41.81"/>
    <n v="111"/>
    <x v="244"/>
    <x v="29"/>
    <x v="1"/>
    <x v="1"/>
  </r>
  <r>
    <x v="210"/>
    <s v="P0032"/>
    <n v="1"/>
    <x v="1"/>
    <x v="1"/>
    <n v="0"/>
    <x v="18"/>
    <x v="4"/>
    <x v="1"/>
    <n v="89"/>
    <n v="117.48"/>
    <n v="89"/>
    <x v="162"/>
    <x v="23"/>
    <x v="1"/>
    <x v="1"/>
  </r>
  <r>
    <x v="211"/>
    <s v="P0002"/>
    <n v="13"/>
    <x v="1"/>
    <x v="1"/>
    <n v="0"/>
    <x v="29"/>
    <x v="3"/>
    <x v="1"/>
    <n v="105"/>
    <n v="142.80000000000001"/>
    <n v="1365"/>
    <x v="245"/>
    <x v="8"/>
    <x v="1"/>
    <x v="1"/>
  </r>
  <r>
    <x v="212"/>
    <s v="P0012"/>
    <n v="6"/>
    <x v="2"/>
    <x v="1"/>
    <n v="0"/>
    <x v="35"/>
    <x v="2"/>
    <x v="1"/>
    <n v="73"/>
    <n v="94.17"/>
    <n v="438"/>
    <x v="246"/>
    <x v="9"/>
    <x v="1"/>
    <x v="1"/>
  </r>
  <r>
    <x v="213"/>
    <s v="P0013"/>
    <n v="6"/>
    <x v="1"/>
    <x v="0"/>
    <n v="0"/>
    <x v="2"/>
    <x v="2"/>
    <x v="1"/>
    <n v="112"/>
    <n v="122.08"/>
    <n v="672"/>
    <x v="2"/>
    <x v="19"/>
    <x v="1"/>
    <x v="1"/>
  </r>
  <r>
    <x v="213"/>
    <s v="P0016"/>
    <n v="15"/>
    <x v="1"/>
    <x v="1"/>
    <n v="0"/>
    <x v="21"/>
    <x v="2"/>
    <x v="3"/>
    <n v="13"/>
    <n v="16.64"/>
    <n v="195"/>
    <x v="247"/>
    <x v="19"/>
    <x v="1"/>
    <x v="1"/>
  </r>
  <r>
    <x v="213"/>
    <s v="P0036"/>
    <n v="8"/>
    <x v="2"/>
    <x v="0"/>
    <n v="0"/>
    <x v="43"/>
    <x v="4"/>
    <x v="1"/>
    <n v="90"/>
    <n v="96.3"/>
    <n v="720"/>
    <x v="218"/>
    <x v="19"/>
    <x v="1"/>
    <x v="1"/>
  </r>
  <r>
    <x v="214"/>
    <s v="P0012"/>
    <n v="7"/>
    <x v="2"/>
    <x v="1"/>
    <n v="0"/>
    <x v="35"/>
    <x v="2"/>
    <x v="1"/>
    <n v="73"/>
    <n v="94.17"/>
    <n v="511"/>
    <x v="248"/>
    <x v="13"/>
    <x v="1"/>
    <x v="1"/>
  </r>
  <r>
    <x v="214"/>
    <s v="P0005"/>
    <n v="15"/>
    <x v="2"/>
    <x v="0"/>
    <n v="0"/>
    <x v="24"/>
    <x v="3"/>
    <x v="0"/>
    <n v="133"/>
    <n v="155.61000000000001"/>
    <n v="1995"/>
    <x v="249"/>
    <x v="13"/>
    <x v="1"/>
    <x v="1"/>
  </r>
  <r>
    <x v="215"/>
    <s v="P0037"/>
    <n v="15"/>
    <x v="2"/>
    <x v="1"/>
    <n v="0"/>
    <x v="8"/>
    <x v="1"/>
    <x v="1"/>
    <n v="67"/>
    <n v="85.76"/>
    <n v="1005"/>
    <x v="250"/>
    <x v="14"/>
    <x v="1"/>
    <x v="1"/>
  </r>
  <r>
    <x v="216"/>
    <s v="P0026"/>
    <n v="13"/>
    <x v="0"/>
    <x v="0"/>
    <n v="0"/>
    <x v="42"/>
    <x v="4"/>
    <x v="3"/>
    <n v="18"/>
    <n v="24.66"/>
    <n v="234"/>
    <x v="251"/>
    <x v="3"/>
    <x v="2"/>
    <x v="1"/>
  </r>
  <r>
    <x v="217"/>
    <s v="P0004"/>
    <n v="2"/>
    <x v="2"/>
    <x v="1"/>
    <n v="0"/>
    <x v="3"/>
    <x v="3"/>
    <x v="2"/>
    <n v="44"/>
    <n v="48.84"/>
    <n v="88"/>
    <x v="252"/>
    <x v="16"/>
    <x v="2"/>
    <x v="1"/>
  </r>
  <r>
    <x v="218"/>
    <s v="P0003"/>
    <n v="1"/>
    <x v="2"/>
    <x v="1"/>
    <n v="0"/>
    <x v="6"/>
    <x v="3"/>
    <x v="1"/>
    <n v="71"/>
    <n v="80.94"/>
    <n v="71"/>
    <x v="253"/>
    <x v="20"/>
    <x v="2"/>
    <x v="1"/>
  </r>
  <r>
    <x v="219"/>
    <s v="P0044"/>
    <n v="6"/>
    <x v="2"/>
    <x v="0"/>
    <n v="0"/>
    <x v="11"/>
    <x v="1"/>
    <x v="1"/>
    <n v="76"/>
    <n v="82.08"/>
    <n v="456"/>
    <x v="254"/>
    <x v="21"/>
    <x v="2"/>
    <x v="1"/>
  </r>
  <r>
    <x v="220"/>
    <s v="P0030"/>
    <n v="3"/>
    <x v="2"/>
    <x v="0"/>
    <n v="0"/>
    <x v="28"/>
    <x v="4"/>
    <x v="0"/>
    <n v="148"/>
    <n v="201.28"/>
    <n v="444"/>
    <x v="72"/>
    <x v="4"/>
    <x v="2"/>
    <x v="1"/>
  </r>
  <r>
    <x v="220"/>
    <s v="P0004"/>
    <n v="11"/>
    <x v="1"/>
    <x v="1"/>
    <n v="0"/>
    <x v="3"/>
    <x v="3"/>
    <x v="2"/>
    <n v="44"/>
    <n v="48.84"/>
    <n v="484"/>
    <x v="111"/>
    <x v="4"/>
    <x v="2"/>
    <x v="1"/>
  </r>
  <r>
    <x v="221"/>
    <s v="P0033"/>
    <n v="12"/>
    <x v="0"/>
    <x v="0"/>
    <n v="0"/>
    <x v="38"/>
    <x v="4"/>
    <x v="1"/>
    <n v="95"/>
    <n v="119.7"/>
    <n v="1140"/>
    <x v="255"/>
    <x v="26"/>
    <x v="2"/>
    <x v="1"/>
  </r>
  <r>
    <x v="222"/>
    <s v="P0016"/>
    <n v="2"/>
    <x v="2"/>
    <x v="1"/>
    <n v="0"/>
    <x v="21"/>
    <x v="2"/>
    <x v="3"/>
    <n v="13"/>
    <n v="16.64"/>
    <n v="26"/>
    <x v="256"/>
    <x v="29"/>
    <x v="2"/>
    <x v="1"/>
  </r>
  <r>
    <x v="222"/>
    <s v="P0026"/>
    <n v="13"/>
    <x v="2"/>
    <x v="0"/>
    <n v="0"/>
    <x v="42"/>
    <x v="4"/>
    <x v="3"/>
    <n v="18"/>
    <n v="24.66"/>
    <n v="234"/>
    <x v="251"/>
    <x v="29"/>
    <x v="2"/>
    <x v="1"/>
  </r>
  <r>
    <x v="223"/>
    <s v="P0019"/>
    <n v="2"/>
    <x v="1"/>
    <x v="1"/>
    <n v="0"/>
    <x v="40"/>
    <x v="2"/>
    <x v="0"/>
    <n v="150"/>
    <n v="210"/>
    <n v="300"/>
    <x v="257"/>
    <x v="7"/>
    <x v="2"/>
    <x v="1"/>
  </r>
  <r>
    <x v="223"/>
    <s v="P0027"/>
    <n v="10"/>
    <x v="2"/>
    <x v="1"/>
    <n v="0"/>
    <x v="26"/>
    <x v="4"/>
    <x v="2"/>
    <n v="48"/>
    <n v="57.120000000000005"/>
    <n v="480"/>
    <x v="47"/>
    <x v="7"/>
    <x v="2"/>
    <x v="1"/>
  </r>
  <r>
    <x v="224"/>
    <s v="P0041"/>
    <n v="6"/>
    <x v="0"/>
    <x v="1"/>
    <n v="0"/>
    <x v="41"/>
    <x v="1"/>
    <x v="0"/>
    <n v="138"/>
    <n v="173.88"/>
    <n v="828"/>
    <x v="113"/>
    <x v="8"/>
    <x v="2"/>
    <x v="1"/>
  </r>
  <r>
    <x v="225"/>
    <s v="P0032"/>
    <n v="9"/>
    <x v="2"/>
    <x v="1"/>
    <n v="0"/>
    <x v="18"/>
    <x v="4"/>
    <x v="1"/>
    <n v="89"/>
    <n v="117.48"/>
    <n v="801"/>
    <x v="258"/>
    <x v="19"/>
    <x v="2"/>
    <x v="1"/>
  </r>
  <r>
    <x v="226"/>
    <s v="P0001"/>
    <n v="2"/>
    <x v="0"/>
    <x v="0"/>
    <n v="0"/>
    <x v="16"/>
    <x v="3"/>
    <x v="1"/>
    <n v="98"/>
    <n v="103.88"/>
    <n v="196"/>
    <x v="155"/>
    <x v="11"/>
    <x v="2"/>
    <x v="1"/>
  </r>
  <r>
    <x v="226"/>
    <s v="P0030"/>
    <n v="11"/>
    <x v="2"/>
    <x v="0"/>
    <n v="0"/>
    <x v="28"/>
    <x v="4"/>
    <x v="0"/>
    <n v="148"/>
    <n v="201.28"/>
    <n v="1628"/>
    <x v="43"/>
    <x v="11"/>
    <x v="2"/>
    <x v="1"/>
  </r>
  <r>
    <x v="227"/>
    <s v="P0032"/>
    <n v="12"/>
    <x v="1"/>
    <x v="0"/>
    <n v="0"/>
    <x v="18"/>
    <x v="4"/>
    <x v="1"/>
    <n v="89"/>
    <n v="117.48"/>
    <n v="1068"/>
    <x v="112"/>
    <x v="28"/>
    <x v="2"/>
    <x v="1"/>
  </r>
  <r>
    <x v="228"/>
    <s v="P0001"/>
    <n v="13"/>
    <x v="1"/>
    <x v="1"/>
    <n v="0"/>
    <x v="16"/>
    <x v="3"/>
    <x v="1"/>
    <n v="98"/>
    <n v="103.88"/>
    <n v="1274"/>
    <x v="186"/>
    <x v="24"/>
    <x v="2"/>
    <x v="1"/>
  </r>
  <r>
    <x v="229"/>
    <s v="P0002"/>
    <n v="2"/>
    <x v="1"/>
    <x v="1"/>
    <n v="0"/>
    <x v="29"/>
    <x v="3"/>
    <x v="1"/>
    <n v="105"/>
    <n v="142.80000000000001"/>
    <n v="210"/>
    <x v="259"/>
    <x v="0"/>
    <x v="3"/>
    <x v="1"/>
  </r>
  <r>
    <x v="230"/>
    <s v="P0002"/>
    <n v="3"/>
    <x v="2"/>
    <x v="1"/>
    <n v="0"/>
    <x v="29"/>
    <x v="3"/>
    <x v="1"/>
    <n v="105"/>
    <n v="142.80000000000001"/>
    <n v="315"/>
    <x v="260"/>
    <x v="1"/>
    <x v="3"/>
    <x v="1"/>
  </r>
  <r>
    <x v="231"/>
    <s v="P0040"/>
    <n v="2"/>
    <x v="0"/>
    <x v="1"/>
    <n v="0"/>
    <x v="17"/>
    <x v="1"/>
    <x v="1"/>
    <n v="90"/>
    <n v="115.2"/>
    <n v="180"/>
    <x v="171"/>
    <x v="16"/>
    <x v="3"/>
    <x v="1"/>
  </r>
  <r>
    <x v="232"/>
    <s v="P0026"/>
    <n v="7"/>
    <x v="2"/>
    <x v="0"/>
    <n v="0"/>
    <x v="42"/>
    <x v="4"/>
    <x v="3"/>
    <n v="18"/>
    <n v="24.66"/>
    <n v="126"/>
    <x v="261"/>
    <x v="20"/>
    <x v="3"/>
    <x v="1"/>
  </r>
  <r>
    <x v="233"/>
    <s v="P0039"/>
    <n v="12"/>
    <x v="0"/>
    <x v="1"/>
    <n v="0"/>
    <x v="34"/>
    <x v="1"/>
    <x v="3"/>
    <n v="37"/>
    <n v="42.55"/>
    <n v="444"/>
    <x v="262"/>
    <x v="4"/>
    <x v="3"/>
    <x v="1"/>
  </r>
  <r>
    <x v="233"/>
    <s v="P0002"/>
    <n v="9"/>
    <x v="1"/>
    <x v="0"/>
    <n v="0"/>
    <x v="29"/>
    <x v="3"/>
    <x v="1"/>
    <n v="105"/>
    <n v="142.80000000000001"/>
    <n v="945"/>
    <x v="263"/>
    <x v="4"/>
    <x v="3"/>
    <x v="1"/>
  </r>
  <r>
    <x v="234"/>
    <s v="P0016"/>
    <n v="14"/>
    <x v="0"/>
    <x v="0"/>
    <n v="0"/>
    <x v="21"/>
    <x v="2"/>
    <x v="3"/>
    <n v="13"/>
    <n v="16.64"/>
    <n v="182"/>
    <x v="264"/>
    <x v="22"/>
    <x v="3"/>
    <x v="1"/>
  </r>
  <r>
    <x v="235"/>
    <s v="P0041"/>
    <n v="9"/>
    <x v="2"/>
    <x v="1"/>
    <n v="0"/>
    <x v="41"/>
    <x v="1"/>
    <x v="0"/>
    <n v="138"/>
    <n v="173.88"/>
    <n v="1242"/>
    <x v="236"/>
    <x v="7"/>
    <x v="3"/>
    <x v="1"/>
  </r>
  <r>
    <x v="236"/>
    <s v="P0018"/>
    <n v="2"/>
    <x v="0"/>
    <x v="0"/>
    <n v="0"/>
    <x v="30"/>
    <x v="2"/>
    <x v="3"/>
    <n v="37"/>
    <n v="49.21"/>
    <n v="74"/>
    <x v="265"/>
    <x v="9"/>
    <x v="3"/>
    <x v="1"/>
  </r>
  <r>
    <x v="236"/>
    <s v="P0012"/>
    <n v="4"/>
    <x v="2"/>
    <x v="0"/>
    <n v="0"/>
    <x v="35"/>
    <x v="2"/>
    <x v="1"/>
    <n v="73"/>
    <n v="94.17"/>
    <n v="292"/>
    <x v="64"/>
    <x v="9"/>
    <x v="3"/>
    <x v="1"/>
  </r>
  <r>
    <x v="237"/>
    <s v="P0030"/>
    <n v="2"/>
    <x v="2"/>
    <x v="1"/>
    <n v="0"/>
    <x v="28"/>
    <x v="4"/>
    <x v="0"/>
    <n v="148"/>
    <n v="201.28"/>
    <n v="296"/>
    <x v="49"/>
    <x v="10"/>
    <x v="3"/>
    <x v="1"/>
  </r>
  <r>
    <x v="237"/>
    <s v="P0026"/>
    <n v="14"/>
    <x v="1"/>
    <x v="0"/>
    <n v="0"/>
    <x v="42"/>
    <x v="4"/>
    <x v="3"/>
    <n v="18"/>
    <n v="24.66"/>
    <n v="252"/>
    <x v="266"/>
    <x v="10"/>
    <x v="3"/>
    <x v="1"/>
  </r>
  <r>
    <x v="238"/>
    <s v="P0044"/>
    <n v="15"/>
    <x v="1"/>
    <x v="0"/>
    <n v="0"/>
    <x v="11"/>
    <x v="1"/>
    <x v="1"/>
    <n v="76"/>
    <n v="82.08"/>
    <n v="1140"/>
    <x v="138"/>
    <x v="19"/>
    <x v="3"/>
    <x v="1"/>
  </r>
  <r>
    <x v="239"/>
    <s v="P0034"/>
    <n v="4"/>
    <x v="2"/>
    <x v="0"/>
    <n v="0"/>
    <x v="13"/>
    <x v="4"/>
    <x v="2"/>
    <n v="55"/>
    <n v="58.3"/>
    <n v="220"/>
    <x v="15"/>
    <x v="27"/>
    <x v="3"/>
    <x v="1"/>
  </r>
  <r>
    <x v="240"/>
    <s v="P0004"/>
    <n v="9"/>
    <x v="2"/>
    <x v="1"/>
    <n v="0"/>
    <x v="3"/>
    <x v="3"/>
    <x v="2"/>
    <n v="44"/>
    <n v="48.84"/>
    <n v="396"/>
    <x v="267"/>
    <x v="11"/>
    <x v="3"/>
    <x v="1"/>
  </r>
  <r>
    <x v="240"/>
    <s v="P0003"/>
    <n v="8"/>
    <x v="1"/>
    <x v="0"/>
    <n v="0"/>
    <x v="6"/>
    <x v="3"/>
    <x v="1"/>
    <n v="71"/>
    <n v="80.94"/>
    <n v="568"/>
    <x v="6"/>
    <x v="11"/>
    <x v="3"/>
    <x v="1"/>
  </r>
  <r>
    <x v="241"/>
    <s v="P0027"/>
    <n v="2"/>
    <x v="2"/>
    <x v="1"/>
    <n v="0"/>
    <x v="26"/>
    <x v="4"/>
    <x v="2"/>
    <n v="48"/>
    <n v="57.120000000000005"/>
    <n v="96"/>
    <x v="268"/>
    <x v="12"/>
    <x v="3"/>
    <x v="1"/>
  </r>
  <r>
    <x v="242"/>
    <s v="P0014"/>
    <n v="14"/>
    <x v="2"/>
    <x v="1"/>
    <n v="0"/>
    <x v="9"/>
    <x v="2"/>
    <x v="1"/>
    <n v="112"/>
    <n v="146.72"/>
    <n v="1568"/>
    <x v="269"/>
    <x v="14"/>
    <x v="3"/>
    <x v="1"/>
  </r>
  <r>
    <x v="243"/>
    <s v="P0016"/>
    <n v="13"/>
    <x v="1"/>
    <x v="0"/>
    <n v="0"/>
    <x v="21"/>
    <x v="2"/>
    <x v="3"/>
    <n v="13"/>
    <n v="16.64"/>
    <n v="169"/>
    <x v="31"/>
    <x v="24"/>
    <x v="3"/>
    <x v="1"/>
  </r>
  <r>
    <x v="243"/>
    <s v="P0027"/>
    <n v="8"/>
    <x v="2"/>
    <x v="0"/>
    <n v="0"/>
    <x v="26"/>
    <x v="4"/>
    <x v="2"/>
    <n v="48"/>
    <n v="57.120000000000005"/>
    <n v="384"/>
    <x v="185"/>
    <x v="24"/>
    <x v="3"/>
    <x v="1"/>
  </r>
  <r>
    <x v="244"/>
    <s v="P0034"/>
    <n v="9"/>
    <x v="0"/>
    <x v="0"/>
    <n v="0"/>
    <x v="13"/>
    <x v="4"/>
    <x v="2"/>
    <n v="55"/>
    <n v="58.3"/>
    <n v="495"/>
    <x v="270"/>
    <x v="0"/>
    <x v="4"/>
    <x v="1"/>
  </r>
  <r>
    <x v="244"/>
    <s v="P0033"/>
    <n v="6"/>
    <x v="1"/>
    <x v="0"/>
    <n v="0"/>
    <x v="38"/>
    <x v="4"/>
    <x v="1"/>
    <n v="95"/>
    <n v="119.7"/>
    <n v="570"/>
    <x v="109"/>
    <x v="0"/>
    <x v="4"/>
    <x v="1"/>
  </r>
  <r>
    <x v="245"/>
    <s v="P0013"/>
    <n v="4"/>
    <x v="1"/>
    <x v="1"/>
    <n v="0"/>
    <x v="2"/>
    <x v="2"/>
    <x v="1"/>
    <n v="112"/>
    <n v="122.08"/>
    <n v="448"/>
    <x v="271"/>
    <x v="1"/>
    <x v="4"/>
    <x v="1"/>
  </r>
  <r>
    <x v="246"/>
    <s v="P0020"/>
    <n v="10"/>
    <x v="2"/>
    <x v="0"/>
    <n v="0"/>
    <x v="14"/>
    <x v="0"/>
    <x v="2"/>
    <n v="61"/>
    <n v="76.25"/>
    <n v="610"/>
    <x v="272"/>
    <x v="3"/>
    <x v="4"/>
    <x v="1"/>
  </r>
  <r>
    <x v="247"/>
    <s v="P0034"/>
    <n v="7"/>
    <x v="2"/>
    <x v="0"/>
    <n v="0"/>
    <x v="13"/>
    <x v="4"/>
    <x v="2"/>
    <n v="55"/>
    <n v="58.3"/>
    <n v="385"/>
    <x v="273"/>
    <x v="16"/>
    <x v="4"/>
    <x v="1"/>
  </r>
  <r>
    <x v="248"/>
    <s v="P0015"/>
    <n v="4"/>
    <x v="1"/>
    <x v="1"/>
    <n v="0"/>
    <x v="27"/>
    <x v="2"/>
    <x v="3"/>
    <n v="12"/>
    <n v="15.719999999999999"/>
    <n v="48"/>
    <x v="274"/>
    <x v="20"/>
    <x v="4"/>
    <x v="1"/>
  </r>
  <r>
    <x v="248"/>
    <s v="P0027"/>
    <n v="1"/>
    <x v="1"/>
    <x v="0"/>
    <n v="0"/>
    <x v="26"/>
    <x v="4"/>
    <x v="2"/>
    <n v="48"/>
    <n v="57.120000000000005"/>
    <n v="48"/>
    <x v="275"/>
    <x v="20"/>
    <x v="4"/>
    <x v="1"/>
  </r>
  <r>
    <x v="249"/>
    <s v="P0022"/>
    <n v="7"/>
    <x v="1"/>
    <x v="0"/>
    <n v="0"/>
    <x v="22"/>
    <x v="0"/>
    <x v="0"/>
    <n v="121"/>
    <n v="141.57"/>
    <n v="847"/>
    <x v="276"/>
    <x v="21"/>
    <x v="4"/>
    <x v="1"/>
  </r>
  <r>
    <x v="250"/>
    <s v="P0017"/>
    <n v="12"/>
    <x v="0"/>
    <x v="1"/>
    <n v="0"/>
    <x v="39"/>
    <x v="2"/>
    <x v="0"/>
    <n v="134"/>
    <n v="156.78"/>
    <n v="1608"/>
    <x v="277"/>
    <x v="4"/>
    <x v="4"/>
    <x v="1"/>
  </r>
  <r>
    <x v="251"/>
    <s v="P0009"/>
    <n v="6"/>
    <x v="2"/>
    <x v="0"/>
    <n v="0"/>
    <x v="37"/>
    <x v="3"/>
    <x v="3"/>
    <n v="6"/>
    <n v="7.8599999999999994"/>
    <n v="36"/>
    <x v="95"/>
    <x v="26"/>
    <x v="4"/>
    <x v="1"/>
  </r>
  <r>
    <x v="252"/>
    <s v="P0011"/>
    <n v="7"/>
    <x v="1"/>
    <x v="1"/>
    <n v="0"/>
    <x v="31"/>
    <x v="2"/>
    <x v="2"/>
    <n v="44"/>
    <n v="48.4"/>
    <n v="308"/>
    <x v="188"/>
    <x v="6"/>
    <x v="4"/>
    <x v="1"/>
  </r>
  <r>
    <x v="253"/>
    <s v="P0012"/>
    <n v="5"/>
    <x v="2"/>
    <x v="0"/>
    <n v="0"/>
    <x v="35"/>
    <x v="2"/>
    <x v="1"/>
    <n v="73"/>
    <n v="94.17"/>
    <n v="365"/>
    <x v="278"/>
    <x v="22"/>
    <x v="4"/>
    <x v="1"/>
  </r>
  <r>
    <x v="254"/>
    <s v="P0008"/>
    <n v="14"/>
    <x v="2"/>
    <x v="1"/>
    <n v="0"/>
    <x v="25"/>
    <x v="3"/>
    <x v="1"/>
    <n v="83"/>
    <n v="94.62"/>
    <n v="1162"/>
    <x v="279"/>
    <x v="29"/>
    <x v="4"/>
    <x v="1"/>
  </r>
  <r>
    <x v="255"/>
    <s v="P0020"/>
    <n v="5"/>
    <x v="1"/>
    <x v="0"/>
    <n v="0"/>
    <x v="14"/>
    <x v="0"/>
    <x v="2"/>
    <n v="61"/>
    <n v="76.25"/>
    <n v="305"/>
    <x v="280"/>
    <x v="17"/>
    <x v="4"/>
    <x v="1"/>
  </r>
  <r>
    <x v="256"/>
    <s v="P0010"/>
    <n v="13"/>
    <x v="2"/>
    <x v="1"/>
    <n v="0"/>
    <x v="20"/>
    <x v="2"/>
    <x v="0"/>
    <n v="148"/>
    <n v="164.28"/>
    <n v="1924"/>
    <x v="221"/>
    <x v="23"/>
    <x v="4"/>
    <x v="1"/>
  </r>
  <r>
    <x v="256"/>
    <s v="P0031"/>
    <n v="13"/>
    <x v="1"/>
    <x v="0"/>
    <n v="0"/>
    <x v="5"/>
    <x v="4"/>
    <x v="1"/>
    <n v="93"/>
    <n v="104.16"/>
    <n v="1209"/>
    <x v="281"/>
    <x v="23"/>
    <x v="4"/>
    <x v="1"/>
  </r>
  <r>
    <x v="257"/>
    <s v="P0027"/>
    <n v="8"/>
    <x v="2"/>
    <x v="1"/>
    <n v="0"/>
    <x v="26"/>
    <x v="4"/>
    <x v="2"/>
    <n v="48"/>
    <n v="57.120000000000005"/>
    <n v="384"/>
    <x v="185"/>
    <x v="30"/>
    <x v="4"/>
    <x v="1"/>
  </r>
  <r>
    <x v="258"/>
    <s v="P0027"/>
    <n v="4"/>
    <x v="0"/>
    <x v="0"/>
    <n v="0"/>
    <x v="26"/>
    <x v="4"/>
    <x v="2"/>
    <n v="48"/>
    <n v="57.120000000000005"/>
    <n v="192"/>
    <x v="41"/>
    <x v="7"/>
    <x v="4"/>
    <x v="1"/>
  </r>
  <r>
    <x v="258"/>
    <s v="P0038"/>
    <n v="8"/>
    <x v="0"/>
    <x v="0"/>
    <n v="0"/>
    <x v="1"/>
    <x v="1"/>
    <x v="1"/>
    <n v="72"/>
    <n v="79.92"/>
    <n v="576"/>
    <x v="282"/>
    <x v="7"/>
    <x v="4"/>
    <x v="1"/>
  </r>
  <r>
    <x v="259"/>
    <s v="P0044"/>
    <n v="15"/>
    <x v="1"/>
    <x v="1"/>
    <n v="0"/>
    <x v="11"/>
    <x v="1"/>
    <x v="1"/>
    <n v="76"/>
    <n v="82.08"/>
    <n v="1140"/>
    <x v="138"/>
    <x v="9"/>
    <x v="4"/>
    <x v="1"/>
  </r>
  <r>
    <x v="260"/>
    <s v="P0015"/>
    <n v="12"/>
    <x v="2"/>
    <x v="0"/>
    <n v="0"/>
    <x v="27"/>
    <x v="2"/>
    <x v="3"/>
    <n v="12"/>
    <n v="15.719999999999999"/>
    <n v="144"/>
    <x v="116"/>
    <x v="18"/>
    <x v="4"/>
    <x v="1"/>
  </r>
  <r>
    <x v="261"/>
    <s v="P0002"/>
    <n v="7"/>
    <x v="1"/>
    <x v="0"/>
    <n v="0"/>
    <x v="29"/>
    <x v="3"/>
    <x v="1"/>
    <n v="105"/>
    <n v="142.80000000000001"/>
    <n v="735"/>
    <x v="283"/>
    <x v="11"/>
    <x v="4"/>
    <x v="1"/>
  </r>
  <r>
    <x v="262"/>
    <s v="P0028"/>
    <n v="2"/>
    <x v="2"/>
    <x v="0"/>
    <n v="0"/>
    <x v="33"/>
    <x v="4"/>
    <x v="3"/>
    <n v="37"/>
    <n v="41.81"/>
    <n v="74"/>
    <x v="284"/>
    <x v="12"/>
    <x v="4"/>
    <x v="1"/>
  </r>
  <r>
    <x v="262"/>
    <s v="P0027"/>
    <n v="2"/>
    <x v="1"/>
    <x v="0"/>
    <n v="0"/>
    <x v="26"/>
    <x v="4"/>
    <x v="2"/>
    <n v="48"/>
    <n v="57.120000000000005"/>
    <n v="96"/>
    <x v="268"/>
    <x v="12"/>
    <x v="4"/>
    <x v="1"/>
  </r>
  <r>
    <x v="263"/>
    <s v="P0041"/>
    <n v="10"/>
    <x v="0"/>
    <x v="1"/>
    <n v="0"/>
    <x v="41"/>
    <x v="1"/>
    <x v="0"/>
    <n v="138"/>
    <n v="173.88"/>
    <n v="1380"/>
    <x v="285"/>
    <x v="14"/>
    <x v="4"/>
    <x v="1"/>
  </r>
  <r>
    <x v="263"/>
    <s v="P0008"/>
    <n v="5"/>
    <x v="0"/>
    <x v="0"/>
    <n v="0"/>
    <x v="25"/>
    <x v="3"/>
    <x v="1"/>
    <n v="83"/>
    <n v="94.62"/>
    <n v="415"/>
    <x v="286"/>
    <x v="14"/>
    <x v="4"/>
    <x v="1"/>
  </r>
  <r>
    <x v="263"/>
    <s v="P0010"/>
    <n v="9"/>
    <x v="1"/>
    <x v="1"/>
    <n v="0"/>
    <x v="20"/>
    <x v="2"/>
    <x v="0"/>
    <n v="148"/>
    <n v="164.28"/>
    <n v="1332"/>
    <x v="71"/>
    <x v="14"/>
    <x v="4"/>
    <x v="1"/>
  </r>
  <r>
    <x v="263"/>
    <s v="P0004"/>
    <n v="12"/>
    <x v="1"/>
    <x v="0"/>
    <n v="0"/>
    <x v="3"/>
    <x v="3"/>
    <x v="2"/>
    <n v="44"/>
    <n v="48.84"/>
    <n v="528"/>
    <x v="287"/>
    <x v="14"/>
    <x v="4"/>
    <x v="1"/>
  </r>
  <r>
    <x v="263"/>
    <s v="P0020"/>
    <n v="14"/>
    <x v="2"/>
    <x v="1"/>
    <n v="0"/>
    <x v="14"/>
    <x v="0"/>
    <x v="2"/>
    <n v="61"/>
    <n v="76.25"/>
    <n v="854"/>
    <x v="288"/>
    <x v="14"/>
    <x v="4"/>
    <x v="1"/>
  </r>
  <r>
    <x v="264"/>
    <s v="P0044"/>
    <n v="9"/>
    <x v="2"/>
    <x v="0"/>
    <n v="0"/>
    <x v="11"/>
    <x v="1"/>
    <x v="1"/>
    <n v="76"/>
    <n v="82.08"/>
    <n v="684"/>
    <x v="23"/>
    <x v="24"/>
    <x v="4"/>
    <x v="1"/>
  </r>
  <r>
    <x v="264"/>
    <s v="P0005"/>
    <n v="4"/>
    <x v="0"/>
    <x v="1"/>
    <n v="0"/>
    <x v="24"/>
    <x v="3"/>
    <x v="0"/>
    <n v="133"/>
    <n v="155.61000000000001"/>
    <n v="532"/>
    <x v="144"/>
    <x v="24"/>
    <x v="4"/>
    <x v="1"/>
  </r>
  <r>
    <x v="264"/>
    <s v="P0033"/>
    <n v="3"/>
    <x v="1"/>
    <x v="1"/>
    <n v="0"/>
    <x v="38"/>
    <x v="4"/>
    <x v="1"/>
    <n v="95"/>
    <n v="119.7"/>
    <n v="285"/>
    <x v="289"/>
    <x v="24"/>
    <x v="4"/>
    <x v="1"/>
  </r>
  <r>
    <x v="265"/>
    <s v="P0008"/>
    <n v="14"/>
    <x v="1"/>
    <x v="0"/>
    <n v="0"/>
    <x v="25"/>
    <x v="3"/>
    <x v="1"/>
    <n v="83"/>
    <n v="94.62"/>
    <n v="1162"/>
    <x v="279"/>
    <x v="2"/>
    <x v="5"/>
    <x v="1"/>
  </r>
  <r>
    <x v="266"/>
    <s v="P0028"/>
    <n v="8"/>
    <x v="0"/>
    <x v="0"/>
    <n v="0"/>
    <x v="33"/>
    <x v="4"/>
    <x v="3"/>
    <n v="37"/>
    <n v="41.81"/>
    <n v="296"/>
    <x v="98"/>
    <x v="26"/>
    <x v="5"/>
    <x v="1"/>
  </r>
  <r>
    <x v="267"/>
    <s v="P0039"/>
    <n v="13"/>
    <x v="1"/>
    <x v="1"/>
    <n v="0"/>
    <x v="34"/>
    <x v="1"/>
    <x v="3"/>
    <n v="37"/>
    <n v="42.55"/>
    <n v="481"/>
    <x v="290"/>
    <x v="5"/>
    <x v="5"/>
    <x v="1"/>
  </r>
  <r>
    <x v="267"/>
    <s v="P0021"/>
    <n v="6"/>
    <x v="2"/>
    <x v="0"/>
    <n v="0"/>
    <x v="32"/>
    <x v="0"/>
    <x v="0"/>
    <n v="126"/>
    <n v="162.54"/>
    <n v="756"/>
    <x v="195"/>
    <x v="5"/>
    <x v="5"/>
    <x v="1"/>
  </r>
  <r>
    <x v="268"/>
    <s v="P0026"/>
    <n v="6"/>
    <x v="2"/>
    <x v="1"/>
    <n v="0"/>
    <x v="42"/>
    <x v="4"/>
    <x v="3"/>
    <n v="18"/>
    <n v="24.66"/>
    <n v="108"/>
    <x v="181"/>
    <x v="22"/>
    <x v="5"/>
    <x v="1"/>
  </r>
  <r>
    <x v="269"/>
    <s v="P0042"/>
    <n v="15"/>
    <x v="0"/>
    <x v="0"/>
    <n v="0"/>
    <x v="10"/>
    <x v="1"/>
    <x v="0"/>
    <n v="120"/>
    <n v="162"/>
    <n v="1800"/>
    <x v="291"/>
    <x v="17"/>
    <x v="5"/>
    <x v="1"/>
  </r>
  <r>
    <x v="270"/>
    <s v="P0029"/>
    <n v="15"/>
    <x v="1"/>
    <x v="1"/>
    <n v="0"/>
    <x v="19"/>
    <x v="4"/>
    <x v="2"/>
    <n v="47"/>
    <n v="53.11"/>
    <n v="705"/>
    <x v="134"/>
    <x v="23"/>
    <x v="5"/>
    <x v="1"/>
  </r>
  <r>
    <x v="271"/>
    <s v="P0002"/>
    <n v="8"/>
    <x v="2"/>
    <x v="1"/>
    <n v="0"/>
    <x v="29"/>
    <x v="3"/>
    <x v="1"/>
    <n v="105"/>
    <n v="142.80000000000001"/>
    <n v="840"/>
    <x v="63"/>
    <x v="8"/>
    <x v="5"/>
    <x v="1"/>
  </r>
  <r>
    <x v="272"/>
    <s v="P0017"/>
    <n v="14"/>
    <x v="2"/>
    <x v="1"/>
    <n v="0"/>
    <x v="39"/>
    <x v="2"/>
    <x v="0"/>
    <n v="134"/>
    <n v="156.78"/>
    <n v="1876"/>
    <x v="233"/>
    <x v="10"/>
    <x v="5"/>
    <x v="1"/>
  </r>
  <r>
    <x v="273"/>
    <s v="P0040"/>
    <n v="10"/>
    <x v="1"/>
    <x v="1"/>
    <n v="0"/>
    <x v="17"/>
    <x v="1"/>
    <x v="1"/>
    <n v="90"/>
    <n v="115.2"/>
    <n v="900"/>
    <x v="292"/>
    <x v="18"/>
    <x v="5"/>
    <x v="1"/>
  </r>
  <r>
    <x v="273"/>
    <s v="P0001"/>
    <n v="4"/>
    <x v="2"/>
    <x v="1"/>
    <n v="0"/>
    <x v="16"/>
    <x v="3"/>
    <x v="1"/>
    <n v="98"/>
    <n v="103.88"/>
    <n v="392"/>
    <x v="69"/>
    <x v="18"/>
    <x v="5"/>
    <x v="1"/>
  </r>
  <r>
    <x v="274"/>
    <s v="P0004"/>
    <n v="8"/>
    <x v="2"/>
    <x v="0"/>
    <n v="0"/>
    <x v="3"/>
    <x v="3"/>
    <x v="2"/>
    <n v="44"/>
    <n v="48.84"/>
    <n v="352"/>
    <x v="293"/>
    <x v="19"/>
    <x v="5"/>
    <x v="1"/>
  </r>
  <r>
    <x v="275"/>
    <s v="P0018"/>
    <n v="7"/>
    <x v="2"/>
    <x v="1"/>
    <n v="0"/>
    <x v="30"/>
    <x v="2"/>
    <x v="3"/>
    <n v="37"/>
    <n v="49.21"/>
    <n v="259"/>
    <x v="294"/>
    <x v="27"/>
    <x v="5"/>
    <x v="1"/>
  </r>
  <r>
    <x v="276"/>
    <s v="P0012"/>
    <n v="7"/>
    <x v="1"/>
    <x v="0"/>
    <n v="0"/>
    <x v="35"/>
    <x v="2"/>
    <x v="1"/>
    <n v="73"/>
    <n v="94.17"/>
    <n v="511"/>
    <x v="248"/>
    <x v="11"/>
    <x v="5"/>
    <x v="1"/>
  </r>
  <r>
    <x v="277"/>
    <s v="P0034"/>
    <n v="4"/>
    <x v="2"/>
    <x v="1"/>
    <n v="0"/>
    <x v="13"/>
    <x v="4"/>
    <x v="2"/>
    <n v="55"/>
    <n v="58.3"/>
    <n v="220"/>
    <x v="15"/>
    <x v="12"/>
    <x v="5"/>
    <x v="1"/>
  </r>
  <r>
    <x v="277"/>
    <s v="P0043"/>
    <n v="12"/>
    <x v="2"/>
    <x v="0"/>
    <n v="0"/>
    <x v="23"/>
    <x v="1"/>
    <x v="1"/>
    <n v="67"/>
    <n v="83.08"/>
    <n v="804"/>
    <x v="295"/>
    <x v="12"/>
    <x v="5"/>
    <x v="1"/>
  </r>
  <r>
    <x v="278"/>
    <s v="P0033"/>
    <n v="15"/>
    <x v="2"/>
    <x v="1"/>
    <n v="0"/>
    <x v="38"/>
    <x v="4"/>
    <x v="1"/>
    <n v="95"/>
    <n v="119.7"/>
    <n v="1425"/>
    <x v="296"/>
    <x v="2"/>
    <x v="6"/>
    <x v="1"/>
  </r>
  <r>
    <x v="279"/>
    <s v="P0007"/>
    <n v="7"/>
    <x v="2"/>
    <x v="0"/>
    <n v="0"/>
    <x v="36"/>
    <x v="3"/>
    <x v="2"/>
    <n v="43"/>
    <n v="47.730000000000004"/>
    <n v="301"/>
    <x v="297"/>
    <x v="3"/>
    <x v="6"/>
    <x v="1"/>
  </r>
  <r>
    <x v="280"/>
    <s v="P0025"/>
    <n v="7"/>
    <x v="1"/>
    <x v="1"/>
    <n v="0"/>
    <x v="7"/>
    <x v="0"/>
    <x v="3"/>
    <n v="7"/>
    <n v="8.33"/>
    <n v="49"/>
    <x v="298"/>
    <x v="15"/>
    <x v="6"/>
    <x v="1"/>
  </r>
  <r>
    <x v="280"/>
    <s v="P0015"/>
    <n v="8"/>
    <x v="2"/>
    <x v="0"/>
    <n v="0"/>
    <x v="27"/>
    <x v="2"/>
    <x v="3"/>
    <n v="12"/>
    <n v="15.719999999999999"/>
    <n v="96"/>
    <x v="299"/>
    <x v="15"/>
    <x v="6"/>
    <x v="1"/>
  </r>
  <r>
    <x v="281"/>
    <s v="P0041"/>
    <n v="2"/>
    <x v="2"/>
    <x v="1"/>
    <n v="0"/>
    <x v="41"/>
    <x v="1"/>
    <x v="0"/>
    <n v="138"/>
    <n v="173.88"/>
    <n v="276"/>
    <x v="300"/>
    <x v="16"/>
    <x v="6"/>
    <x v="1"/>
  </r>
  <r>
    <x v="282"/>
    <s v="P0018"/>
    <n v="2"/>
    <x v="2"/>
    <x v="0"/>
    <n v="0"/>
    <x v="30"/>
    <x v="2"/>
    <x v="3"/>
    <n v="37"/>
    <n v="49.21"/>
    <n v="74"/>
    <x v="265"/>
    <x v="21"/>
    <x v="6"/>
    <x v="1"/>
  </r>
  <r>
    <x v="283"/>
    <s v="P0032"/>
    <n v="12"/>
    <x v="1"/>
    <x v="1"/>
    <n v="0"/>
    <x v="18"/>
    <x v="4"/>
    <x v="1"/>
    <n v="89"/>
    <n v="117.48"/>
    <n v="1068"/>
    <x v="112"/>
    <x v="26"/>
    <x v="6"/>
    <x v="1"/>
  </r>
  <r>
    <x v="284"/>
    <s v="P0028"/>
    <n v="12"/>
    <x v="2"/>
    <x v="1"/>
    <n v="0"/>
    <x v="33"/>
    <x v="4"/>
    <x v="3"/>
    <n v="37"/>
    <n v="41.81"/>
    <n v="444"/>
    <x v="301"/>
    <x v="6"/>
    <x v="6"/>
    <x v="1"/>
  </r>
  <r>
    <x v="285"/>
    <s v="P0025"/>
    <n v="7"/>
    <x v="2"/>
    <x v="0"/>
    <n v="0"/>
    <x v="7"/>
    <x v="0"/>
    <x v="3"/>
    <n v="7"/>
    <n v="8.33"/>
    <n v="49"/>
    <x v="298"/>
    <x v="22"/>
    <x v="6"/>
    <x v="1"/>
  </r>
  <r>
    <x v="286"/>
    <s v="P0033"/>
    <n v="9"/>
    <x v="2"/>
    <x v="0"/>
    <n v="0"/>
    <x v="38"/>
    <x v="4"/>
    <x v="1"/>
    <n v="95"/>
    <n v="119.7"/>
    <n v="855"/>
    <x v="126"/>
    <x v="29"/>
    <x v="6"/>
    <x v="1"/>
  </r>
  <r>
    <x v="287"/>
    <s v="P0004"/>
    <n v="2"/>
    <x v="1"/>
    <x v="0"/>
    <n v="0"/>
    <x v="3"/>
    <x v="3"/>
    <x v="2"/>
    <n v="44"/>
    <n v="48.84"/>
    <n v="88"/>
    <x v="252"/>
    <x v="17"/>
    <x v="6"/>
    <x v="1"/>
  </r>
  <r>
    <x v="288"/>
    <s v="P0041"/>
    <n v="8"/>
    <x v="1"/>
    <x v="1"/>
    <n v="0"/>
    <x v="41"/>
    <x v="1"/>
    <x v="0"/>
    <n v="138"/>
    <n v="173.88"/>
    <n v="1104"/>
    <x v="159"/>
    <x v="30"/>
    <x v="6"/>
    <x v="1"/>
  </r>
  <r>
    <x v="289"/>
    <s v="P0010"/>
    <n v="12"/>
    <x v="2"/>
    <x v="0"/>
    <n v="0"/>
    <x v="20"/>
    <x v="2"/>
    <x v="0"/>
    <n v="148"/>
    <n v="164.28"/>
    <n v="1776"/>
    <x v="302"/>
    <x v="7"/>
    <x v="6"/>
    <x v="1"/>
  </r>
  <r>
    <x v="290"/>
    <s v="P0042"/>
    <n v="8"/>
    <x v="0"/>
    <x v="0"/>
    <n v="0"/>
    <x v="10"/>
    <x v="1"/>
    <x v="0"/>
    <n v="120"/>
    <n v="162"/>
    <n v="960"/>
    <x v="59"/>
    <x v="9"/>
    <x v="6"/>
    <x v="1"/>
  </r>
  <r>
    <x v="291"/>
    <s v="P0034"/>
    <n v="6"/>
    <x v="2"/>
    <x v="1"/>
    <n v="0"/>
    <x v="13"/>
    <x v="4"/>
    <x v="2"/>
    <n v="55"/>
    <n v="58.3"/>
    <n v="330"/>
    <x v="20"/>
    <x v="18"/>
    <x v="6"/>
    <x v="1"/>
  </r>
  <r>
    <x v="292"/>
    <s v="P0018"/>
    <n v="2"/>
    <x v="1"/>
    <x v="0"/>
    <n v="0"/>
    <x v="30"/>
    <x v="2"/>
    <x v="3"/>
    <n v="37"/>
    <n v="49.21"/>
    <n v="74"/>
    <x v="265"/>
    <x v="19"/>
    <x v="6"/>
    <x v="1"/>
  </r>
  <r>
    <x v="293"/>
    <s v="P0006"/>
    <n v="14"/>
    <x v="2"/>
    <x v="1"/>
    <n v="0"/>
    <x v="15"/>
    <x v="3"/>
    <x v="1"/>
    <n v="75"/>
    <n v="85.5"/>
    <n v="1050"/>
    <x v="303"/>
    <x v="27"/>
    <x v="6"/>
    <x v="1"/>
  </r>
  <r>
    <x v="293"/>
    <s v="P0027"/>
    <n v="1"/>
    <x v="1"/>
    <x v="0"/>
    <n v="0"/>
    <x v="26"/>
    <x v="4"/>
    <x v="2"/>
    <n v="48"/>
    <n v="57.120000000000005"/>
    <n v="48"/>
    <x v="275"/>
    <x v="27"/>
    <x v="6"/>
    <x v="1"/>
  </r>
  <r>
    <x v="294"/>
    <s v="P0044"/>
    <n v="2"/>
    <x v="2"/>
    <x v="1"/>
    <n v="0"/>
    <x v="11"/>
    <x v="1"/>
    <x v="1"/>
    <n v="76"/>
    <n v="82.08"/>
    <n v="152"/>
    <x v="304"/>
    <x v="11"/>
    <x v="6"/>
    <x v="1"/>
  </r>
  <r>
    <x v="294"/>
    <s v="P0017"/>
    <n v="12"/>
    <x v="2"/>
    <x v="1"/>
    <n v="0"/>
    <x v="39"/>
    <x v="2"/>
    <x v="0"/>
    <n v="134"/>
    <n v="156.78"/>
    <n v="1608"/>
    <x v="277"/>
    <x v="11"/>
    <x v="6"/>
    <x v="1"/>
  </r>
  <r>
    <x v="294"/>
    <s v="P0003"/>
    <n v="13"/>
    <x v="1"/>
    <x v="1"/>
    <n v="0"/>
    <x v="6"/>
    <x v="3"/>
    <x v="1"/>
    <n v="71"/>
    <n v="80.94"/>
    <n v="923"/>
    <x v="305"/>
    <x v="11"/>
    <x v="6"/>
    <x v="1"/>
  </r>
  <r>
    <x v="295"/>
    <s v="P0003"/>
    <n v="10"/>
    <x v="1"/>
    <x v="0"/>
    <n v="0"/>
    <x v="6"/>
    <x v="3"/>
    <x v="1"/>
    <n v="71"/>
    <n v="80.94"/>
    <n v="710"/>
    <x v="306"/>
    <x v="12"/>
    <x v="6"/>
    <x v="1"/>
  </r>
  <r>
    <x v="295"/>
    <s v="P0026"/>
    <n v="1"/>
    <x v="1"/>
    <x v="1"/>
    <n v="0"/>
    <x v="42"/>
    <x v="4"/>
    <x v="3"/>
    <n v="18"/>
    <n v="24.66"/>
    <n v="18"/>
    <x v="307"/>
    <x v="12"/>
    <x v="6"/>
    <x v="1"/>
  </r>
  <r>
    <x v="296"/>
    <s v="P0012"/>
    <n v="5"/>
    <x v="2"/>
    <x v="1"/>
    <n v="0"/>
    <x v="35"/>
    <x v="2"/>
    <x v="1"/>
    <n v="73"/>
    <n v="94.17"/>
    <n v="365"/>
    <x v="278"/>
    <x v="2"/>
    <x v="7"/>
    <x v="1"/>
  </r>
  <r>
    <x v="297"/>
    <s v="P0016"/>
    <n v="9"/>
    <x v="1"/>
    <x v="0"/>
    <n v="0"/>
    <x v="21"/>
    <x v="2"/>
    <x v="3"/>
    <n v="13"/>
    <n v="16.64"/>
    <n v="117"/>
    <x v="308"/>
    <x v="16"/>
    <x v="7"/>
    <x v="1"/>
  </r>
  <r>
    <x v="298"/>
    <s v="P0016"/>
    <n v="2"/>
    <x v="2"/>
    <x v="0"/>
    <n v="0"/>
    <x v="21"/>
    <x v="2"/>
    <x v="3"/>
    <n v="13"/>
    <n v="16.64"/>
    <n v="26"/>
    <x v="256"/>
    <x v="21"/>
    <x v="7"/>
    <x v="1"/>
  </r>
  <r>
    <x v="298"/>
    <s v="P0032"/>
    <n v="12"/>
    <x v="2"/>
    <x v="1"/>
    <n v="0"/>
    <x v="18"/>
    <x v="4"/>
    <x v="1"/>
    <n v="89"/>
    <n v="117.48"/>
    <n v="1068"/>
    <x v="112"/>
    <x v="21"/>
    <x v="7"/>
    <x v="1"/>
  </r>
  <r>
    <x v="298"/>
    <s v="P0021"/>
    <n v="11"/>
    <x v="2"/>
    <x v="1"/>
    <n v="0"/>
    <x v="32"/>
    <x v="0"/>
    <x v="0"/>
    <n v="126"/>
    <n v="162.54"/>
    <n v="1386"/>
    <x v="309"/>
    <x v="21"/>
    <x v="7"/>
    <x v="1"/>
  </r>
  <r>
    <x v="299"/>
    <s v="P0030"/>
    <n v="14"/>
    <x v="2"/>
    <x v="1"/>
    <n v="0"/>
    <x v="28"/>
    <x v="4"/>
    <x v="0"/>
    <n v="148"/>
    <n v="201.28"/>
    <n v="2072"/>
    <x v="177"/>
    <x v="29"/>
    <x v="7"/>
    <x v="1"/>
  </r>
  <r>
    <x v="300"/>
    <s v="P0011"/>
    <n v="10"/>
    <x v="0"/>
    <x v="1"/>
    <n v="0"/>
    <x v="31"/>
    <x v="2"/>
    <x v="2"/>
    <n v="44"/>
    <n v="48.4"/>
    <n v="440"/>
    <x v="216"/>
    <x v="17"/>
    <x v="7"/>
    <x v="1"/>
  </r>
  <r>
    <x v="300"/>
    <s v="P0015"/>
    <n v="7"/>
    <x v="2"/>
    <x v="0"/>
    <n v="0"/>
    <x v="27"/>
    <x v="2"/>
    <x v="3"/>
    <n v="12"/>
    <n v="15.719999999999999"/>
    <n v="84"/>
    <x v="310"/>
    <x v="17"/>
    <x v="7"/>
    <x v="1"/>
  </r>
  <r>
    <x v="301"/>
    <s v="P0029"/>
    <n v="8"/>
    <x v="1"/>
    <x v="0"/>
    <n v="0"/>
    <x v="19"/>
    <x v="4"/>
    <x v="2"/>
    <n v="47"/>
    <n v="53.11"/>
    <n v="376"/>
    <x v="67"/>
    <x v="7"/>
    <x v="7"/>
    <x v="1"/>
  </r>
  <r>
    <x v="301"/>
    <s v="P0010"/>
    <n v="2"/>
    <x v="1"/>
    <x v="1"/>
    <n v="0"/>
    <x v="20"/>
    <x v="2"/>
    <x v="0"/>
    <n v="148"/>
    <n v="164.28"/>
    <n v="296"/>
    <x v="311"/>
    <x v="7"/>
    <x v="7"/>
    <x v="1"/>
  </r>
  <r>
    <x v="302"/>
    <s v="P0007"/>
    <n v="3"/>
    <x v="1"/>
    <x v="0"/>
    <n v="0"/>
    <x v="36"/>
    <x v="3"/>
    <x v="2"/>
    <n v="43"/>
    <n v="47.730000000000004"/>
    <n v="129"/>
    <x v="312"/>
    <x v="8"/>
    <x v="7"/>
    <x v="1"/>
  </r>
  <r>
    <x v="303"/>
    <s v="P0023"/>
    <n v="13"/>
    <x v="2"/>
    <x v="0"/>
    <n v="0"/>
    <x v="12"/>
    <x v="0"/>
    <x v="0"/>
    <n v="141"/>
    <n v="149.46"/>
    <n v="1833"/>
    <x v="103"/>
    <x v="9"/>
    <x v="7"/>
    <x v="1"/>
  </r>
  <r>
    <x v="303"/>
    <s v="P0033"/>
    <n v="14"/>
    <x v="2"/>
    <x v="0"/>
    <n v="0"/>
    <x v="38"/>
    <x v="4"/>
    <x v="1"/>
    <n v="95"/>
    <n v="119.7"/>
    <n v="1330"/>
    <x v="313"/>
    <x v="9"/>
    <x v="7"/>
    <x v="1"/>
  </r>
  <r>
    <x v="304"/>
    <s v="P0016"/>
    <n v="4"/>
    <x v="2"/>
    <x v="0"/>
    <n v="0"/>
    <x v="21"/>
    <x v="2"/>
    <x v="3"/>
    <n v="13"/>
    <n v="16.64"/>
    <n v="52"/>
    <x v="120"/>
    <x v="10"/>
    <x v="7"/>
    <x v="1"/>
  </r>
  <r>
    <x v="305"/>
    <s v="P0044"/>
    <n v="11"/>
    <x v="1"/>
    <x v="0"/>
    <n v="0"/>
    <x v="11"/>
    <x v="1"/>
    <x v="1"/>
    <n v="76"/>
    <n v="82.08"/>
    <n v="836"/>
    <x v="314"/>
    <x v="19"/>
    <x v="7"/>
    <x v="1"/>
  </r>
  <r>
    <x v="305"/>
    <s v="P0029"/>
    <n v="14"/>
    <x v="2"/>
    <x v="1"/>
    <n v="0"/>
    <x v="19"/>
    <x v="4"/>
    <x v="2"/>
    <n v="47"/>
    <n v="53.11"/>
    <n v="658"/>
    <x v="220"/>
    <x v="19"/>
    <x v="7"/>
    <x v="1"/>
  </r>
  <r>
    <x v="306"/>
    <s v="P0005"/>
    <n v="5"/>
    <x v="2"/>
    <x v="1"/>
    <n v="0"/>
    <x v="24"/>
    <x v="3"/>
    <x v="0"/>
    <n v="133"/>
    <n v="155.61000000000001"/>
    <n v="665"/>
    <x v="315"/>
    <x v="27"/>
    <x v="7"/>
    <x v="1"/>
  </r>
  <r>
    <x v="307"/>
    <s v="P0019"/>
    <n v="13"/>
    <x v="0"/>
    <x v="1"/>
    <n v="0"/>
    <x v="40"/>
    <x v="2"/>
    <x v="0"/>
    <n v="150"/>
    <n v="210"/>
    <n v="1950"/>
    <x v="87"/>
    <x v="12"/>
    <x v="7"/>
    <x v="1"/>
  </r>
  <r>
    <x v="307"/>
    <s v="P0037"/>
    <n v="8"/>
    <x v="1"/>
    <x v="0"/>
    <n v="0"/>
    <x v="8"/>
    <x v="1"/>
    <x v="1"/>
    <n v="67"/>
    <n v="85.76"/>
    <n v="536"/>
    <x v="137"/>
    <x v="12"/>
    <x v="7"/>
    <x v="1"/>
  </r>
  <r>
    <x v="308"/>
    <s v="P0039"/>
    <n v="15"/>
    <x v="0"/>
    <x v="0"/>
    <n v="0"/>
    <x v="34"/>
    <x v="1"/>
    <x v="3"/>
    <n v="37"/>
    <n v="42.55"/>
    <n v="555"/>
    <x v="205"/>
    <x v="13"/>
    <x v="7"/>
    <x v="1"/>
  </r>
  <r>
    <x v="309"/>
    <s v="P0005"/>
    <n v="9"/>
    <x v="1"/>
    <x v="0"/>
    <n v="0"/>
    <x v="24"/>
    <x v="3"/>
    <x v="0"/>
    <n v="133"/>
    <n v="155.61000000000001"/>
    <n v="1197"/>
    <x v="237"/>
    <x v="14"/>
    <x v="7"/>
    <x v="1"/>
  </r>
  <r>
    <x v="309"/>
    <s v="P0039"/>
    <n v="5"/>
    <x v="2"/>
    <x v="0"/>
    <n v="0"/>
    <x v="34"/>
    <x v="1"/>
    <x v="3"/>
    <n v="37"/>
    <n v="42.55"/>
    <n v="185"/>
    <x v="316"/>
    <x v="14"/>
    <x v="7"/>
    <x v="1"/>
  </r>
  <r>
    <x v="310"/>
    <s v="P0006"/>
    <n v="6"/>
    <x v="1"/>
    <x v="1"/>
    <n v="0"/>
    <x v="15"/>
    <x v="3"/>
    <x v="1"/>
    <n v="75"/>
    <n v="85.5"/>
    <n v="450"/>
    <x v="146"/>
    <x v="24"/>
    <x v="7"/>
    <x v="1"/>
  </r>
  <r>
    <x v="310"/>
    <s v="P0043"/>
    <n v="6"/>
    <x v="2"/>
    <x v="1"/>
    <n v="0"/>
    <x v="23"/>
    <x v="1"/>
    <x v="1"/>
    <n v="67"/>
    <n v="83.08"/>
    <n v="402"/>
    <x v="317"/>
    <x v="24"/>
    <x v="7"/>
    <x v="1"/>
  </r>
  <r>
    <x v="310"/>
    <s v="P0025"/>
    <n v="5"/>
    <x v="2"/>
    <x v="1"/>
    <n v="0"/>
    <x v="7"/>
    <x v="0"/>
    <x v="3"/>
    <n v="7"/>
    <n v="8.33"/>
    <n v="35"/>
    <x v="318"/>
    <x v="24"/>
    <x v="7"/>
    <x v="1"/>
  </r>
  <r>
    <x v="311"/>
    <s v="P0015"/>
    <n v="13"/>
    <x v="2"/>
    <x v="1"/>
    <n v="0"/>
    <x v="27"/>
    <x v="2"/>
    <x v="3"/>
    <n v="12"/>
    <n v="15.719999999999999"/>
    <n v="156"/>
    <x v="92"/>
    <x v="25"/>
    <x v="7"/>
    <x v="1"/>
  </r>
  <r>
    <x v="312"/>
    <s v="P0002"/>
    <n v="1"/>
    <x v="2"/>
    <x v="1"/>
    <n v="0"/>
    <x v="29"/>
    <x v="3"/>
    <x v="1"/>
    <n v="105"/>
    <n v="142.80000000000001"/>
    <n v="105"/>
    <x v="319"/>
    <x v="3"/>
    <x v="8"/>
    <x v="1"/>
  </r>
  <r>
    <x v="313"/>
    <s v="P0005"/>
    <n v="12"/>
    <x v="0"/>
    <x v="0"/>
    <n v="0"/>
    <x v="24"/>
    <x v="3"/>
    <x v="0"/>
    <n v="133"/>
    <n v="155.61000000000001"/>
    <n v="1596"/>
    <x v="320"/>
    <x v="16"/>
    <x v="8"/>
    <x v="1"/>
  </r>
  <r>
    <x v="314"/>
    <s v="P0041"/>
    <n v="9"/>
    <x v="2"/>
    <x v="0"/>
    <n v="0"/>
    <x v="41"/>
    <x v="1"/>
    <x v="0"/>
    <n v="138"/>
    <n v="173.88"/>
    <n v="1242"/>
    <x v="236"/>
    <x v="4"/>
    <x v="8"/>
    <x v="1"/>
  </r>
  <r>
    <x v="314"/>
    <s v="P0003"/>
    <n v="3"/>
    <x v="2"/>
    <x v="0"/>
    <n v="0"/>
    <x v="6"/>
    <x v="3"/>
    <x v="1"/>
    <n v="71"/>
    <n v="80.94"/>
    <n v="213"/>
    <x v="148"/>
    <x v="4"/>
    <x v="8"/>
    <x v="1"/>
  </r>
  <r>
    <x v="315"/>
    <s v="P0035"/>
    <n v="15"/>
    <x v="1"/>
    <x v="1"/>
    <n v="0"/>
    <x v="4"/>
    <x v="4"/>
    <x v="3"/>
    <n v="5"/>
    <n v="6.7"/>
    <n v="75"/>
    <x v="100"/>
    <x v="26"/>
    <x v="8"/>
    <x v="1"/>
  </r>
  <r>
    <x v="315"/>
    <s v="P0038"/>
    <n v="4"/>
    <x v="2"/>
    <x v="1"/>
    <n v="0"/>
    <x v="1"/>
    <x v="1"/>
    <x v="1"/>
    <n v="72"/>
    <n v="79.92"/>
    <n v="288"/>
    <x v="321"/>
    <x v="26"/>
    <x v="8"/>
    <x v="1"/>
  </r>
  <r>
    <x v="316"/>
    <s v="P0029"/>
    <n v="3"/>
    <x v="2"/>
    <x v="1"/>
    <n v="0"/>
    <x v="19"/>
    <x v="4"/>
    <x v="2"/>
    <n v="47"/>
    <n v="53.11"/>
    <n v="141"/>
    <x v="215"/>
    <x v="29"/>
    <x v="8"/>
    <x v="1"/>
  </r>
  <r>
    <x v="317"/>
    <s v="P0037"/>
    <n v="15"/>
    <x v="1"/>
    <x v="0"/>
    <n v="0"/>
    <x v="8"/>
    <x v="1"/>
    <x v="1"/>
    <n v="67"/>
    <n v="85.76"/>
    <n v="1005"/>
    <x v="250"/>
    <x v="17"/>
    <x v="8"/>
    <x v="1"/>
  </r>
  <r>
    <x v="318"/>
    <s v="P0026"/>
    <n v="14"/>
    <x v="1"/>
    <x v="1"/>
    <n v="0"/>
    <x v="42"/>
    <x v="4"/>
    <x v="3"/>
    <n v="18"/>
    <n v="24.66"/>
    <n v="252"/>
    <x v="266"/>
    <x v="7"/>
    <x v="8"/>
    <x v="1"/>
  </r>
  <r>
    <x v="319"/>
    <s v="P0033"/>
    <n v="8"/>
    <x v="0"/>
    <x v="1"/>
    <n v="0"/>
    <x v="38"/>
    <x v="4"/>
    <x v="1"/>
    <n v="95"/>
    <n v="119.7"/>
    <n v="760"/>
    <x v="322"/>
    <x v="8"/>
    <x v="8"/>
    <x v="1"/>
  </r>
  <r>
    <x v="320"/>
    <s v="P0033"/>
    <n v="6"/>
    <x v="2"/>
    <x v="0"/>
    <n v="0"/>
    <x v="38"/>
    <x v="4"/>
    <x v="1"/>
    <n v="95"/>
    <n v="119.7"/>
    <n v="570"/>
    <x v="109"/>
    <x v="9"/>
    <x v="8"/>
    <x v="1"/>
  </r>
  <r>
    <x v="320"/>
    <s v="P0001"/>
    <n v="10"/>
    <x v="2"/>
    <x v="0"/>
    <n v="0"/>
    <x v="16"/>
    <x v="3"/>
    <x v="1"/>
    <n v="98"/>
    <n v="103.88"/>
    <n v="980"/>
    <x v="323"/>
    <x v="9"/>
    <x v="8"/>
    <x v="1"/>
  </r>
  <r>
    <x v="321"/>
    <s v="P0018"/>
    <n v="14"/>
    <x v="1"/>
    <x v="0"/>
    <n v="0"/>
    <x v="30"/>
    <x v="2"/>
    <x v="3"/>
    <n v="37"/>
    <n v="49.21"/>
    <n v="518"/>
    <x v="324"/>
    <x v="10"/>
    <x v="8"/>
    <x v="1"/>
  </r>
  <r>
    <x v="321"/>
    <s v="P0026"/>
    <n v="5"/>
    <x v="2"/>
    <x v="1"/>
    <n v="0"/>
    <x v="42"/>
    <x v="4"/>
    <x v="3"/>
    <n v="18"/>
    <n v="24.66"/>
    <n v="90"/>
    <x v="325"/>
    <x v="10"/>
    <x v="8"/>
    <x v="1"/>
  </r>
  <r>
    <x v="322"/>
    <s v="P0043"/>
    <n v="12"/>
    <x v="1"/>
    <x v="0"/>
    <n v="0"/>
    <x v="23"/>
    <x v="1"/>
    <x v="1"/>
    <n v="67"/>
    <n v="83.08"/>
    <n v="804"/>
    <x v="295"/>
    <x v="18"/>
    <x v="8"/>
    <x v="1"/>
  </r>
  <r>
    <x v="323"/>
    <s v="P0012"/>
    <n v="12"/>
    <x v="2"/>
    <x v="0"/>
    <n v="0"/>
    <x v="35"/>
    <x v="2"/>
    <x v="1"/>
    <n v="73"/>
    <n v="94.17"/>
    <n v="876"/>
    <x v="326"/>
    <x v="19"/>
    <x v="8"/>
    <x v="1"/>
  </r>
  <r>
    <x v="324"/>
    <s v="P0032"/>
    <n v="14"/>
    <x v="2"/>
    <x v="0"/>
    <n v="0"/>
    <x v="18"/>
    <x v="4"/>
    <x v="1"/>
    <n v="89"/>
    <n v="117.48"/>
    <n v="1246"/>
    <x v="242"/>
    <x v="27"/>
    <x v="8"/>
    <x v="1"/>
  </r>
  <r>
    <x v="324"/>
    <s v="P0032"/>
    <n v="8"/>
    <x v="2"/>
    <x v="1"/>
    <n v="0"/>
    <x v="18"/>
    <x v="4"/>
    <x v="1"/>
    <n v="89"/>
    <n v="117.48"/>
    <n v="712"/>
    <x v="327"/>
    <x v="27"/>
    <x v="8"/>
    <x v="1"/>
  </r>
  <r>
    <x v="325"/>
    <s v="P0036"/>
    <n v="4"/>
    <x v="2"/>
    <x v="1"/>
    <n v="0"/>
    <x v="43"/>
    <x v="4"/>
    <x v="1"/>
    <n v="90"/>
    <n v="96.3"/>
    <n v="360"/>
    <x v="328"/>
    <x v="13"/>
    <x v="8"/>
    <x v="1"/>
  </r>
  <r>
    <x v="325"/>
    <s v="P0044"/>
    <n v="9"/>
    <x v="2"/>
    <x v="1"/>
    <n v="0"/>
    <x v="11"/>
    <x v="1"/>
    <x v="1"/>
    <n v="76"/>
    <n v="82.08"/>
    <n v="684"/>
    <x v="23"/>
    <x v="13"/>
    <x v="8"/>
    <x v="1"/>
  </r>
  <r>
    <x v="325"/>
    <s v="P0038"/>
    <n v="3"/>
    <x v="0"/>
    <x v="1"/>
    <n v="0"/>
    <x v="1"/>
    <x v="1"/>
    <x v="1"/>
    <n v="72"/>
    <n v="79.92"/>
    <n v="216"/>
    <x v="329"/>
    <x v="13"/>
    <x v="8"/>
    <x v="1"/>
  </r>
  <r>
    <x v="326"/>
    <s v="P0034"/>
    <n v="13"/>
    <x v="2"/>
    <x v="0"/>
    <n v="0"/>
    <x v="13"/>
    <x v="4"/>
    <x v="2"/>
    <n v="55"/>
    <n v="58.3"/>
    <n v="715"/>
    <x v="330"/>
    <x v="28"/>
    <x v="8"/>
    <x v="1"/>
  </r>
  <r>
    <x v="327"/>
    <s v="P0011"/>
    <n v="5"/>
    <x v="2"/>
    <x v="1"/>
    <n v="0"/>
    <x v="31"/>
    <x v="2"/>
    <x v="2"/>
    <n v="44"/>
    <n v="48.4"/>
    <n v="220"/>
    <x v="331"/>
    <x v="2"/>
    <x v="9"/>
    <x v="1"/>
  </r>
  <r>
    <x v="328"/>
    <s v="P0007"/>
    <n v="15"/>
    <x v="2"/>
    <x v="0"/>
    <n v="0"/>
    <x v="36"/>
    <x v="3"/>
    <x v="2"/>
    <n v="43"/>
    <n v="47.730000000000004"/>
    <n v="645"/>
    <x v="198"/>
    <x v="3"/>
    <x v="9"/>
    <x v="1"/>
  </r>
  <r>
    <x v="329"/>
    <s v="P0035"/>
    <n v="1"/>
    <x v="2"/>
    <x v="0"/>
    <n v="0"/>
    <x v="4"/>
    <x v="4"/>
    <x v="3"/>
    <n v="5"/>
    <n v="6.7"/>
    <n v="5"/>
    <x v="37"/>
    <x v="16"/>
    <x v="9"/>
    <x v="1"/>
  </r>
  <r>
    <x v="330"/>
    <s v="P0038"/>
    <n v="14"/>
    <x v="1"/>
    <x v="0"/>
    <n v="0"/>
    <x v="1"/>
    <x v="1"/>
    <x v="1"/>
    <n v="72"/>
    <n v="79.92"/>
    <n v="1008"/>
    <x v="194"/>
    <x v="4"/>
    <x v="9"/>
    <x v="1"/>
  </r>
  <r>
    <x v="331"/>
    <s v="P0019"/>
    <n v="9"/>
    <x v="2"/>
    <x v="0"/>
    <n v="0"/>
    <x v="40"/>
    <x v="2"/>
    <x v="0"/>
    <n v="150"/>
    <n v="210"/>
    <n v="1350"/>
    <x v="179"/>
    <x v="26"/>
    <x v="9"/>
    <x v="1"/>
  </r>
  <r>
    <x v="331"/>
    <s v="P0044"/>
    <n v="12"/>
    <x v="1"/>
    <x v="0"/>
    <n v="0"/>
    <x v="11"/>
    <x v="1"/>
    <x v="1"/>
    <n v="76"/>
    <n v="82.08"/>
    <n v="912"/>
    <x v="332"/>
    <x v="26"/>
    <x v="9"/>
    <x v="1"/>
  </r>
  <r>
    <x v="332"/>
    <s v="P0008"/>
    <n v="10"/>
    <x v="2"/>
    <x v="0"/>
    <n v="0"/>
    <x v="25"/>
    <x v="3"/>
    <x v="1"/>
    <n v="83"/>
    <n v="94.62"/>
    <n v="830"/>
    <x v="333"/>
    <x v="5"/>
    <x v="9"/>
    <x v="1"/>
  </r>
  <r>
    <x v="333"/>
    <s v="P0002"/>
    <n v="15"/>
    <x v="1"/>
    <x v="0"/>
    <n v="0"/>
    <x v="29"/>
    <x v="3"/>
    <x v="1"/>
    <n v="105"/>
    <n v="142.80000000000001"/>
    <n v="1575"/>
    <x v="334"/>
    <x v="22"/>
    <x v="9"/>
    <x v="1"/>
  </r>
  <r>
    <x v="334"/>
    <s v="P0044"/>
    <n v="15"/>
    <x v="0"/>
    <x v="0"/>
    <n v="0"/>
    <x v="11"/>
    <x v="1"/>
    <x v="1"/>
    <n v="76"/>
    <n v="82.08"/>
    <n v="1140"/>
    <x v="138"/>
    <x v="29"/>
    <x v="9"/>
    <x v="1"/>
  </r>
  <r>
    <x v="335"/>
    <s v="P0015"/>
    <n v="10"/>
    <x v="2"/>
    <x v="1"/>
    <n v="0"/>
    <x v="27"/>
    <x v="2"/>
    <x v="3"/>
    <n v="12"/>
    <n v="15.719999999999999"/>
    <n v="120"/>
    <x v="335"/>
    <x v="17"/>
    <x v="9"/>
    <x v="1"/>
  </r>
  <r>
    <x v="336"/>
    <s v="P0036"/>
    <n v="3"/>
    <x v="1"/>
    <x v="0"/>
    <n v="0"/>
    <x v="43"/>
    <x v="4"/>
    <x v="1"/>
    <n v="90"/>
    <n v="96.3"/>
    <n v="270"/>
    <x v="336"/>
    <x v="23"/>
    <x v="9"/>
    <x v="1"/>
  </r>
  <r>
    <x v="337"/>
    <s v="P0024"/>
    <n v="14"/>
    <x v="1"/>
    <x v="1"/>
    <n v="0"/>
    <x v="0"/>
    <x v="0"/>
    <x v="0"/>
    <n v="144"/>
    <n v="156.96"/>
    <n v="2016"/>
    <x v="65"/>
    <x v="19"/>
    <x v="9"/>
    <x v="1"/>
  </r>
  <r>
    <x v="338"/>
    <s v="P0042"/>
    <n v="3"/>
    <x v="2"/>
    <x v="1"/>
    <n v="0"/>
    <x v="10"/>
    <x v="1"/>
    <x v="0"/>
    <n v="120"/>
    <n v="162"/>
    <n v="360"/>
    <x v="75"/>
    <x v="24"/>
    <x v="9"/>
    <x v="1"/>
  </r>
  <r>
    <x v="339"/>
    <s v="P0038"/>
    <n v="8"/>
    <x v="2"/>
    <x v="0"/>
    <n v="0"/>
    <x v="1"/>
    <x v="1"/>
    <x v="1"/>
    <n v="72"/>
    <n v="79.92"/>
    <n v="576"/>
    <x v="282"/>
    <x v="25"/>
    <x v="9"/>
    <x v="1"/>
  </r>
  <r>
    <x v="340"/>
    <s v="P0012"/>
    <n v="15"/>
    <x v="0"/>
    <x v="0"/>
    <n v="0"/>
    <x v="35"/>
    <x v="2"/>
    <x v="1"/>
    <n v="73"/>
    <n v="94.17"/>
    <n v="1095"/>
    <x v="337"/>
    <x v="0"/>
    <x v="10"/>
    <x v="1"/>
  </r>
  <r>
    <x v="341"/>
    <s v="P0015"/>
    <n v="15"/>
    <x v="0"/>
    <x v="1"/>
    <n v="0"/>
    <x v="27"/>
    <x v="2"/>
    <x v="3"/>
    <n v="12"/>
    <n v="15.719999999999999"/>
    <n v="180"/>
    <x v="338"/>
    <x v="1"/>
    <x v="10"/>
    <x v="1"/>
  </r>
  <r>
    <x v="341"/>
    <s v="P0030"/>
    <n v="15"/>
    <x v="2"/>
    <x v="1"/>
    <n v="0"/>
    <x v="28"/>
    <x v="4"/>
    <x v="0"/>
    <n v="148"/>
    <n v="201.28"/>
    <n v="2220"/>
    <x v="232"/>
    <x v="1"/>
    <x v="10"/>
    <x v="1"/>
  </r>
  <r>
    <x v="341"/>
    <s v="P0035"/>
    <n v="5"/>
    <x v="2"/>
    <x v="1"/>
    <n v="0"/>
    <x v="4"/>
    <x v="4"/>
    <x v="3"/>
    <n v="5"/>
    <n v="6.7"/>
    <n v="25"/>
    <x v="339"/>
    <x v="1"/>
    <x v="10"/>
    <x v="1"/>
  </r>
  <r>
    <x v="342"/>
    <s v="P0020"/>
    <n v="11"/>
    <x v="1"/>
    <x v="0"/>
    <n v="0"/>
    <x v="14"/>
    <x v="0"/>
    <x v="2"/>
    <n v="61"/>
    <n v="76.25"/>
    <n v="671"/>
    <x v="340"/>
    <x v="2"/>
    <x v="10"/>
    <x v="1"/>
  </r>
  <r>
    <x v="343"/>
    <s v="P0008"/>
    <n v="10"/>
    <x v="2"/>
    <x v="0"/>
    <n v="0"/>
    <x v="25"/>
    <x v="3"/>
    <x v="1"/>
    <n v="83"/>
    <n v="94.62"/>
    <n v="830"/>
    <x v="333"/>
    <x v="3"/>
    <x v="10"/>
    <x v="1"/>
  </r>
  <r>
    <x v="344"/>
    <s v="P0019"/>
    <n v="15"/>
    <x v="2"/>
    <x v="1"/>
    <n v="0"/>
    <x v="40"/>
    <x v="2"/>
    <x v="0"/>
    <n v="150"/>
    <n v="210"/>
    <n v="2250"/>
    <x v="341"/>
    <x v="15"/>
    <x v="10"/>
    <x v="1"/>
  </r>
  <r>
    <x v="345"/>
    <s v="P0043"/>
    <n v="13"/>
    <x v="2"/>
    <x v="1"/>
    <n v="0"/>
    <x v="23"/>
    <x v="1"/>
    <x v="1"/>
    <n v="67"/>
    <n v="83.08"/>
    <n v="871"/>
    <x v="342"/>
    <x v="16"/>
    <x v="10"/>
    <x v="1"/>
  </r>
  <r>
    <x v="345"/>
    <s v="P0015"/>
    <n v="13"/>
    <x v="1"/>
    <x v="0"/>
    <n v="0"/>
    <x v="27"/>
    <x v="2"/>
    <x v="3"/>
    <n v="12"/>
    <n v="15.719999999999999"/>
    <n v="156"/>
    <x v="92"/>
    <x v="16"/>
    <x v="10"/>
    <x v="1"/>
  </r>
  <r>
    <x v="345"/>
    <s v="P0042"/>
    <n v="13"/>
    <x v="2"/>
    <x v="1"/>
    <n v="0"/>
    <x v="10"/>
    <x v="1"/>
    <x v="0"/>
    <n v="120"/>
    <n v="162"/>
    <n v="1560"/>
    <x v="343"/>
    <x v="16"/>
    <x v="10"/>
    <x v="1"/>
  </r>
  <r>
    <x v="346"/>
    <s v="P0040"/>
    <n v="13"/>
    <x v="1"/>
    <x v="1"/>
    <n v="0"/>
    <x v="17"/>
    <x v="1"/>
    <x v="1"/>
    <n v="90"/>
    <n v="115.2"/>
    <n v="1170"/>
    <x v="344"/>
    <x v="20"/>
    <x v="10"/>
    <x v="1"/>
  </r>
  <r>
    <x v="347"/>
    <s v="P0036"/>
    <n v="11"/>
    <x v="0"/>
    <x v="1"/>
    <n v="0"/>
    <x v="43"/>
    <x v="4"/>
    <x v="1"/>
    <n v="90"/>
    <n v="96.3"/>
    <n v="990"/>
    <x v="345"/>
    <x v="21"/>
    <x v="10"/>
    <x v="1"/>
  </r>
  <r>
    <x v="347"/>
    <s v="P0019"/>
    <n v="10"/>
    <x v="0"/>
    <x v="0"/>
    <n v="0"/>
    <x v="40"/>
    <x v="2"/>
    <x v="0"/>
    <n v="150"/>
    <n v="210"/>
    <n v="1500"/>
    <x v="346"/>
    <x v="21"/>
    <x v="10"/>
    <x v="1"/>
  </r>
  <r>
    <x v="348"/>
    <s v="P0027"/>
    <n v="8"/>
    <x v="1"/>
    <x v="1"/>
    <n v="0"/>
    <x v="26"/>
    <x v="4"/>
    <x v="2"/>
    <n v="48"/>
    <n v="57.120000000000005"/>
    <n v="384"/>
    <x v="185"/>
    <x v="4"/>
    <x v="10"/>
    <x v="1"/>
  </r>
  <r>
    <x v="349"/>
    <s v="P0018"/>
    <n v="7"/>
    <x v="2"/>
    <x v="0"/>
    <n v="0"/>
    <x v="30"/>
    <x v="2"/>
    <x v="3"/>
    <n v="37"/>
    <n v="49.21"/>
    <n v="259"/>
    <x v="294"/>
    <x v="26"/>
    <x v="10"/>
    <x v="1"/>
  </r>
  <r>
    <x v="350"/>
    <s v="P0027"/>
    <n v="10"/>
    <x v="0"/>
    <x v="1"/>
    <n v="0"/>
    <x v="26"/>
    <x v="4"/>
    <x v="2"/>
    <n v="48"/>
    <n v="57.120000000000005"/>
    <n v="480"/>
    <x v="47"/>
    <x v="22"/>
    <x v="10"/>
    <x v="1"/>
  </r>
  <r>
    <x v="351"/>
    <s v="P0002"/>
    <n v="1"/>
    <x v="2"/>
    <x v="1"/>
    <n v="0"/>
    <x v="29"/>
    <x v="3"/>
    <x v="1"/>
    <n v="105"/>
    <n v="142.80000000000001"/>
    <n v="105"/>
    <x v="319"/>
    <x v="29"/>
    <x v="10"/>
    <x v="1"/>
  </r>
  <r>
    <x v="352"/>
    <s v="P0012"/>
    <n v="14"/>
    <x v="2"/>
    <x v="1"/>
    <n v="0"/>
    <x v="35"/>
    <x v="2"/>
    <x v="1"/>
    <n v="73"/>
    <n v="94.17"/>
    <n v="1022"/>
    <x v="58"/>
    <x v="17"/>
    <x v="10"/>
    <x v="1"/>
  </r>
  <r>
    <x v="353"/>
    <s v="P0017"/>
    <n v="8"/>
    <x v="1"/>
    <x v="0"/>
    <n v="0"/>
    <x v="39"/>
    <x v="2"/>
    <x v="0"/>
    <n v="134"/>
    <n v="156.78"/>
    <n v="1072"/>
    <x v="347"/>
    <x v="23"/>
    <x v="10"/>
    <x v="1"/>
  </r>
  <r>
    <x v="354"/>
    <s v="P0034"/>
    <n v="8"/>
    <x v="2"/>
    <x v="1"/>
    <n v="0"/>
    <x v="13"/>
    <x v="4"/>
    <x v="2"/>
    <n v="55"/>
    <n v="58.3"/>
    <n v="440"/>
    <x v="348"/>
    <x v="7"/>
    <x v="10"/>
    <x v="1"/>
  </r>
  <r>
    <x v="355"/>
    <s v="P0020"/>
    <n v="6"/>
    <x v="2"/>
    <x v="1"/>
    <n v="0"/>
    <x v="14"/>
    <x v="0"/>
    <x v="2"/>
    <n v="61"/>
    <n v="76.25"/>
    <n v="366"/>
    <x v="349"/>
    <x v="10"/>
    <x v="10"/>
    <x v="1"/>
  </r>
  <r>
    <x v="356"/>
    <s v="P0036"/>
    <n v="12"/>
    <x v="1"/>
    <x v="0"/>
    <n v="0"/>
    <x v="43"/>
    <x v="4"/>
    <x v="1"/>
    <n v="90"/>
    <n v="96.3"/>
    <n v="1080"/>
    <x v="180"/>
    <x v="19"/>
    <x v="10"/>
    <x v="1"/>
  </r>
  <r>
    <x v="357"/>
    <s v="P0004"/>
    <n v="5"/>
    <x v="2"/>
    <x v="1"/>
    <n v="0"/>
    <x v="3"/>
    <x v="3"/>
    <x v="2"/>
    <n v="44"/>
    <n v="48.84"/>
    <n v="220"/>
    <x v="3"/>
    <x v="11"/>
    <x v="10"/>
    <x v="1"/>
  </r>
  <r>
    <x v="358"/>
    <s v="P0032"/>
    <n v="5"/>
    <x v="2"/>
    <x v="0"/>
    <n v="0"/>
    <x v="18"/>
    <x v="4"/>
    <x v="1"/>
    <n v="89"/>
    <n v="117.48"/>
    <n v="445"/>
    <x v="350"/>
    <x v="12"/>
    <x v="10"/>
    <x v="1"/>
  </r>
  <r>
    <x v="359"/>
    <s v="P0034"/>
    <n v="15"/>
    <x v="2"/>
    <x v="0"/>
    <n v="0"/>
    <x v="13"/>
    <x v="4"/>
    <x v="2"/>
    <n v="55"/>
    <n v="58.3"/>
    <n v="825"/>
    <x v="351"/>
    <x v="13"/>
    <x v="10"/>
    <x v="1"/>
  </r>
  <r>
    <x v="360"/>
    <s v="P0031"/>
    <n v="8"/>
    <x v="2"/>
    <x v="1"/>
    <n v="0"/>
    <x v="5"/>
    <x v="4"/>
    <x v="1"/>
    <n v="93"/>
    <n v="104.16"/>
    <n v="744"/>
    <x v="352"/>
    <x v="14"/>
    <x v="10"/>
    <x v="1"/>
  </r>
  <r>
    <x v="361"/>
    <s v="P0015"/>
    <n v="2"/>
    <x v="2"/>
    <x v="0"/>
    <n v="0"/>
    <x v="27"/>
    <x v="2"/>
    <x v="3"/>
    <n v="12"/>
    <n v="15.719999999999999"/>
    <n v="24"/>
    <x v="128"/>
    <x v="24"/>
    <x v="10"/>
    <x v="1"/>
  </r>
  <r>
    <x v="362"/>
    <s v="P0028"/>
    <n v="5"/>
    <x v="0"/>
    <x v="1"/>
    <n v="0"/>
    <x v="33"/>
    <x v="4"/>
    <x v="3"/>
    <n v="37"/>
    <n v="41.81"/>
    <n v="185"/>
    <x v="353"/>
    <x v="2"/>
    <x v="11"/>
    <x v="1"/>
  </r>
  <r>
    <x v="363"/>
    <s v="P0026"/>
    <n v="10"/>
    <x v="2"/>
    <x v="1"/>
    <n v="0"/>
    <x v="42"/>
    <x v="4"/>
    <x v="3"/>
    <n v="18"/>
    <n v="24.66"/>
    <n v="180"/>
    <x v="217"/>
    <x v="3"/>
    <x v="11"/>
    <x v="1"/>
  </r>
  <r>
    <x v="363"/>
    <s v="P0044"/>
    <n v="15"/>
    <x v="2"/>
    <x v="1"/>
    <n v="0"/>
    <x v="11"/>
    <x v="1"/>
    <x v="1"/>
    <n v="76"/>
    <n v="82.08"/>
    <n v="1140"/>
    <x v="138"/>
    <x v="3"/>
    <x v="11"/>
    <x v="1"/>
  </r>
  <r>
    <x v="364"/>
    <s v="P0038"/>
    <n v="12"/>
    <x v="2"/>
    <x v="1"/>
    <n v="0"/>
    <x v="1"/>
    <x v="1"/>
    <x v="1"/>
    <n v="72"/>
    <n v="79.92"/>
    <n v="864"/>
    <x v="354"/>
    <x v="20"/>
    <x v="11"/>
    <x v="1"/>
  </r>
  <r>
    <x v="364"/>
    <s v="P0016"/>
    <n v="13"/>
    <x v="2"/>
    <x v="0"/>
    <n v="0"/>
    <x v="21"/>
    <x v="2"/>
    <x v="3"/>
    <n v="13"/>
    <n v="16.64"/>
    <n v="169"/>
    <x v="31"/>
    <x v="20"/>
    <x v="11"/>
    <x v="1"/>
  </r>
  <r>
    <x v="364"/>
    <s v="P0038"/>
    <n v="5"/>
    <x v="2"/>
    <x v="1"/>
    <n v="0"/>
    <x v="1"/>
    <x v="1"/>
    <x v="1"/>
    <n v="72"/>
    <n v="79.92"/>
    <n v="360"/>
    <x v="182"/>
    <x v="20"/>
    <x v="11"/>
    <x v="1"/>
  </r>
  <r>
    <x v="365"/>
    <s v="P0027"/>
    <n v="5"/>
    <x v="2"/>
    <x v="0"/>
    <n v="0"/>
    <x v="26"/>
    <x v="4"/>
    <x v="2"/>
    <n v="48"/>
    <n v="57.120000000000005"/>
    <n v="240"/>
    <x v="259"/>
    <x v="5"/>
    <x v="11"/>
    <x v="1"/>
  </r>
  <r>
    <x v="365"/>
    <s v="P0013"/>
    <n v="9"/>
    <x v="0"/>
    <x v="0"/>
    <n v="0"/>
    <x v="2"/>
    <x v="2"/>
    <x v="1"/>
    <n v="112"/>
    <n v="122.08"/>
    <n v="1008"/>
    <x v="355"/>
    <x v="5"/>
    <x v="11"/>
    <x v="1"/>
  </r>
  <r>
    <x v="365"/>
    <s v="P0014"/>
    <n v="10"/>
    <x v="1"/>
    <x v="1"/>
    <n v="0"/>
    <x v="9"/>
    <x v="2"/>
    <x v="1"/>
    <n v="112"/>
    <n v="146.72"/>
    <n v="1120"/>
    <x v="356"/>
    <x v="5"/>
    <x v="11"/>
    <x v="1"/>
  </r>
  <r>
    <x v="366"/>
    <s v="P0030"/>
    <n v="9"/>
    <x v="0"/>
    <x v="1"/>
    <n v="0"/>
    <x v="28"/>
    <x v="4"/>
    <x v="0"/>
    <n v="148"/>
    <n v="201.28"/>
    <n v="1332"/>
    <x v="357"/>
    <x v="6"/>
    <x v="11"/>
    <x v="1"/>
  </r>
  <r>
    <x v="366"/>
    <s v="P0041"/>
    <n v="10"/>
    <x v="0"/>
    <x v="0"/>
    <n v="0"/>
    <x v="41"/>
    <x v="1"/>
    <x v="0"/>
    <n v="138"/>
    <n v="173.88"/>
    <n v="1380"/>
    <x v="285"/>
    <x v="6"/>
    <x v="11"/>
    <x v="1"/>
  </r>
  <r>
    <x v="367"/>
    <s v="P0005"/>
    <n v="4"/>
    <x v="2"/>
    <x v="1"/>
    <n v="0"/>
    <x v="24"/>
    <x v="3"/>
    <x v="0"/>
    <n v="133"/>
    <n v="155.61000000000001"/>
    <n v="532"/>
    <x v="144"/>
    <x v="29"/>
    <x v="11"/>
    <x v="1"/>
  </r>
  <r>
    <x v="368"/>
    <s v="P0009"/>
    <n v="13"/>
    <x v="2"/>
    <x v="0"/>
    <n v="0"/>
    <x v="37"/>
    <x v="3"/>
    <x v="3"/>
    <n v="6"/>
    <n v="7.8599999999999994"/>
    <n v="78"/>
    <x v="93"/>
    <x v="17"/>
    <x v="11"/>
    <x v="1"/>
  </r>
  <r>
    <x v="369"/>
    <s v="P0044"/>
    <n v="7"/>
    <x v="2"/>
    <x v="0"/>
    <n v="0"/>
    <x v="11"/>
    <x v="1"/>
    <x v="1"/>
    <n v="76"/>
    <n v="82.08"/>
    <n v="532"/>
    <x v="358"/>
    <x v="8"/>
    <x v="11"/>
    <x v="1"/>
  </r>
  <r>
    <x v="369"/>
    <s v="P0011"/>
    <n v="14"/>
    <x v="2"/>
    <x v="1"/>
    <n v="0"/>
    <x v="31"/>
    <x v="2"/>
    <x v="2"/>
    <n v="44"/>
    <n v="48.4"/>
    <n v="616"/>
    <x v="226"/>
    <x v="8"/>
    <x v="11"/>
    <x v="1"/>
  </r>
  <r>
    <x v="369"/>
    <s v="P0009"/>
    <n v="11"/>
    <x v="1"/>
    <x v="0"/>
    <n v="0"/>
    <x v="37"/>
    <x v="3"/>
    <x v="3"/>
    <n v="6"/>
    <n v="7.8599999999999994"/>
    <n v="66"/>
    <x v="359"/>
    <x v="8"/>
    <x v="11"/>
    <x v="1"/>
  </r>
  <r>
    <x v="370"/>
    <s v="P0006"/>
    <n v="10"/>
    <x v="2"/>
    <x v="0"/>
    <n v="0"/>
    <x v="15"/>
    <x v="3"/>
    <x v="1"/>
    <n v="75"/>
    <n v="85.5"/>
    <n v="750"/>
    <x v="360"/>
    <x v="10"/>
    <x v="11"/>
    <x v="1"/>
  </r>
  <r>
    <x v="371"/>
    <s v="P0008"/>
    <n v="15"/>
    <x v="2"/>
    <x v="0"/>
    <n v="0"/>
    <x v="25"/>
    <x v="3"/>
    <x v="1"/>
    <n v="83"/>
    <n v="94.62"/>
    <n v="1245"/>
    <x v="94"/>
    <x v="28"/>
    <x v="11"/>
    <x v="1"/>
  </r>
  <r>
    <x v="371"/>
    <s v="P0042"/>
    <n v="1"/>
    <x v="0"/>
    <x v="1"/>
    <n v="0"/>
    <x v="10"/>
    <x v="1"/>
    <x v="0"/>
    <n v="120"/>
    <n v="162"/>
    <n v="120"/>
    <x v="70"/>
    <x v="28"/>
    <x v="11"/>
    <x v="1"/>
  </r>
  <r>
    <x v="372"/>
    <s v="P0041"/>
    <n v="14"/>
    <x v="2"/>
    <x v="0"/>
    <n v="0"/>
    <x v="41"/>
    <x v="1"/>
    <x v="0"/>
    <n v="138"/>
    <n v="173.88"/>
    <n v="1932"/>
    <x v="219"/>
    <x v="24"/>
    <x v="11"/>
    <x v="1"/>
  </r>
  <r>
    <x v="373"/>
    <s v="P0033"/>
    <n v="12"/>
    <x v="1"/>
    <x v="0"/>
    <n v="0"/>
    <x v="38"/>
    <x v="4"/>
    <x v="1"/>
    <n v="95"/>
    <n v="119.7"/>
    <n v="1140"/>
    <x v="255"/>
    <x v="25"/>
    <x v="11"/>
    <x v="1"/>
  </r>
  <r>
    <x v="373"/>
    <s v="P0011"/>
    <n v="6"/>
    <x v="1"/>
    <x v="0"/>
    <n v="0"/>
    <x v="31"/>
    <x v="2"/>
    <x v="2"/>
    <n v="44"/>
    <n v="48.4"/>
    <n v="264"/>
    <x v="361"/>
    <x v="25"/>
    <x v="11"/>
    <x v="1"/>
  </r>
  <r>
    <x v="373"/>
    <s v="P0011"/>
    <n v="3"/>
    <x v="0"/>
    <x v="1"/>
    <n v="0"/>
    <x v="31"/>
    <x v="2"/>
    <x v="2"/>
    <n v="44"/>
    <n v="48.4"/>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A4729-265A-4E94-89DE-F47CA1BB5320}" name="SalesTyp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M3:AN6" firstHeaderRow="1"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axis="axisRow" showAll="0">
      <items count="4">
        <item x="2"/>
        <item x="1"/>
        <item x="0"/>
        <item t="default"/>
      </items>
    </pivotField>
    <pivotField showAll="0">
      <items count="3">
        <item x="1"/>
        <item x="0"/>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3"/>
  </rowFields>
  <rowItems count="3">
    <i>
      <x/>
    </i>
    <i>
      <x v="1"/>
    </i>
    <i>
      <x v="2"/>
    </i>
  </rowItems>
  <colItems count="1">
    <i/>
  </colItems>
  <dataFields count="1">
    <dataField name="Sum of TOTAL SELLING PRIZE2" fld="12" baseField="0" baseItem="0" numFmtId="165"/>
  </dataFields>
  <formats count="8">
    <format dxfId="160">
      <pivotArea dataOnly="0" labelOnly="1" outline="0" fieldPosition="0">
        <references count="1">
          <reference field="4294967294" count="1">
            <x v="0"/>
          </reference>
        </references>
      </pivotArea>
    </format>
    <format dxfId="159">
      <pivotArea dataOnly="0" labelOnly="1" outline="0" fieldPosition="0">
        <references count="1">
          <reference field="4294967294" count="1">
            <x v="0"/>
          </reference>
        </references>
      </pivotArea>
    </format>
    <format dxfId="158">
      <pivotArea outline="0" collapsedLevelsAreSubtotals="1" fieldPosition="0"/>
    </format>
    <format dxfId="157">
      <pivotArea type="all" dataOnly="0" outline="0" fieldPosition="0"/>
    </format>
    <format dxfId="156">
      <pivotArea outline="0" collapsedLevelsAreSubtotals="1" fieldPosition="0"/>
    </format>
    <format dxfId="155">
      <pivotArea field="3" type="button" dataOnly="0" labelOnly="1" outline="0" axis="axisRow" fieldPosition="0"/>
    </format>
    <format dxfId="154">
      <pivotArea dataOnly="0" labelOnly="1" fieldPosition="0">
        <references count="1">
          <reference field="3" count="0"/>
        </references>
      </pivotArea>
    </format>
    <format dxfId="1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568040-EE48-489C-BC8B-D856F14D3BFC}" name="CategoryWis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E3:AF8" firstHeaderRow="1"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7"/>
  </rowFields>
  <rowItems count="5">
    <i>
      <x/>
    </i>
    <i>
      <x v="1"/>
    </i>
    <i>
      <x v="2"/>
    </i>
    <i>
      <x v="3"/>
    </i>
    <i>
      <x v="4"/>
    </i>
  </rowItems>
  <colItems count="1">
    <i/>
  </colItems>
  <dataFields count="1">
    <dataField name="Sum of TOTAL SELLING PRIZE2" fld="12" baseField="0" baseItem="0" numFmtId="165"/>
  </dataFields>
  <formats count="8">
    <format dxfId="168">
      <pivotArea dataOnly="0" labelOnly="1" outline="0" fieldPosition="0">
        <references count="1">
          <reference field="4294967294" count="1">
            <x v="0"/>
          </reference>
        </references>
      </pivotArea>
    </format>
    <format dxfId="167">
      <pivotArea dataOnly="0" labelOnly="1" outline="0" fieldPosition="0">
        <references count="1">
          <reference field="4294967294" count="1">
            <x v="0"/>
          </reference>
        </references>
      </pivotArea>
    </format>
    <format dxfId="166">
      <pivotArea outline="0" collapsedLevelsAreSubtotals="1" fieldPosition="0"/>
    </format>
    <format dxfId="165">
      <pivotArea type="all" dataOnly="0" outline="0" fieldPosition="0"/>
    </format>
    <format dxfId="164">
      <pivotArea outline="0" collapsedLevelsAreSubtotals="1" fieldPosition="0"/>
    </format>
    <format dxfId="163">
      <pivotArea field="7" type="button" dataOnly="0" labelOnly="1" outline="0" axis="axisRow" fieldPosition="0"/>
    </format>
    <format dxfId="162">
      <pivotArea dataOnly="0" labelOnly="1" fieldPosition="0">
        <references count="1">
          <reference field="7" count="0"/>
        </references>
      </pivotArea>
    </format>
    <format dxfId="1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7BF0BA-E6F0-4922-A0CD-BD6A578C9277}"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K3:AL8" firstHeaderRow="1"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pivotField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7"/>
  </rowFields>
  <rowItems count="5">
    <i>
      <x/>
    </i>
    <i>
      <x v="1"/>
    </i>
    <i>
      <x v="2"/>
    </i>
    <i>
      <x v="3"/>
    </i>
    <i>
      <x v="4"/>
    </i>
  </rowItems>
  <colItems count="1">
    <i/>
  </colItems>
  <dataFields count="1">
    <dataField name="Sum of TOTAL SELLING PRIZE2" fld="12" baseField="0" baseItem="0" numFmtId="165"/>
  </dataFields>
  <formats count="8">
    <format dxfId="176">
      <pivotArea dataOnly="0" labelOnly="1" outline="0" fieldPosition="0">
        <references count="1">
          <reference field="4294967294" count="1">
            <x v="0"/>
          </reference>
        </references>
      </pivotArea>
    </format>
    <format dxfId="175">
      <pivotArea dataOnly="0" labelOnly="1" outline="0" fieldPosition="0">
        <references count="1">
          <reference field="4294967294" count="1">
            <x v="0"/>
          </reference>
        </references>
      </pivotArea>
    </format>
    <format dxfId="174">
      <pivotArea outline="0" collapsedLevelsAreSubtotals="1" fieldPosition="0"/>
    </format>
    <format dxfId="173">
      <pivotArea type="all" dataOnly="0" outline="0" fieldPosition="0"/>
    </format>
    <format dxfId="172">
      <pivotArea outline="0" collapsedLevelsAreSubtotals="1" fieldPosition="0"/>
    </format>
    <format dxfId="171">
      <pivotArea field="7" type="button" dataOnly="0" labelOnly="1" outline="0" axis="axisRow" fieldPosition="0"/>
    </format>
    <format dxfId="170">
      <pivotArea dataOnly="0" labelOnly="1" fieldPosition="0">
        <references count="1">
          <reference field="7" count="0"/>
        </references>
      </pivotArea>
    </format>
    <format dxfId="16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16C69A-3EF6-4AE9-AFB2-BC9D05BC570A}" name="TotalSal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4" firstHeaderRow="0" firstDataRow="1" firstDataCol="0"/>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Sum of TOTAL BUYING PRIZE" fld="11" baseField="0" baseItem="0"/>
    <dataField name="Sum of TOTAL SELLING PRIZE2" fld="12" baseField="0" baseItem="0" numFmtId="166"/>
  </dataFields>
  <formats count="9">
    <format dxfId="185">
      <pivotArea dataOnly="0" labelOnly="1" outline="0" fieldPosition="0">
        <references count="1">
          <reference field="4294967294" count="2">
            <x v="0"/>
            <x v="1"/>
          </reference>
        </references>
      </pivotArea>
    </format>
    <format dxfId="184">
      <pivotArea dataOnly="0" labelOnly="1" outline="0" fieldPosition="0">
        <references count="1">
          <reference field="4294967294" count="2">
            <x v="0"/>
            <x v="1"/>
          </reference>
        </references>
      </pivotArea>
    </format>
    <format dxfId="183">
      <pivotArea type="all" dataOnly="0" outline="0" fieldPosition="0"/>
    </format>
    <format dxfId="182">
      <pivotArea outline="0" collapsedLevelsAreSubtotals="1" fieldPosition="0"/>
    </format>
    <format dxfId="181">
      <pivotArea dataOnly="0" labelOnly="1" outline="0" fieldPosition="0">
        <references count="1">
          <reference field="4294967294" count="2">
            <x v="0"/>
            <x v="1"/>
          </reference>
        </references>
      </pivotArea>
    </format>
    <format dxfId="180">
      <pivotArea type="all" dataOnly="0" outline="0" fieldPosition="0"/>
    </format>
    <format dxfId="179">
      <pivotArea outline="0" collapsedLevelsAreSubtotals="1" fieldPosition="0"/>
    </format>
    <format dxfId="178">
      <pivotArea dataOnly="0" labelOnly="1" outline="0" fieldPosition="0">
        <references count="1">
          <reference field="4294967294" count="2">
            <x v="0"/>
            <x v="1"/>
          </reference>
        </references>
      </pivotArea>
    </format>
    <format dxfId="17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DACDDE-75B8-4F22-9AE9-9DBF75720735}"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M19:AN98" firstHeaderRow="1" firstDataRow="1" firstDataCol="1"/>
  <pivotFields count="17">
    <pivotField axis="axisRow" numFmtId="164" showAll="0">
      <items count="15">
        <item x="0"/>
        <item x="1"/>
        <item x="2"/>
        <item x="3"/>
        <item x="4"/>
        <item x="5"/>
        <item x="6"/>
        <item x="7"/>
        <item x="8"/>
        <item x="9"/>
        <item x="10"/>
        <item x="11"/>
        <item x="12"/>
        <item x="13"/>
        <item t="default"/>
      </items>
    </pivotField>
    <pivotField showAll="0"/>
    <pivotField showAll="0"/>
    <pivotField axis="axisRow" showAll="0">
      <items count="4">
        <item x="2"/>
        <item x="1"/>
        <item x="0"/>
        <item t="default"/>
      </items>
    </pivotField>
    <pivotField showAll="0">
      <items count="3">
        <item x="1"/>
        <item x="0"/>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axis="axisRow" showAll="0">
      <items count="6">
        <item sd="0" x="0"/>
        <item x="1"/>
        <item x="2"/>
        <item sd="0" x="3"/>
        <item sd="0" x="4"/>
        <item t="default"/>
      </items>
    </pivotField>
  </pivotFields>
  <rowFields count="3">
    <field x="3"/>
    <field x="16"/>
    <field x="0"/>
  </rowFields>
  <rowItems count="79">
    <i>
      <x/>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r="2">
      <x v="10"/>
    </i>
    <i r="2">
      <x v="11"/>
    </i>
    <i r="2">
      <x v="12"/>
    </i>
    <i>
      <x v="1"/>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r="2">
      <x v="10"/>
    </i>
    <i r="2">
      <x v="11"/>
    </i>
    <i r="2">
      <x v="12"/>
    </i>
    <i>
      <x v="2"/>
    </i>
    <i r="1">
      <x v="1"/>
    </i>
    <i r="2">
      <x v="1"/>
    </i>
    <i r="2">
      <x v="2"/>
    </i>
    <i r="2">
      <x v="3"/>
    </i>
    <i r="2">
      <x v="4"/>
    </i>
    <i r="2">
      <x v="6"/>
    </i>
    <i r="2">
      <x v="7"/>
    </i>
    <i r="2">
      <x v="8"/>
    </i>
    <i r="2">
      <x v="9"/>
    </i>
    <i r="2">
      <x v="10"/>
    </i>
    <i r="2">
      <x v="11"/>
    </i>
    <i r="2">
      <x v="12"/>
    </i>
    <i r="1">
      <x v="2"/>
    </i>
    <i r="2">
      <x v="1"/>
    </i>
    <i r="2">
      <x v="3"/>
    </i>
    <i r="2">
      <x v="4"/>
    </i>
    <i r="2">
      <x v="5"/>
    </i>
    <i r="2">
      <x v="6"/>
    </i>
    <i r="2">
      <x v="7"/>
    </i>
    <i r="2">
      <x v="8"/>
    </i>
    <i r="2">
      <x v="9"/>
    </i>
    <i r="2">
      <x v="10"/>
    </i>
    <i r="2">
      <x v="11"/>
    </i>
    <i r="2">
      <x v="12"/>
    </i>
  </rowItems>
  <colItems count="1">
    <i/>
  </colItems>
  <dataFields count="1">
    <dataField name="Sum of TOTAL SELLING PRIZE2" fld="12" baseField="0" baseItem="0" numFmtId="165"/>
  </dataFields>
  <formats count="8">
    <format dxfId="193">
      <pivotArea dataOnly="0" labelOnly="1" outline="0" fieldPosition="0">
        <references count="1">
          <reference field="4294967294" count="1">
            <x v="0"/>
          </reference>
        </references>
      </pivotArea>
    </format>
    <format dxfId="192">
      <pivotArea dataOnly="0" labelOnly="1" outline="0" fieldPosition="0">
        <references count="1">
          <reference field="4294967294" count="1">
            <x v="0"/>
          </reference>
        </references>
      </pivotArea>
    </format>
    <format dxfId="191">
      <pivotArea outline="0" collapsedLevelsAreSubtotals="1" fieldPosition="0"/>
    </format>
    <format dxfId="190">
      <pivotArea type="all" dataOnly="0" outline="0" fieldPosition="0"/>
    </format>
    <format dxfId="189">
      <pivotArea outline="0" collapsedLevelsAreSubtotals="1" fieldPosition="0"/>
    </format>
    <format dxfId="188">
      <pivotArea field="3" type="button" dataOnly="0" labelOnly="1" outline="0" axis="axisRow" fieldPosition="0"/>
    </format>
    <format dxfId="187">
      <pivotArea dataOnly="0" labelOnly="1" fieldPosition="0">
        <references count="1">
          <reference field="3" count="0"/>
        </references>
      </pivotArea>
    </format>
    <format dxfId="1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B4D32D-CAD0-42E8-8AEF-9911F1D01892}" name="MonthlySales"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H3:J15" firstHeaderRow="0"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TOTAL_BUYING PRIZE" fld="11" baseField="0" baseItem="0" numFmtId="165"/>
    <dataField name="TOTAL_SELLING PRIZE" fld="12" baseField="0" baseItem="0" numFmtId="165"/>
  </dataFields>
  <formats count="4">
    <format dxfId="197">
      <pivotArea dataOnly="0" labelOnly="1" outline="0" fieldPosition="0">
        <references count="1">
          <reference field="4294967294" count="2">
            <x v="0"/>
            <x v="1"/>
          </reference>
        </references>
      </pivotArea>
    </format>
    <format dxfId="196">
      <pivotArea dataOnly="0" labelOnly="1" outline="0" fieldPosition="0">
        <references count="1">
          <reference field="4294967294" count="2">
            <x v="0"/>
            <x v="1"/>
          </reference>
        </references>
      </pivotArea>
    </format>
    <format dxfId="195">
      <pivotArea outline="0" collapsedLevelsAreSubtotals="1" fieldPosition="0">
        <references count="1">
          <reference field="4294967294" count="1" selected="0">
            <x v="0"/>
          </reference>
        </references>
      </pivotArea>
    </format>
    <format dxfId="19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77E9A6-B5F6-4E7B-81A7-1D8B4600C4BB}" name="ProductWiseSales"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R3:T47" firstHeaderRow="0" firstDataRow="1" firstDataCol="1"/>
  <pivotFields count="17">
    <pivotField numFmtId="164" showAll="0">
      <items count="15">
        <item x="0"/>
        <item x="1"/>
        <item x="2"/>
        <item x="3"/>
        <item x="4"/>
        <item x="5"/>
        <item x="6"/>
        <item x="7"/>
        <item x="8"/>
        <item x="9"/>
        <item x="10"/>
        <item x="11"/>
        <item x="12"/>
        <item x="13"/>
        <item t="default"/>
      </items>
    </pivotField>
    <pivotField showAll="0"/>
    <pivotField dataField="1" showAll="0"/>
    <pivotField showAll="0">
      <items count="4">
        <item x="2"/>
        <item x="1"/>
        <item x="0"/>
        <item t="default"/>
      </items>
    </pivotField>
    <pivotField showAll="0">
      <items count="3">
        <item x="1"/>
        <item x="0"/>
        <item t="default"/>
      </items>
    </pivotField>
    <pivotField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QUANTITY" fld="2" baseField="0" baseItem="0"/>
    <dataField name="Sum of TOTAL SELLING PRIZE" fld="12" baseField="0" baseItem="0" numFmtId="165"/>
  </dataFields>
  <formats count="1">
    <format dxfId="19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43E750-E829-434D-8499-E5DACBDA3097}" name="DailySales"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3:B34" firstHeaderRow="1"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ZE" fld="12" baseField="0" baseItem="0"/>
  </dataFields>
  <formats count="2">
    <format dxfId="200">
      <pivotArea collapsedLevelsAreSubtotals="1" fieldPosition="0">
        <references count="1">
          <reference field="13" count="1">
            <x v="0"/>
          </reference>
        </references>
      </pivotArea>
    </format>
    <format dxfId="199">
      <pivotArea collapsedLevelsAreSubtotals="1" fieldPosition="0">
        <references count="1">
          <reference field="13" count="30">
            <x v="1"/>
            <x v="2"/>
            <x v="3"/>
            <x v="4"/>
            <x v="5"/>
            <x v="6"/>
            <x v="7"/>
            <x v="8"/>
            <x v="9"/>
            <x v="10"/>
            <x v="11"/>
            <x v="12"/>
            <x v="13"/>
            <x v="14"/>
            <x v="15"/>
            <x v="16"/>
            <x v="17"/>
            <x v="18"/>
            <x v="19"/>
            <x v="20"/>
            <x v="21"/>
            <x v="22"/>
            <x v="23"/>
            <x v="24"/>
            <x v="25"/>
            <x v="26"/>
            <x v="27"/>
            <x v="28"/>
            <x v="29"/>
            <x v="3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984180-A0FA-471C-9407-6C9B29051E65}" name="PaymentMode"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
  <location ref="AM8:AN10" firstHeaderRow="1" firstDataRow="1" firstDataCol="1"/>
  <pivotFields count="17">
    <pivotField numFmtId="16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axis="axisRow" showAll="0">
      <items count="3">
        <item x="1"/>
        <item x="0"/>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6">
        <item x="0"/>
        <item x="1"/>
        <item x="2"/>
        <item x="3"/>
        <item x="4"/>
        <item t="default"/>
      </items>
    </pivotField>
  </pivotFields>
  <rowFields count="1">
    <field x="4"/>
  </rowFields>
  <rowItems count="2">
    <i>
      <x/>
    </i>
    <i>
      <x v="1"/>
    </i>
  </rowItems>
  <colItems count="1">
    <i/>
  </colItems>
  <dataFields count="1">
    <dataField name="Sum of TOTAL SELLING PRIZE2" fld="12" baseField="0" baseItem="0" numFmtId="165"/>
  </dataFields>
  <formats count="3">
    <format dxfId="203">
      <pivotArea dataOnly="0" labelOnly="1" outline="0" fieldPosition="0">
        <references count="1">
          <reference field="4294967294" count="1">
            <x v="0"/>
          </reference>
        </references>
      </pivotArea>
    </format>
    <format dxfId="202">
      <pivotArea dataOnly="0" labelOnly="1" outline="0" fieldPosition="0">
        <references count="1">
          <reference field="4294967294" count="1">
            <x v="0"/>
          </reference>
        </references>
      </pivotArea>
    </format>
    <format dxfId="20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116BBF4-48F9-49E4-BF3F-05639EFF0B81}" sourceName="SALE TYPE">
  <pivotTables>
    <pivotTable tabId="4" name="CategoryWise"/>
    <pivotTable tabId="4" name="DailySales"/>
    <pivotTable tabId="4" name="MonthlySales"/>
    <pivotTable tabId="4" name="PaymentMode"/>
    <pivotTable tabId="4" name="ProductWiseSales"/>
    <pivotTable tabId="4" name="SalesType"/>
    <pivotTable tabId="4" name="TotalSales"/>
    <pivotTable tabId="4" name="PivotTable2"/>
    <pivotTable tabId="4" name="PivotTable1"/>
  </pivotTables>
  <data>
    <tabular pivotCacheId="143029102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B4324EC-E5E5-4B0F-87E0-4EF11A6ECF94}" sourceName="MONTH">
  <pivotTables>
    <pivotTable tabId="4" name="CategoryWise"/>
    <pivotTable tabId="4" name="DailySales"/>
    <pivotTable tabId="4" name="PaymentMode"/>
    <pivotTable tabId="4" name="ProductWiseSales"/>
    <pivotTable tabId="4" name="SalesType"/>
    <pivotTable tabId="4" name="TotalSales"/>
    <pivotTable tabId="4" name="PivotTable2"/>
    <pivotTable tabId="4" name="PivotTable1"/>
  </pivotTables>
  <data>
    <tabular pivotCacheId="1430291024">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A7F4B8A-D060-4A12-AC8B-EBB0C159A28A}" sourceName="YEAR">
  <pivotTables>
    <pivotTable tabId="4" name="CategoryWise"/>
    <pivotTable tabId="4" name="DailySales"/>
    <pivotTable tabId="4" name="MonthlySales"/>
    <pivotTable tabId="4" name="PaymentMode"/>
    <pivotTable tabId="4" name="ProductWiseSales"/>
    <pivotTable tabId="4" name="SalesType"/>
    <pivotTable tabId="4" name="TotalSales"/>
    <pivotTable tabId="4" name="PivotTable2"/>
    <pivotTable tabId="4" name="PivotTable1"/>
  </pivotTables>
  <data>
    <tabular pivotCacheId="143029102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BE0E1E1-1228-4C29-A1D0-72C35D394262}" sourceName="PAYMENT MODE">
  <pivotTables>
    <pivotTable tabId="4" name="PaymentMode"/>
    <pivotTable tabId="4" name="CategoryWise"/>
    <pivotTable tabId="4" name="DailySales"/>
    <pivotTable tabId="4" name="MonthlySales"/>
    <pivotTable tabId="4" name="ProductWiseSales"/>
    <pivotTable tabId="4" name="SalesType"/>
    <pivotTable tabId="4" name="TotalSales"/>
    <pivotTable tabId="4" name="PivotTable1"/>
  </pivotTables>
  <data>
    <tabular pivotCacheId="1430291024">
      <items count="2">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878AA0D-CFAC-4691-BCFF-83004BF92436}" cache="Slicer_SALE_TYPE" caption="SALE TYPE" rowHeight="241300"/>
  <slicer name="MONTH" xr10:uid="{EECA336A-6650-46EC-8B99-7653CC6510F1}" cache="Slicer_MONTH" caption="MONTH" rowHeight="241300"/>
  <slicer name="YEAR" xr10:uid="{84EA0E22-5A1A-4580-8B30-DFEC99FBCD23}" cache="Slicer_YEAR" caption="YEAR" rowHeight="241300"/>
  <slicer name="PAYMENT MODE" xr10:uid="{F4F091E0-3EF8-48B9-BAC8-E99B64A146C6}" cache="Slicer_PAYMENT_MODE" caption="PAYMENT MOD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FCB425A-C237-4EB5-9C5F-C8C5E440E160}" cache="Slicer_SALE_TYPE" caption="SALE TYPE" columnCount="3" showCaption="0" style="Custom___" rowHeight="548640"/>
  <slicer name="MONTH 1" xr10:uid="{03B18EC1-1FBF-4B19-88BA-C915A5348769}" cache="Slicer_MONTH" caption="MONTH" showCaption="0" style="Custom___" rowHeight="241300"/>
  <slicer name="YEAR 1" xr10:uid="{8623AE97-01D4-462E-8B36-C27A62F3CB3C}" cache="Slicer_YEAR" caption="YEAR" showCaption="0" style="Custom___" rowHeight="241300"/>
  <slicer name="PAYMENT MODE 1" xr10:uid="{A1108826-2543-4750-A561-6EAFEFDE1AB1}" cache="Slicer_PAYMENT_MODE" caption="PAYMENT MODE" columnCount="2" showCaption="0" style="Custom___"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31" dataDxfId="229" headerRowBorderDxfId="230">
  <autoFilter ref="A1:F46" xr:uid="{C313F56C-3C3A-4796-9C5D-249EF9C66355}"/>
  <tableColumns count="6">
    <tableColumn id="1" xr3:uid="{106E50BA-9FFB-484D-AC75-176578AFED44}" name="PRODUCT ID" dataDxfId="228"/>
    <tableColumn id="2" xr3:uid="{C6063C4C-22AC-43C3-B630-5C0916CFA263}" name="PRODUCT" dataDxfId="227"/>
    <tableColumn id="3" xr3:uid="{FEA9A0A4-A0D7-45FA-BD75-4D9EBBD09441}" name="CATEGORY" dataDxfId="226"/>
    <tableColumn id="4" xr3:uid="{3BDFD3DA-79CD-4B0E-9F98-1F406523093B}" name="UOM" dataDxfId="225"/>
    <tableColumn id="5" xr3:uid="{C286276F-25D5-4D9D-9759-32EF67A133BE}" name="BUYING PRIZE" dataDxfId="224"/>
    <tableColumn id="6" xr3:uid="{BFC92544-6510-4B40-ABEE-FD6A4B0302D7}" name="SELLING PRICE" dataDxfId="22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22" dataDxfId="220" headerRowBorderDxfId="221">
  <autoFilter ref="A1:P528" xr:uid="{9F5023BF-EF7F-4F6B-9EAB-FE0860A47E3C}"/>
  <sortState ref="A2:E527">
    <sortCondition ref="A1:A527"/>
  </sortState>
  <tableColumns count="16">
    <tableColumn id="1" xr3:uid="{7E2D9722-C99A-4D79-AD8A-A4AF24D31B15}" name="DATE" dataDxfId="219"/>
    <tableColumn id="3" xr3:uid="{1B687DA1-746A-409E-8132-464ADA2D65F7}" name="PRODUCT ID" dataDxfId="218"/>
    <tableColumn id="2" xr3:uid="{3D21C161-3520-4EEB-95C2-BC89A67F811B}" name="QUANTITY" dataDxfId="217"/>
    <tableColumn id="4" xr3:uid="{51AFA112-3989-4C7A-B537-003512753602}" name="SALE TYPE" dataDxfId="216"/>
    <tableColumn id="5" xr3:uid="{057B8FDA-60FB-4816-999C-2030B688B9CF}" name="PAYMENT MODE" dataDxfId="215"/>
    <tableColumn id="6" xr3:uid="{A77A9445-20AF-4122-92EB-C3706E536AB4}" name="DISCOUNT %" dataDxfId="214"/>
    <tableColumn id="7" xr3:uid="{9517DD79-EF2F-4CD7-9CC0-2D8D719881F3}" name="PRODUCT" dataDxfId="213">
      <calculatedColumnFormula>VLOOKUP(InputData[[#This Row],[PRODUCT ID]],MasterData[#All],2,FALSE)</calculatedColumnFormula>
    </tableColumn>
    <tableColumn id="8" xr3:uid="{331A9390-4D9C-452D-B1F1-BEA1218B3553}" name="CATEGORY" dataDxfId="212">
      <calculatedColumnFormula>VLOOKUP(InputData[[#This Row],[PRODUCT ID]],MasterData[#All],3,FALSE)</calculatedColumnFormula>
    </tableColumn>
    <tableColumn id="9" xr3:uid="{9421F6F7-55DD-4B2A-9A64-E0B6B69ECD2B}" name="UOM" dataDxfId="211">
      <calculatedColumnFormula>VLOOKUP(InputData[[#This Row],[PRODUCT ID]],MasterData[#All],4,FALSE)</calculatedColumnFormula>
    </tableColumn>
    <tableColumn id="10" xr3:uid="{BFFD1411-0363-4AD7-A35F-CF481B394E2B}" name="BUYING PRIZE" dataDxfId="210">
      <calculatedColumnFormula>VLOOKUP(InputData[[#This Row],[PRODUCT ID]],MasterData[#All],5,FALSE)</calculatedColumnFormula>
    </tableColumn>
    <tableColumn id="11" xr3:uid="{16715F6C-D584-4D92-A746-1C9D9DE3B10E}" name="SELLING PRICE" dataDxfId="209">
      <calculatedColumnFormula>VLOOKUP(InputData[[#This Row],[PRODUCT ID]],MasterData[#All],6,FALSE)</calculatedColumnFormula>
    </tableColumn>
    <tableColumn id="12" xr3:uid="{A72FAF64-CBD9-4C54-B14A-8A0929AEBE0A}" name="TOTAL BUYING PRIZE" dataDxfId="208">
      <calculatedColumnFormula>InputData[[#This Row],[BUYING PRIZE]]*InputData[[#This Row],[QUANTITY]]</calculatedColumnFormula>
    </tableColumn>
    <tableColumn id="13" xr3:uid="{C2FEE1E8-036B-484B-88B0-0B72D3B0DCD7}" name="TOTAL SELLING PRIZE" dataDxfId="207">
      <calculatedColumnFormula>InputData[[#This Row],[SELLING PRICE]]*InputData[[#This Row],[QUANTITY]]*(1-InputData[[#This Row],[DISCOUNT %]])</calculatedColumnFormula>
    </tableColumn>
    <tableColumn id="14" xr3:uid="{D5BB79CC-939D-42B7-AEB9-252C374BB3F4}" name="DAY" dataDxfId="206">
      <calculatedColumnFormula>DAY(InputData[[#This Row],[DATE]])</calculatedColumnFormula>
    </tableColumn>
    <tableColumn id="15" xr3:uid="{CC5CFD59-E88D-4C39-98F2-B615E60036FA}" name="MONTH" dataDxfId="205">
      <calculatedColumnFormula>TEXT(InputData[[#This Row],[DATE]],"mmm")</calculatedColumnFormula>
    </tableColumn>
    <tableColumn id="16" xr3:uid="{ED4B5BB1-6D25-490E-A417-17A16179CE89}" name="YEAR" dataDxfId="204">
      <calculatedColumnFormula>YEAR(InputData[[#This Row],[DATE]])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5" Type="http://schemas.openxmlformats.org/officeDocument/2006/relationships/ctrlProp" Target="../ctrlProps/ctrlProp3.xml"/><Relationship Id="rId10" Type="http://schemas.openxmlformats.org/officeDocument/2006/relationships/printerSettings" Target="../printerSettings/printerSettings3.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07/relationships/slicer" Target="../slicers/slicer2.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75BC-12CF-44B9-BAFB-677ABADD2053}">
  <dimension ref="A1:H528"/>
  <sheetViews>
    <sheetView workbookViewId="0">
      <selection activeCell="L10" sqref="L10"/>
    </sheetView>
  </sheetViews>
  <sheetFormatPr defaultRowHeight="15" x14ac:dyDescent="0.25"/>
  <cols>
    <col min="1" max="1" width="10.42578125" style="14" bestFit="1" customWidth="1"/>
    <col min="2" max="2" width="11.7109375" style="14" bestFit="1" customWidth="1"/>
    <col min="3" max="3" width="10" style="14" bestFit="1" customWidth="1"/>
    <col min="4" max="4" width="11.28515625" style="14" bestFit="1" customWidth="1"/>
    <col min="5" max="5" width="17.85546875" style="14" customWidth="1"/>
    <col min="6" max="6" width="12.140625" style="14" bestFit="1" customWidth="1"/>
    <col min="7" max="7" width="17.28515625" style="14" bestFit="1" customWidth="1"/>
    <col min="8" max="8" width="17.7109375" style="14" bestFit="1" customWidth="1"/>
  </cols>
  <sheetData>
    <row r="1" spans="1:8" x14ac:dyDescent="0.25">
      <c r="A1" s="13" t="s">
        <v>100</v>
      </c>
      <c r="B1" s="13" t="s">
        <v>0</v>
      </c>
      <c r="C1" s="13" t="s">
        <v>101</v>
      </c>
      <c r="D1" s="13" t="s">
        <v>102</v>
      </c>
      <c r="E1" s="13" t="s">
        <v>103</v>
      </c>
      <c r="F1" s="13" t="s">
        <v>104</v>
      </c>
      <c r="G1" s="13" t="s">
        <v>4</v>
      </c>
      <c r="H1" s="13" t="s">
        <v>5</v>
      </c>
    </row>
    <row r="2" spans="1:8" x14ac:dyDescent="0.25">
      <c r="A2" s="38">
        <v>44197</v>
      </c>
      <c r="B2" s="39" t="s">
        <v>56</v>
      </c>
      <c r="C2" s="39">
        <v>9</v>
      </c>
      <c r="D2" s="39" t="s">
        <v>105</v>
      </c>
      <c r="E2" s="39" t="s">
        <v>106</v>
      </c>
      <c r="F2" s="39">
        <v>0</v>
      </c>
      <c r="G2" s="41">
        <v>144</v>
      </c>
      <c r="H2" s="42">
        <v>156.96</v>
      </c>
    </row>
    <row r="3" spans="1:8" x14ac:dyDescent="0.25">
      <c r="A3" s="38">
        <v>44198</v>
      </c>
      <c r="B3" s="39" t="s">
        <v>86</v>
      </c>
      <c r="C3" s="39">
        <v>15</v>
      </c>
      <c r="D3" s="39" t="s">
        <v>106</v>
      </c>
      <c r="E3" s="39" t="s">
        <v>107</v>
      </c>
      <c r="F3" s="39">
        <v>0</v>
      </c>
      <c r="G3" s="41">
        <v>72</v>
      </c>
      <c r="H3" s="42">
        <v>79.92</v>
      </c>
    </row>
    <row r="4" spans="1:8" x14ac:dyDescent="0.25">
      <c r="A4" s="38">
        <v>44198</v>
      </c>
      <c r="B4" s="39" t="s">
        <v>33</v>
      </c>
      <c r="C4" s="39">
        <v>6</v>
      </c>
      <c r="D4" s="39" t="s">
        <v>108</v>
      </c>
      <c r="E4" s="39" t="s">
        <v>107</v>
      </c>
      <c r="F4" s="39">
        <v>0</v>
      </c>
      <c r="G4" s="41">
        <v>112</v>
      </c>
      <c r="H4" s="42">
        <v>122.08</v>
      </c>
    </row>
    <row r="5" spans="1:8" x14ac:dyDescent="0.25">
      <c r="A5" s="38">
        <v>44199</v>
      </c>
      <c r="B5" s="39" t="s">
        <v>14</v>
      </c>
      <c r="C5" s="39">
        <v>5</v>
      </c>
      <c r="D5" s="39" t="s">
        <v>108</v>
      </c>
      <c r="E5" s="39" t="s">
        <v>106</v>
      </c>
      <c r="F5" s="39">
        <v>0</v>
      </c>
      <c r="G5" s="41">
        <v>44</v>
      </c>
      <c r="H5" s="42">
        <v>48.84</v>
      </c>
    </row>
    <row r="6" spans="1:8" x14ac:dyDescent="0.25">
      <c r="A6" s="38">
        <v>44200</v>
      </c>
      <c r="B6" s="39" t="s">
        <v>79</v>
      </c>
      <c r="C6" s="39">
        <v>12</v>
      </c>
      <c r="D6" s="39" t="s">
        <v>106</v>
      </c>
      <c r="E6" s="39" t="s">
        <v>106</v>
      </c>
      <c r="F6" s="39">
        <v>0</v>
      </c>
      <c r="G6" s="41">
        <v>5</v>
      </c>
      <c r="H6" s="42">
        <v>6.7</v>
      </c>
    </row>
    <row r="7" spans="1:8" x14ac:dyDescent="0.25">
      <c r="A7" s="38">
        <v>44205</v>
      </c>
      <c r="B7" s="39" t="s">
        <v>71</v>
      </c>
      <c r="C7" s="39">
        <v>1</v>
      </c>
      <c r="D7" s="39" t="s">
        <v>108</v>
      </c>
      <c r="E7" s="39" t="s">
        <v>107</v>
      </c>
      <c r="F7" s="39">
        <v>0</v>
      </c>
      <c r="G7" s="41">
        <v>93</v>
      </c>
      <c r="H7" s="42">
        <v>104.16</v>
      </c>
    </row>
    <row r="8" spans="1:8" x14ac:dyDescent="0.25">
      <c r="A8" s="38">
        <v>44205</v>
      </c>
      <c r="B8" s="39" t="s">
        <v>12</v>
      </c>
      <c r="C8" s="39">
        <v>8</v>
      </c>
      <c r="D8" s="39" t="s">
        <v>108</v>
      </c>
      <c r="E8" s="39" t="s">
        <v>107</v>
      </c>
      <c r="F8" s="39">
        <v>0</v>
      </c>
      <c r="G8" s="41">
        <v>71</v>
      </c>
      <c r="H8" s="42">
        <v>80.94</v>
      </c>
    </row>
    <row r="9" spans="1:8" x14ac:dyDescent="0.25">
      <c r="A9" s="38">
        <v>44205</v>
      </c>
      <c r="B9" s="39" t="s">
        <v>58</v>
      </c>
      <c r="C9" s="39">
        <v>4</v>
      </c>
      <c r="D9" s="39" t="s">
        <v>108</v>
      </c>
      <c r="E9" s="39" t="s">
        <v>106</v>
      </c>
      <c r="F9" s="39">
        <v>0</v>
      </c>
      <c r="G9" s="41">
        <v>7</v>
      </c>
      <c r="H9" s="42">
        <v>8.33</v>
      </c>
    </row>
    <row r="10" spans="1:8" x14ac:dyDescent="0.25">
      <c r="A10" s="38">
        <v>44207</v>
      </c>
      <c r="B10" s="39" t="s">
        <v>83</v>
      </c>
      <c r="C10" s="39">
        <v>3</v>
      </c>
      <c r="D10" s="39" t="s">
        <v>108</v>
      </c>
      <c r="E10" s="39" t="s">
        <v>107</v>
      </c>
      <c r="F10" s="39">
        <v>0</v>
      </c>
      <c r="G10" s="41">
        <v>67</v>
      </c>
      <c r="H10" s="42">
        <v>85.76</v>
      </c>
    </row>
    <row r="11" spans="1:8" x14ac:dyDescent="0.25">
      <c r="A11" s="38">
        <v>44207</v>
      </c>
      <c r="B11" s="39" t="s">
        <v>35</v>
      </c>
      <c r="C11" s="39">
        <v>4</v>
      </c>
      <c r="D11" s="39" t="s">
        <v>105</v>
      </c>
      <c r="E11" s="39" t="s">
        <v>106</v>
      </c>
      <c r="F11" s="39">
        <v>0</v>
      </c>
      <c r="G11" s="41">
        <v>112</v>
      </c>
      <c r="H11" s="42">
        <v>146.72</v>
      </c>
    </row>
    <row r="12" spans="1:8" x14ac:dyDescent="0.25">
      <c r="A12" s="38">
        <v>44207</v>
      </c>
      <c r="B12" s="39" t="s">
        <v>94</v>
      </c>
      <c r="C12" s="39">
        <v>4</v>
      </c>
      <c r="D12" s="39" t="s">
        <v>108</v>
      </c>
      <c r="E12" s="39" t="s">
        <v>106</v>
      </c>
      <c r="F12" s="39">
        <v>0</v>
      </c>
      <c r="G12" s="41">
        <v>120</v>
      </c>
      <c r="H12" s="42">
        <v>162</v>
      </c>
    </row>
    <row r="13" spans="1:8" x14ac:dyDescent="0.25">
      <c r="A13" s="38">
        <v>44208</v>
      </c>
      <c r="B13" s="39" t="s">
        <v>94</v>
      </c>
      <c r="C13" s="39">
        <v>10</v>
      </c>
      <c r="D13" s="39" t="s">
        <v>106</v>
      </c>
      <c r="E13" s="39" t="s">
        <v>107</v>
      </c>
      <c r="F13" s="39">
        <v>0</v>
      </c>
      <c r="G13" s="41">
        <v>120</v>
      </c>
      <c r="H13" s="42">
        <v>162</v>
      </c>
    </row>
    <row r="14" spans="1:8" x14ac:dyDescent="0.25">
      <c r="A14" s="38">
        <v>44214</v>
      </c>
      <c r="B14" s="39" t="s">
        <v>98</v>
      </c>
      <c r="C14" s="39">
        <v>13</v>
      </c>
      <c r="D14" s="39" t="s">
        <v>108</v>
      </c>
      <c r="E14" s="39" t="s">
        <v>106</v>
      </c>
      <c r="F14" s="39">
        <v>0</v>
      </c>
      <c r="G14" s="41">
        <v>76</v>
      </c>
      <c r="H14" s="42">
        <v>82.08</v>
      </c>
    </row>
    <row r="15" spans="1:8" x14ac:dyDescent="0.25">
      <c r="A15" s="38">
        <v>44214</v>
      </c>
      <c r="B15" s="39" t="s">
        <v>54</v>
      </c>
      <c r="C15" s="39">
        <v>3</v>
      </c>
      <c r="D15" s="39" t="s">
        <v>106</v>
      </c>
      <c r="E15" s="39" t="s">
        <v>107</v>
      </c>
      <c r="F15" s="39">
        <v>0</v>
      </c>
      <c r="G15" s="41">
        <v>141</v>
      </c>
      <c r="H15" s="42">
        <v>149.46</v>
      </c>
    </row>
    <row r="16" spans="1:8" x14ac:dyDescent="0.25">
      <c r="A16" s="38">
        <v>44215</v>
      </c>
      <c r="B16" s="39" t="s">
        <v>79</v>
      </c>
      <c r="C16" s="39">
        <v>6</v>
      </c>
      <c r="D16" s="39" t="s">
        <v>108</v>
      </c>
      <c r="E16" s="39" t="s">
        <v>107</v>
      </c>
      <c r="F16" s="39">
        <v>0</v>
      </c>
      <c r="G16" s="41">
        <v>5</v>
      </c>
      <c r="H16" s="42">
        <v>6.7</v>
      </c>
    </row>
    <row r="17" spans="1:8" x14ac:dyDescent="0.25">
      <c r="A17" s="38">
        <v>44216</v>
      </c>
      <c r="B17" s="39" t="s">
        <v>77</v>
      </c>
      <c r="C17" s="39">
        <v>4</v>
      </c>
      <c r="D17" s="39" t="s">
        <v>108</v>
      </c>
      <c r="E17" s="39" t="s">
        <v>107</v>
      </c>
      <c r="F17" s="39">
        <v>0</v>
      </c>
      <c r="G17" s="41">
        <v>55</v>
      </c>
      <c r="H17" s="42">
        <v>58.3</v>
      </c>
    </row>
    <row r="18" spans="1:8" x14ac:dyDescent="0.25">
      <c r="A18" s="38">
        <v>44216</v>
      </c>
      <c r="B18" s="39" t="s">
        <v>47</v>
      </c>
      <c r="C18" s="39">
        <v>4</v>
      </c>
      <c r="D18" s="39" t="s">
        <v>108</v>
      </c>
      <c r="E18" s="39" t="s">
        <v>107</v>
      </c>
      <c r="F18" s="39">
        <v>0</v>
      </c>
      <c r="G18" s="41">
        <v>61</v>
      </c>
      <c r="H18" s="42">
        <v>76.25</v>
      </c>
    </row>
    <row r="19" spans="1:8" x14ac:dyDescent="0.25">
      <c r="A19" s="38">
        <v>44217</v>
      </c>
      <c r="B19" s="39" t="s">
        <v>14</v>
      </c>
      <c r="C19" s="39">
        <v>15</v>
      </c>
      <c r="D19" s="39" t="s">
        <v>105</v>
      </c>
      <c r="E19" s="39" t="s">
        <v>107</v>
      </c>
      <c r="F19" s="39">
        <v>0</v>
      </c>
      <c r="G19" s="41">
        <v>44</v>
      </c>
      <c r="H19" s="42">
        <v>48.84</v>
      </c>
    </row>
    <row r="20" spans="1:8" x14ac:dyDescent="0.25">
      <c r="A20" s="38">
        <v>44217</v>
      </c>
      <c r="B20" s="39" t="s">
        <v>12</v>
      </c>
      <c r="C20" s="39">
        <v>9</v>
      </c>
      <c r="D20" s="39" t="s">
        <v>108</v>
      </c>
      <c r="E20" s="39" t="s">
        <v>106</v>
      </c>
      <c r="F20" s="39">
        <v>0</v>
      </c>
      <c r="G20" s="41">
        <v>71</v>
      </c>
      <c r="H20" s="42">
        <v>80.94</v>
      </c>
    </row>
    <row r="21" spans="1:8" x14ac:dyDescent="0.25">
      <c r="A21" s="38">
        <v>44217</v>
      </c>
      <c r="B21" s="39" t="s">
        <v>94</v>
      </c>
      <c r="C21" s="39">
        <v>6</v>
      </c>
      <c r="D21" s="39" t="s">
        <v>108</v>
      </c>
      <c r="E21" s="39" t="s">
        <v>106</v>
      </c>
      <c r="F21" s="39">
        <v>0</v>
      </c>
      <c r="G21" s="41">
        <v>120</v>
      </c>
      <c r="H21" s="42">
        <v>162</v>
      </c>
    </row>
    <row r="22" spans="1:8" x14ac:dyDescent="0.25">
      <c r="A22" s="38">
        <v>44221</v>
      </c>
      <c r="B22" s="39" t="s">
        <v>77</v>
      </c>
      <c r="C22" s="39">
        <v>6</v>
      </c>
      <c r="D22" s="39" t="s">
        <v>108</v>
      </c>
      <c r="E22" s="39" t="s">
        <v>107</v>
      </c>
      <c r="F22" s="39">
        <v>0</v>
      </c>
      <c r="G22" s="41">
        <v>55</v>
      </c>
      <c r="H22" s="42">
        <v>58.3</v>
      </c>
    </row>
    <row r="23" spans="1:8" x14ac:dyDescent="0.25">
      <c r="A23" s="38">
        <v>44221</v>
      </c>
      <c r="B23" s="39" t="s">
        <v>79</v>
      </c>
      <c r="C23" s="39">
        <v>7</v>
      </c>
      <c r="D23" s="39" t="s">
        <v>108</v>
      </c>
      <c r="E23" s="39" t="s">
        <v>106</v>
      </c>
      <c r="F23" s="39">
        <v>0</v>
      </c>
      <c r="G23" s="41">
        <v>5</v>
      </c>
      <c r="H23" s="42">
        <v>6.7</v>
      </c>
    </row>
    <row r="24" spans="1:8" x14ac:dyDescent="0.25">
      <c r="A24" s="38">
        <v>44221</v>
      </c>
      <c r="B24" s="39" t="s">
        <v>71</v>
      </c>
      <c r="C24" s="39">
        <v>14</v>
      </c>
      <c r="D24" s="39" t="s">
        <v>108</v>
      </c>
      <c r="E24" s="39" t="s">
        <v>106</v>
      </c>
      <c r="F24" s="39">
        <v>0</v>
      </c>
      <c r="G24" s="41">
        <v>93</v>
      </c>
      <c r="H24" s="42">
        <v>104.16</v>
      </c>
    </row>
    <row r="25" spans="1:8" x14ac:dyDescent="0.25">
      <c r="A25" s="38">
        <v>44222</v>
      </c>
      <c r="B25" s="39" t="s">
        <v>98</v>
      </c>
      <c r="C25" s="39">
        <v>9</v>
      </c>
      <c r="D25" s="39" t="s">
        <v>105</v>
      </c>
      <c r="E25" s="39" t="s">
        <v>107</v>
      </c>
      <c r="F25" s="39">
        <v>0</v>
      </c>
      <c r="G25" s="41">
        <v>76</v>
      </c>
      <c r="H25" s="42">
        <v>82.08</v>
      </c>
    </row>
    <row r="26" spans="1:8" x14ac:dyDescent="0.25">
      <c r="A26" s="38">
        <v>44222</v>
      </c>
      <c r="B26" s="39" t="s">
        <v>18</v>
      </c>
      <c r="C26" s="39">
        <v>7</v>
      </c>
      <c r="D26" s="39" t="s">
        <v>106</v>
      </c>
      <c r="E26" s="39" t="s">
        <v>107</v>
      </c>
      <c r="F26" s="39">
        <v>0</v>
      </c>
      <c r="G26" s="41">
        <v>75</v>
      </c>
      <c r="H26" s="42">
        <v>85.5</v>
      </c>
    </row>
    <row r="27" spans="1:8" x14ac:dyDescent="0.25">
      <c r="A27" s="38">
        <v>44222</v>
      </c>
      <c r="B27" s="39" t="s">
        <v>6</v>
      </c>
      <c r="C27" s="39">
        <v>7</v>
      </c>
      <c r="D27" s="39" t="s">
        <v>106</v>
      </c>
      <c r="E27" s="39" t="s">
        <v>106</v>
      </c>
      <c r="F27" s="39">
        <v>0</v>
      </c>
      <c r="G27" s="41">
        <v>98</v>
      </c>
      <c r="H27" s="42">
        <v>103.88</v>
      </c>
    </row>
    <row r="28" spans="1:8" x14ac:dyDescent="0.25">
      <c r="A28" s="38">
        <v>44223</v>
      </c>
      <c r="B28" s="39" t="s">
        <v>90</v>
      </c>
      <c r="C28" s="39">
        <v>7</v>
      </c>
      <c r="D28" s="39" t="s">
        <v>105</v>
      </c>
      <c r="E28" s="39" t="s">
        <v>106</v>
      </c>
      <c r="F28" s="39">
        <v>0</v>
      </c>
      <c r="G28" s="41">
        <v>90</v>
      </c>
      <c r="H28" s="42">
        <v>115.2</v>
      </c>
    </row>
    <row r="29" spans="1:8" x14ac:dyDescent="0.25">
      <c r="A29" s="38">
        <v>44223</v>
      </c>
      <c r="B29" s="39" t="s">
        <v>73</v>
      </c>
      <c r="C29" s="39">
        <v>3</v>
      </c>
      <c r="D29" s="39" t="s">
        <v>105</v>
      </c>
      <c r="E29" s="39" t="s">
        <v>106</v>
      </c>
      <c r="F29" s="39">
        <v>0</v>
      </c>
      <c r="G29" s="41">
        <v>89</v>
      </c>
      <c r="H29" s="42">
        <v>117.48</v>
      </c>
    </row>
    <row r="30" spans="1:8" x14ac:dyDescent="0.25">
      <c r="A30" s="38">
        <v>44224</v>
      </c>
      <c r="B30" s="39" t="s">
        <v>14</v>
      </c>
      <c r="C30" s="39">
        <v>10</v>
      </c>
      <c r="D30" s="39" t="s">
        <v>106</v>
      </c>
      <c r="E30" s="39" t="s">
        <v>107</v>
      </c>
      <c r="F30" s="39">
        <v>0</v>
      </c>
      <c r="G30" s="41">
        <v>44</v>
      </c>
      <c r="H30" s="42">
        <v>48.84</v>
      </c>
    </row>
    <row r="31" spans="1:8" x14ac:dyDescent="0.25">
      <c r="A31" s="38">
        <v>44224</v>
      </c>
      <c r="B31" s="39" t="s">
        <v>67</v>
      </c>
      <c r="C31" s="39">
        <v>2</v>
      </c>
      <c r="D31" s="39" t="s">
        <v>108</v>
      </c>
      <c r="E31" s="39" t="s">
        <v>107</v>
      </c>
      <c r="F31" s="39">
        <v>0</v>
      </c>
      <c r="G31" s="41">
        <v>47</v>
      </c>
      <c r="H31" s="42">
        <v>53.11</v>
      </c>
    </row>
    <row r="32" spans="1:8" x14ac:dyDescent="0.25">
      <c r="A32" s="38">
        <v>44229</v>
      </c>
      <c r="B32" s="39" t="s">
        <v>26</v>
      </c>
      <c r="C32" s="39">
        <v>7</v>
      </c>
      <c r="D32" s="39" t="s">
        <v>106</v>
      </c>
      <c r="E32" s="39" t="s">
        <v>106</v>
      </c>
      <c r="F32" s="39">
        <v>0</v>
      </c>
      <c r="G32" s="41">
        <v>148</v>
      </c>
      <c r="H32" s="42">
        <v>164.28</v>
      </c>
    </row>
    <row r="33" spans="1:8" x14ac:dyDescent="0.25">
      <c r="A33" s="38">
        <v>44230</v>
      </c>
      <c r="B33" s="39" t="s">
        <v>39</v>
      </c>
      <c r="C33" s="39">
        <v>13</v>
      </c>
      <c r="D33" s="39" t="s">
        <v>108</v>
      </c>
      <c r="E33" s="39" t="s">
        <v>106</v>
      </c>
      <c r="F33" s="39">
        <v>0</v>
      </c>
      <c r="G33" s="41">
        <v>13</v>
      </c>
      <c r="H33" s="42">
        <v>16.64</v>
      </c>
    </row>
    <row r="34" spans="1:8" x14ac:dyDescent="0.25">
      <c r="A34" s="38">
        <v>44230</v>
      </c>
      <c r="B34" s="39" t="s">
        <v>52</v>
      </c>
      <c r="C34" s="39">
        <v>2</v>
      </c>
      <c r="D34" s="39" t="s">
        <v>105</v>
      </c>
      <c r="E34" s="39" t="s">
        <v>107</v>
      </c>
      <c r="F34" s="39">
        <v>0</v>
      </c>
      <c r="G34" s="41">
        <v>121</v>
      </c>
      <c r="H34" s="42">
        <v>141.57</v>
      </c>
    </row>
    <row r="35" spans="1:8" x14ac:dyDescent="0.25">
      <c r="A35" s="38">
        <v>44231</v>
      </c>
      <c r="B35" s="39" t="s">
        <v>83</v>
      </c>
      <c r="C35" s="39">
        <v>4</v>
      </c>
      <c r="D35" s="39" t="s">
        <v>106</v>
      </c>
      <c r="E35" s="39" t="s">
        <v>106</v>
      </c>
      <c r="F35" s="39">
        <v>0</v>
      </c>
      <c r="G35" s="41">
        <v>67</v>
      </c>
      <c r="H35" s="42">
        <v>85.76</v>
      </c>
    </row>
    <row r="36" spans="1:8" x14ac:dyDescent="0.25">
      <c r="A36" s="38">
        <v>44232</v>
      </c>
      <c r="B36" s="39" t="s">
        <v>96</v>
      </c>
      <c r="C36" s="39">
        <v>7</v>
      </c>
      <c r="D36" s="39" t="s">
        <v>106</v>
      </c>
      <c r="E36" s="39" t="s">
        <v>107</v>
      </c>
      <c r="F36" s="39">
        <v>0</v>
      </c>
      <c r="G36" s="41">
        <v>67</v>
      </c>
      <c r="H36" s="42">
        <v>83.08</v>
      </c>
    </row>
    <row r="37" spans="1:8" x14ac:dyDescent="0.25">
      <c r="A37" s="38">
        <v>44232</v>
      </c>
      <c r="B37" s="39" t="s">
        <v>16</v>
      </c>
      <c r="C37" s="39">
        <v>1</v>
      </c>
      <c r="D37" s="39" t="s">
        <v>108</v>
      </c>
      <c r="E37" s="39" t="s">
        <v>107</v>
      </c>
      <c r="F37" s="39">
        <v>0</v>
      </c>
      <c r="G37" s="41">
        <v>133</v>
      </c>
      <c r="H37" s="42">
        <v>155.61000000000001</v>
      </c>
    </row>
    <row r="38" spans="1:8" x14ac:dyDescent="0.25">
      <c r="A38" s="38">
        <v>44232</v>
      </c>
      <c r="B38" s="39" t="s">
        <v>96</v>
      </c>
      <c r="C38" s="39">
        <v>9</v>
      </c>
      <c r="D38" s="39" t="s">
        <v>108</v>
      </c>
      <c r="E38" s="39" t="s">
        <v>107</v>
      </c>
      <c r="F38" s="39">
        <v>0</v>
      </c>
      <c r="G38" s="41">
        <v>67</v>
      </c>
      <c r="H38" s="42">
        <v>83.08</v>
      </c>
    </row>
    <row r="39" spans="1:8" x14ac:dyDescent="0.25">
      <c r="A39" s="38">
        <v>44233</v>
      </c>
      <c r="B39" s="39" t="s">
        <v>79</v>
      </c>
      <c r="C39" s="39">
        <v>1</v>
      </c>
      <c r="D39" s="39" t="s">
        <v>108</v>
      </c>
      <c r="E39" s="39" t="s">
        <v>107</v>
      </c>
      <c r="F39" s="39">
        <v>0</v>
      </c>
      <c r="G39" s="41">
        <v>5</v>
      </c>
      <c r="H39" s="42">
        <v>6.7</v>
      </c>
    </row>
    <row r="40" spans="1:8" x14ac:dyDescent="0.25">
      <c r="A40" s="38">
        <v>44236</v>
      </c>
      <c r="B40" s="39" t="s">
        <v>77</v>
      </c>
      <c r="C40" s="39">
        <v>14</v>
      </c>
      <c r="D40" s="39" t="s">
        <v>108</v>
      </c>
      <c r="E40" s="39" t="s">
        <v>106</v>
      </c>
      <c r="F40" s="39">
        <v>0</v>
      </c>
      <c r="G40" s="41">
        <v>55</v>
      </c>
      <c r="H40" s="42">
        <v>58.3</v>
      </c>
    </row>
    <row r="41" spans="1:8" x14ac:dyDescent="0.25">
      <c r="A41" s="38">
        <v>44239</v>
      </c>
      <c r="B41" s="39" t="s">
        <v>22</v>
      </c>
      <c r="C41" s="39">
        <v>7</v>
      </c>
      <c r="D41" s="39" t="s">
        <v>108</v>
      </c>
      <c r="E41" s="39" t="s">
        <v>107</v>
      </c>
      <c r="F41" s="39">
        <v>0</v>
      </c>
      <c r="G41" s="41">
        <v>83</v>
      </c>
      <c r="H41" s="42">
        <v>94.62</v>
      </c>
    </row>
    <row r="42" spans="1:8" x14ac:dyDescent="0.25">
      <c r="A42" s="38">
        <v>44239</v>
      </c>
      <c r="B42" s="39" t="s">
        <v>54</v>
      </c>
      <c r="C42" s="39">
        <v>9</v>
      </c>
      <c r="D42" s="39" t="s">
        <v>106</v>
      </c>
      <c r="E42" s="39" t="s">
        <v>107</v>
      </c>
      <c r="F42" s="39">
        <v>0</v>
      </c>
      <c r="G42" s="41">
        <v>141</v>
      </c>
      <c r="H42" s="42">
        <v>149.46</v>
      </c>
    </row>
    <row r="43" spans="1:8" x14ac:dyDescent="0.25">
      <c r="A43" s="38">
        <v>44242</v>
      </c>
      <c r="B43" s="39" t="s">
        <v>63</v>
      </c>
      <c r="C43" s="39">
        <v>4</v>
      </c>
      <c r="D43" s="39" t="s">
        <v>108</v>
      </c>
      <c r="E43" s="39" t="s">
        <v>106</v>
      </c>
      <c r="F43" s="39">
        <v>0</v>
      </c>
      <c r="G43" s="41">
        <v>48</v>
      </c>
      <c r="H43" s="42">
        <v>57.120000000000005</v>
      </c>
    </row>
    <row r="44" spans="1:8" x14ac:dyDescent="0.25">
      <c r="A44" s="38">
        <v>44245</v>
      </c>
      <c r="B44" s="39" t="s">
        <v>37</v>
      </c>
      <c r="C44" s="39">
        <v>6</v>
      </c>
      <c r="D44" s="39" t="s">
        <v>106</v>
      </c>
      <c r="E44" s="39" t="s">
        <v>107</v>
      </c>
      <c r="F44" s="39">
        <v>0</v>
      </c>
      <c r="G44" s="41">
        <v>12</v>
      </c>
      <c r="H44" s="42">
        <v>15.719999999999999</v>
      </c>
    </row>
    <row r="45" spans="1:8" x14ac:dyDescent="0.25">
      <c r="A45" s="38">
        <v>44247</v>
      </c>
      <c r="B45" s="39" t="s">
        <v>69</v>
      </c>
      <c r="C45" s="39">
        <v>11</v>
      </c>
      <c r="D45" s="39" t="s">
        <v>106</v>
      </c>
      <c r="E45" s="39" t="s">
        <v>107</v>
      </c>
      <c r="F45" s="39">
        <v>0</v>
      </c>
      <c r="G45" s="41">
        <v>148</v>
      </c>
      <c r="H45" s="42">
        <v>201.28</v>
      </c>
    </row>
    <row r="46" spans="1:8" x14ac:dyDescent="0.25">
      <c r="A46" s="38">
        <v>44249</v>
      </c>
      <c r="B46" s="39" t="s">
        <v>33</v>
      </c>
      <c r="C46" s="39">
        <v>5</v>
      </c>
      <c r="D46" s="39" t="s">
        <v>106</v>
      </c>
      <c r="E46" s="39" t="s">
        <v>107</v>
      </c>
      <c r="F46" s="39">
        <v>0</v>
      </c>
      <c r="G46" s="41">
        <v>112</v>
      </c>
      <c r="H46" s="42">
        <v>122.08</v>
      </c>
    </row>
    <row r="47" spans="1:8" x14ac:dyDescent="0.25">
      <c r="A47" s="38">
        <v>44250</v>
      </c>
      <c r="B47" s="39" t="s">
        <v>58</v>
      </c>
      <c r="C47" s="39">
        <v>3</v>
      </c>
      <c r="D47" s="39" t="s">
        <v>108</v>
      </c>
      <c r="E47" s="39" t="s">
        <v>107</v>
      </c>
      <c r="F47" s="39">
        <v>0</v>
      </c>
      <c r="G47" s="17">
        <v>7</v>
      </c>
      <c r="H47" s="42">
        <v>8.33</v>
      </c>
    </row>
    <row r="48" spans="1:8" x14ac:dyDescent="0.25">
      <c r="A48" s="38">
        <v>44250</v>
      </c>
      <c r="B48" s="39" t="s">
        <v>16</v>
      </c>
      <c r="C48" s="39">
        <v>2</v>
      </c>
      <c r="D48" s="39" t="s">
        <v>108</v>
      </c>
      <c r="E48" s="39" t="s">
        <v>106</v>
      </c>
      <c r="F48" s="39">
        <v>0</v>
      </c>
      <c r="G48" s="17">
        <v>133</v>
      </c>
      <c r="H48" s="42">
        <v>155.61000000000001</v>
      </c>
    </row>
    <row r="49" spans="1:8" x14ac:dyDescent="0.25">
      <c r="A49" s="38">
        <v>44252</v>
      </c>
      <c r="B49" s="39" t="s">
        <v>10</v>
      </c>
      <c r="C49" s="39">
        <v>4</v>
      </c>
      <c r="D49" s="39" t="s">
        <v>105</v>
      </c>
      <c r="E49" s="39" t="s">
        <v>106</v>
      </c>
      <c r="F49" s="39">
        <v>0</v>
      </c>
      <c r="G49" s="17">
        <v>105</v>
      </c>
      <c r="H49" s="42">
        <v>142.80000000000001</v>
      </c>
    </row>
    <row r="50" spans="1:8" x14ac:dyDescent="0.25">
      <c r="A50" s="38">
        <v>44252</v>
      </c>
      <c r="B50" s="39" t="s">
        <v>73</v>
      </c>
      <c r="C50" s="39">
        <v>11</v>
      </c>
      <c r="D50" s="39" t="s">
        <v>106</v>
      </c>
      <c r="E50" s="39" t="s">
        <v>107</v>
      </c>
      <c r="F50" s="39">
        <v>0</v>
      </c>
      <c r="G50" s="17">
        <v>89</v>
      </c>
      <c r="H50" s="42">
        <v>117.48</v>
      </c>
    </row>
    <row r="51" spans="1:8" x14ac:dyDescent="0.25">
      <c r="A51" s="38">
        <v>44252</v>
      </c>
      <c r="B51" s="39" t="s">
        <v>69</v>
      </c>
      <c r="C51" s="39">
        <v>2</v>
      </c>
      <c r="D51" s="39" t="s">
        <v>108</v>
      </c>
      <c r="E51" s="39" t="s">
        <v>106</v>
      </c>
      <c r="F51" s="39">
        <v>0</v>
      </c>
      <c r="G51" s="17">
        <v>148</v>
      </c>
      <c r="H51" s="42">
        <v>201.28</v>
      </c>
    </row>
    <row r="52" spans="1:8" x14ac:dyDescent="0.25">
      <c r="A52" s="38">
        <v>44254</v>
      </c>
      <c r="B52" s="39" t="s">
        <v>43</v>
      </c>
      <c r="C52" s="39">
        <v>11</v>
      </c>
      <c r="D52" s="39" t="s">
        <v>105</v>
      </c>
      <c r="E52" s="39" t="s">
        <v>106</v>
      </c>
      <c r="F52" s="39">
        <v>0</v>
      </c>
      <c r="G52" s="17">
        <v>37</v>
      </c>
      <c r="H52" s="42">
        <v>49.21</v>
      </c>
    </row>
    <row r="53" spans="1:8" x14ac:dyDescent="0.25">
      <c r="A53" s="38">
        <v>44258</v>
      </c>
      <c r="B53" s="39" t="s">
        <v>29</v>
      </c>
      <c r="C53" s="39">
        <v>1</v>
      </c>
      <c r="D53" s="39" t="s">
        <v>108</v>
      </c>
      <c r="E53" s="39" t="s">
        <v>106</v>
      </c>
      <c r="F53" s="39">
        <v>0</v>
      </c>
      <c r="G53" s="17">
        <v>44</v>
      </c>
      <c r="H53" s="42">
        <v>48.4</v>
      </c>
    </row>
    <row r="54" spans="1:8" x14ac:dyDescent="0.25">
      <c r="A54" s="38">
        <v>44262</v>
      </c>
      <c r="B54" s="39" t="s">
        <v>50</v>
      </c>
      <c r="C54" s="39">
        <v>9</v>
      </c>
      <c r="D54" s="39" t="s">
        <v>108</v>
      </c>
      <c r="E54" s="39" t="s">
        <v>107</v>
      </c>
      <c r="F54" s="39">
        <v>0</v>
      </c>
      <c r="G54" s="17">
        <v>126</v>
      </c>
      <c r="H54" s="42">
        <v>162.54</v>
      </c>
    </row>
    <row r="55" spans="1:8" x14ac:dyDescent="0.25">
      <c r="A55" s="38">
        <v>44263</v>
      </c>
      <c r="B55" s="39" t="s">
        <v>63</v>
      </c>
      <c r="C55" s="39">
        <v>6</v>
      </c>
      <c r="D55" s="39" t="s">
        <v>106</v>
      </c>
      <c r="E55" s="39" t="s">
        <v>107</v>
      </c>
      <c r="F55" s="39">
        <v>0</v>
      </c>
      <c r="G55" s="17">
        <v>48</v>
      </c>
      <c r="H55" s="42">
        <v>57.120000000000005</v>
      </c>
    </row>
    <row r="56" spans="1:8" x14ac:dyDescent="0.25">
      <c r="A56" s="38">
        <v>44263</v>
      </c>
      <c r="B56" s="39" t="s">
        <v>98</v>
      </c>
      <c r="C56" s="39">
        <v>9</v>
      </c>
      <c r="D56" s="39" t="s">
        <v>106</v>
      </c>
      <c r="E56" s="39" t="s">
        <v>106</v>
      </c>
      <c r="F56" s="39">
        <v>0</v>
      </c>
      <c r="G56" s="17">
        <v>76</v>
      </c>
      <c r="H56" s="42">
        <v>82.08</v>
      </c>
    </row>
    <row r="57" spans="1:8" x14ac:dyDescent="0.25">
      <c r="A57" s="38">
        <v>44264</v>
      </c>
      <c r="B57" s="39" t="s">
        <v>67</v>
      </c>
      <c r="C57" s="39">
        <v>6</v>
      </c>
      <c r="D57" s="39" t="s">
        <v>105</v>
      </c>
      <c r="E57" s="39" t="s">
        <v>106</v>
      </c>
      <c r="F57" s="39">
        <v>0</v>
      </c>
      <c r="G57" s="17">
        <v>47</v>
      </c>
      <c r="H57" s="42">
        <v>53.11</v>
      </c>
    </row>
    <row r="58" spans="1:8" x14ac:dyDescent="0.25">
      <c r="A58" s="38">
        <v>44266</v>
      </c>
      <c r="B58" s="39" t="s">
        <v>58</v>
      </c>
      <c r="C58" s="39">
        <v>11</v>
      </c>
      <c r="D58" s="39" t="s">
        <v>108</v>
      </c>
      <c r="E58" s="39" t="s">
        <v>107</v>
      </c>
      <c r="F58" s="39">
        <v>0</v>
      </c>
      <c r="G58" s="17">
        <v>7</v>
      </c>
      <c r="H58" s="42">
        <v>8.33</v>
      </c>
    </row>
    <row r="59" spans="1:8" x14ac:dyDescent="0.25">
      <c r="A59" s="38">
        <v>44268</v>
      </c>
      <c r="B59" s="39" t="s">
        <v>65</v>
      </c>
      <c r="C59" s="39">
        <v>10</v>
      </c>
      <c r="D59" s="39" t="s">
        <v>105</v>
      </c>
      <c r="E59" s="39" t="s">
        <v>107</v>
      </c>
      <c r="F59" s="39">
        <v>0</v>
      </c>
      <c r="G59" s="17">
        <v>37</v>
      </c>
      <c r="H59" s="42">
        <v>41.81</v>
      </c>
    </row>
    <row r="60" spans="1:8" x14ac:dyDescent="0.25">
      <c r="A60" s="38">
        <v>44270</v>
      </c>
      <c r="B60" s="39" t="s">
        <v>88</v>
      </c>
      <c r="C60" s="39">
        <v>11</v>
      </c>
      <c r="D60" s="39" t="s">
        <v>106</v>
      </c>
      <c r="E60" s="39" t="s">
        <v>107</v>
      </c>
      <c r="F60" s="39">
        <v>0</v>
      </c>
      <c r="G60" s="17">
        <v>37</v>
      </c>
      <c r="H60" s="42">
        <v>42.55</v>
      </c>
    </row>
    <row r="61" spans="1:8" x14ac:dyDescent="0.25">
      <c r="A61" s="38">
        <v>44271</v>
      </c>
      <c r="B61" s="39" t="s">
        <v>31</v>
      </c>
      <c r="C61" s="39">
        <v>14</v>
      </c>
      <c r="D61" s="39" t="s">
        <v>108</v>
      </c>
      <c r="E61" s="39" t="s">
        <v>107</v>
      </c>
      <c r="F61" s="39">
        <v>0</v>
      </c>
      <c r="G61" s="17">
        <v>73</v>
      </c>
      <c r="H61" s="42">
        <v>94.17</v>
      </c>
    </row>
    <row r="62" spans="1:8" x14ac:dyDescent="0.25">
      <c r="A62" s="38">
        <v>44273</v>
      </c>
      <c r="B62" s="39" t="s">
        <v>94</v>
      </c>
      <c r="C62" s="39">
        <v>8</v>
      </c>
      <c r="D62" s="39" t="s">
        <v>105</v>
      </c>
      <c r="E62" s="39" t="s">
        <v>107</v>
      </c>
      <c r="F62" s="39">
        <v>0</v>
      </c>
      <c r="G62" s="17">
        <v>120</v>
      </c>
      <c r="H62" s="42">
        <v>162</v>
      </c>
    </row>
    <row r="63" spans="1:8" x14ac:dyDescent="0.25">
      <c r="A63" s="38">
        <v>44274</v>
      </c>
      <c r="B63" s="39" t="s">
        <v>65</v>
      </c>
      <c r="C63" s="39">
        <v>9</v>
      </c>
      <c r="D63" s="39" t="s">
        <v>106</v>
      </c>
      <c r="E63" s="39" t="s">
        <v>107</v>
      </c>
      <c r="F63" s="39">
        <v>0</v>
      </c>
      <c r="G63" s="17">
        <v>37</v>
      </c>
      <c r="H63" s="42">
        <v>41.81</v>
      </c>
    </row>
    <row r="64" spans="1:8" x14ac:dyDescent="0.25">
      <c r="A64" s="38">
        <v>44276</v>
      </c>
      <c r="B64" s="39" t="s">
        <v>47</v>
      </c>
      <c r="C64" s="39">
        <v>13</v>
      </c>
      <c r="D64" s="39" t="s">
        <v>106</v>
      </c>
      <c r="E64" s="39" t="s">
        <v>106</v>
      </c>
      <c r="F64" s="39">
        <v>0</v>
      </c>
      <c r="G64" s="17">
        <v>61</v>
      </c>
      <c r="H64" s="42">
        <v>76.25</v>
      </c>
    </row>
    <row r="65" spans="1:8" x14ac:dyDescent="0.25">
      <c r="A65" s="38">
        <v>44276</v>
      </c>
      <c r="B65" s="39" t="s">
        <v>88</v>
      </c>
      <c r="C65" s="39">
        <v>7</v>
      </c>
      <c r="D65" s="39" t="s">
        <v>108</v>
      </c>
      <c r="E65" s="39" t="s">
        <v>106</v>
      </c>
      <c r="F65" s="39">
        <v>0</v>
      </c>
      <c r="G65" s="17">
        <v>37</v>
      </c>
      <c r="H65" s="42">
        <v>42.55</v>
      </c>
    </row>
    <row r="66" spans="1:8" x14ac:dyDescent="0.25">
      <c r="A66" s="38">
        <v>44277</v>
      </c>
      <c r="B66" s="39" t="s">
        <v>10</v>
      </c>
      <c r="C66" s="39">
        <v>8</v>
      </c>
      <c r="D66" s="39" t="s">
        <v>106</v>
      </c>
      <c r="E66" s="39" t="s">
        <v>106</v>
      </c>
      <c r="F66" s="39">
        <v>0</v>
      </c>
      <c r="G66" s="17">
        <v>105</v>
      </c>
      <c r="H66" s="42">
        <v>142.80000000000001</v>
      </c>
    </row>
    <row r="67" spans="1:8" x14ac:dyDescent="0.25">
      <c r="A67" s="38">
        <v>44277</v>
      </c>
      <c r="B67" s="39" t="s">
        <v>31</v>
      </c>
      <c r="C67" s="39">
        <v>4</v>
      </c>
      <c r="D67" s="39" t="s">
        <v>106</v>
      </c>
      <c r="E67" s="39" t="s">
        <v>106</v>
      </c>
      <c r="F67" s="39">
        <v>0</v>
      </c>
      <c r="G67" s="17">
        <v>73</v>
      </c>
      <c r="H67" s="42">
        <v>94.17</v>
      </c>
    </row>
    <row r="68" spans="1:8" x14ac:dyDescent="0.25">
      <c r="A68" s="38">
        <v>44280</v>
      </c>
      <c r="B68" s="39" t="s">
        <v>56</v>
      </c>
      <c r="C68" s="39">
        <v>14</v>
      </c>
      <c r="D68" s="39" t="s">
        <v>106</v>
      </c>
      <c r="E68" s="39" t="s">
        <v>107</v>
      </c>
      <c r="F68" s="39">
        <v>0</v>
      </c>
      <c r="G68" s="17">
        <v>144</v>
      </c>
      <c r="H68" s="42">
        <v>156.96</v>
      </c>
    </row>
    <row r="69" spans="1:8" x14ac:dyDescent="0.25">
      <c r="A69" s="38">
        <v>44280</v>
      </c>
      <c r="B69" s="39" t="s">
        <v>18</v>
      </c>
      <c r="C69" s="39">
        <v>4</v>
      </c>
      <c r="D69" s="39" t="s">
        <v>108</v>
      </c>
      <c r="E69" s="39" t="s">
        <v>107</v>
      </c>
      <c r="F69" s="39">
        <v>0</v>
      </c>
      <c r="G69" s="17">
        <v>75</v>
      </c>
      <c r="H69" s="42">
        <v>85.5</v>
      </c>
    </row>
    <row r="70" spans="1:8" x14ac:dyDescent="0.25">
      <c r="A70" s="38">
        <v>44280</v>
      </c>
      <c r="B70" s="39" t="s">
        <v>67</v>
      </c>
      <c r="C70" s="39">
        <v>8</v>
      </c>
      <c r="D70" s="39" t="s">
        <v>108</v>
      </c>
      <c r="E70" s="39" t="s">
        <v>107</v>
      </c>
      <c r="F70" s="39">
        <v>0</v>
      </c>
      <c r="G70" s="17">
        <v>47</v>
      </c>
      <c r="H70" s="42">
        <v>53.11</v>
      </c>
    </row>
    <row r="71" spans="1:8" x14ac:dyDescent="0.25">
      <c r="A71" s="38">
        <v>44280</v>
      </c>
      <c r="B71" s="39" t="s">
        <v>86</v>
      </c>
      <c r="C71" s="39">
        <v>2</v>
      </c>
      <c r="D71" s="39" t="s">
        <v>108</v>
      </c>
      <c r="E71" s="39" t="s">
        <v>106</v>
      </c>
      <c r="F71" s="39">
        <v>0</v>
      </c>
      <c r="G71" s="17">
        <v>72</v>
      </c>
      <c r="H71" s="42">
        <v>79.92</v>
      </c>
    </row>
    <row r="72" spans="1:8" x14ac:dyDescent="0.25">
      <c r="A72" s="38">
        <v>44281</v>
      </c>
      <c r="B72" s="39" t="s">
        <v>6</v>
      </c>
      <c r="C72" s="39">
        <v>4</v>
      </c>
      <c r="D72" s="39" t="s">
        <v>108</v>
      </c>
      <c r="E72" s="39" t="s">
        <v>107</v>
      </c>
      <c r="F72" s="39">
        <v>0</v>
      </c>
      <c r="G72" s="17">
        <v>98</v>
      </c>
      <c r="H72" s="42">
        <v>103.88</v>
      </c>
    </row>
    <row r="73" spans="1:8" x14ac:dyDescent="0.25">
      <c r="A73" s="38">
        <v>44281</v>
      </c>
      <c r="B73" s="39" t="s">
        <v>94</v>
      </c>
      <c r="C73" s="39">
        <v>1</v>
      </c>
      <c r="D73" s="39" t="s">
        <v>108</v>
      </c>
      <c r="E73" s="39" t="s">
        <v>107</v>
      </c>
      <c r="F73" s="39">
        <v>0</v>
      </c>
      <c r="G73" s="17">
        <v>120</v>
      </c>
      <c r="H73" s="42">
        <v>162</v>
      </c>
    </row>
    <row r="74" spans="1:8" x14ac:dyDescent="0.25">
      <c r="A74" s="38">
        <v>44281</v>
      </c>
      <c r="B74" s="39" t="s">
        <v>26</v>
      </c>
      <c r="C74" s="39">
        <v>9</v>
      </c>
      <c r="D74" s="39" t="s">
        <v>108</v>
      </c>
      <c r="E74" s="39" t="s">
        <v>106</v>
      </c>
      <c r="F74" s="39">
        <v>0</v>
      </c>
      <c r="G74" s="17">
        <v>148</v>
      </c>
      <c r="H74" s="42">
        <v>164.28</v>
      </c>
    </row>
    <row r="75" spans="1:8" x14ac:dyDescent="0.25">
      <c r="A75" s="38">
        <v>44282</v>
      </c>
      <c r="B75" s="39" t="s">
        <v>69</v>
      </c>
      <c r="C75" s="39">
        <v>3</v>
      </c>
      <c r="D75" s="39" t="s">
        <v>108</v>
      </c>
      <c r="E75" s="39" t="s">
        <v>106</v>
      </c>
      <c r="F75" s="39">
        <v>0</v>
      </c>
      <c r="G75" s="17">
        <v>148</v>
      </c>
      <c r="H75" s="42">
        <v>201.28</v>
      </c>
    </row>
    <row r="76" spans="1:8" x14ac:dyDescent="0.25">
      <c r="A76" s="38">
        <v>44283</v>
      </c>
      <c r="B76" s="39" t="s">
        <v>20</v>
      </c>
      <c r="C76" s="39">
        <v>8</v>
      </c>
      <c r="D76" s="39" t="s">
        <v>106</v>
      </c>
      <c r="E76" s="39" t="s">
        <v>107</v>
      </c>
      <c r="F76" s="39">
        <v>0</v>
      </c>
      <c r="G76" s="17">
        <v>43</v>
      </c>
      <c r="H76" s="42">
        <v>47.730000000000004</v>
      </c>
    </row>
    <row r="77" spans="1:8" x14ac:dyDescent="0.25">
      <c r="A77" s="38">
        <v>44285</v>
      </c>
      <c r="B77" s="39" t="s">
        <v>86</v>
      </c>
      <c r="C77" s="39">
        <v>1</v>
      </c>
      <c r="D77" s="39" t="s">
        <v>106</v>
      </c>
      <c r="E77" s="39" t="s">
        <v>107</v>
      </c>
      <c r="F77" s="39">
        <v>0</v>
      </c>
      <c r="G77" s="17">
        <v>72</v>
      </c>
      <c r="H77" s="42">
        <v>79.92</v>
      </c>
    </row>
    <row r="78" spans="1:8" x14ac:dyDescent="0.25">
      <c r="A78" s="38">
        <v>44286</v>
      </c>
      <c r="B78" s="39" t="s">
        <v>94</v>
      </c>
      <c r="C78" s="39">
        <v>3</v>
      </c>
      <c r="D78" s="39" t="s">
        <v>108</v>
      </c>
      <c r="E78" s="39" t="s">
        <v>107</v>
      </c>
      <c r="F78" s="39">
        <v>0</v>
      </c>
      <c r="G78" s="17">
        <v>120</v>
      </c>
      <c r="H78" s="42">
        <v>162</v>
      </c>
    </row>
    <row r="79" spans="1:8" x14ac:dyDescent="0.25">
      <c r="A79" s="38">
        <v>44290</v>
      </c>
      <c r="B79" s="39" t="s">
        <v>90</v>
      </c>
      <c r="C79" s="39">
        <v>4</v>
      </c>
      <c r="D79" s="39" t="s">
        <v>108</v>
      </c>
      <c r="E79" s="39" t="s">
        <v>107</v>
      </c>
      <c r="F79" s="39">
        <v>0</v>
      </c>
      <c r="G79" s="17">
        <v>90</v>
      </c>
      <c r="H79" s="42">
        <v>115.2</v>
      </c>
    </row>
    <row r="80" spans="1:8" x14ac:dyDescent="0.25">
      <c r="A80" s="38">
        <v>44290</v>
      </c>
      <c r="B80" s="39" t="s">
        <v>24</v>
      </c>
      <c r="C80" s="39">
        <v>9</v>
      </c>
      <c r="D80" s="39" t="s">
        <v>106</v>
      </c>
      <c r="E80" s="39" t="s">
        <v>107</v>
      </c>
      <c r="F80" s="39">
        <v>0</v>
      </c>
      <c r="G80" s="17">
        <v>6</v>
      </c>
      <c r="H80" s="42">
        <v>7.8599999999999994</v>
      </c>
    </row>
    <row r="81" spans="1:8" x14ac:dyDescent="0.25">
      <c r="A81" s="38">
        <v>44291</v>
      </c>
      <c r="B81" s="39" t="s">
        <v>71</v>
      </c>
      <c r="C81" s="39">
        <v>15</v>
      </c>
      <c r="D81" s="39" t="s">
        <v>106</v>
      </c>
      <c r="E81" s="39" t="s">
        <v>106</v>
      </c>
      <c r="F81" s="39">
        <v>0</v>
      </c>
      <c r="G81" s="17">
        <v>93</v>
      </c>
      <c r="H81" s="42">
        <v>104.16</v>
      </c>
    </row>
    <row r="82" spans="1:8" x14ac:dyDescent="0.25">
      <c r="A82" s="38">
        <v>44295</v>
      </c>
      <c r="B82" s="39" t="s">
        <v>16</v>
      </c>
      <c r="C82" s="39">
        <v>3</v>
      </c>
      <c r="D82" s="39" t="s">
        <v>106</v>
      </c>
      <c r="E82" s="39" t="s">
        <v>106</v>
      </c>
      <c r="F82" s="39">
        <v>0</v>
      </c>
      <c r="G82" s="17">
        <v>133</v>
      </c>
      <c r="H82" s="42">
        <v>155.61000000000001</v>
      </c>
    </row>
    <row r="83" spans="1:8" x14ac:dyDescent="0.25">
      <c r="A83" s="38">
        <v>44296</v>
      </c>
      <c r="B83" s="39" t="s">
        <v>52</v>
      </c>
      <c r="C83" s="39">
        <v>14</v>
      </c>
      <c r="D83" s="39" t="s">
        <v>108</v>
      </c>
      <c r="E83" s="39" t="s">
        <v>106</v>
      </c>
      <c r="F83" s="39">
        <v>0</v>
      </c>
      <c r="G83" s="17">
        <v>121</v>
      </c>
      <c r="H83" s="42">
        <v>141.57</v>
      </c>
    </row>
    <row r="84" spans="1:8" x14ac:dyDescent="0.25">
      <c r="A84" s="38">
        <v>44298</v>
      </c>
      <c r="B84" s="39" t="s">
        <v>83</v>
      </c>
      <c r="C84" s="39">
        <v>3</v>
      </c>
      <c r="D84" s="39" t="s">
        <v>108</v>
      </c>
      <c r="E84" s="39" t="s">
        <v>107</v>
      </c>
      <c r="F84" s="39">
        <v>0</v>
      </c>
      <c r="G84" s="17">
        <v>67</v>
      </c>
      <c r="H84" s="42">
        <v>85.76</v>
      </c>
    </row>
    <row r="85" spans="1:8" x14ac:dyDescent="0.25">
      <c r="A85" s="38">
        <v>44298</v>
      </c>
      <c r="B85" s="39" t="s">
        <v>67</v>
      </c>
      <c r="C85" s="39">
        <v>4</v>
      </c>
      <c r="D85" s="39" t="s">
        <v>108</v>
      </c>
      <c r="E85" s="39" t="s">
        <v>106</v>
      </c>
      <c r="F85" s="39">
        <v>0</v>
      </c>
      <c r="G85" s="17">
        <v>47</v>
      </c>
      <c r="H85" s="42">
        <v>53.11</v>
      </c>
    </row>
    <row r="86" spans="1:8" x14ac:dyDescent="0.25">
      <c r="A86" s="38">
        <v>44298</v>
      </c>
      <c r="B86" s="39" t="s">
        <v>63</v>
      </c>
      <c r="C86" s="39">
        <v>9</v>
      </c>
      <c r="D86" s="39" t="s">
        <v>108</v>
      </c>
      <c r="E86" s="39" t="s">
        <v>106</v>
      </c>
      <c r="F86" s="39">
        <v>0</v>
      </c>
      <c r="G86" s="17">
        <v>48</v>
      </c>
      <c r="H86" s="42">
        <v>57.120000000000005</v>
      </c>
    </row>
    <row r="87" spans="1:8" x14ac:dyDescent="0.25">
      <c r="A87" s="38">
        <v>44298</v>
      </c>
      <c r="B87" s="39" t="s">
        <v>75</v>
      </c>
      <c r="C87" s="39">
        <v>13</v>
      </c>
      <c r="D87" s="39" t="s">
        <v>108</v>
      </c>
      <c r="E87" s="39" t="s">
        <v>107</v>
      </c>
      <c r="F87" s="39">
        <v>0</v>
      </c>
      <c r="G87" s="17">
        <v>95</v>
      </c>
      <c r="H87" s="42">
        <v>119.7</v>
      </c>
    </row>
    <row r="88" spans="1:8" x14ac:dyDescent="0.25">
      <c r="A88" s="38">
        <v>44301</v>
      </c>
      <c r="B88" s="39" t="s">
        <v>41</v>
      </c>
      <c r="C88" s="39">
        <v>3</v>
      </c>
      <c r="D88" s="39" t="s">
        <v>108</v>
      </c>
      <c r="E88" s="39" t="s">
        <v>106</v>
      </c>
      <c r="F88" s="39">
        <v>0</v>
      </c>
      <c r="G88" s="17">
        <v>134</v>
      </c>
      <c r="H88" s="42">
        <v>156.78</v>
      </c>
    </row>
    <row r="89" spans="1:8" x14ac:dyDescent="0.25">
      <c r="A89" s="38">
        <v>44302</v>
      </c>
      <c r="B89" s="39" t="s">
        <v>43</v>
      </c>
      <c r="C89" s="39">
        <v>15</v>
      </c>
      <c r="D89" s="39" t="s">
        <v>108</v>
      </c>
      <c r="E89" s="39" t="s">
        <v>107</v>
      </c>
      <c r="F89" s="39">
        <v>0</v>
      </c>
      <c r="G89" s="17">
        <v>37</v>
      </c>
      <c r="H89" s="42">
        <v>49.21</v>
      </c>
    </row>
    <row r="90" spans="1:8" x14ac:dyDescent="0.25">
      <c r="A90" s="38">
        <v>44304</v>
      </c>
      <c r="B90" s="39" t="s">
        <v>86</v>
      </c>
      <c r="C90" s="39">
        <v>9</v>
      </c>
      <c r="D90" s="39" t="s">
        <v>105</v>
      </c>
      <c r="E90" s="39" t="s">
        <v>106</v>
      </c>
      <c r="F90" s="39">
        <v>0</v>
      </c>
      <c r="G90" s="17">
        <v>72</v>
      </c>
      <c r="H90" s="42">
        <v>79.92</v>
      </c>
    </row>
    <row r="91" spans="1:8" x14ac:dyDescent="0.25">
      <c r="A91" s="38">
        <v>44304</v>
      </c>
      <c r="B91" s="39" t="s">
        <v>45</v>
      </c>
      <c r="C91" s="39">
        <v>13</v>
      </c>
      <c r="D91" s="39" t="s">
        <v>108</v>
      </c>
      <c r="E91" s="39" t="s">
        <v>107</v>
      </c>
      <c r="F91" s="39">
        <v>0</v>
      </c>
      <c r="G91" s="17">
        <v>150</v>
      </c>
      <c r="H91" s="42">
        <v>210</v>
      </c>
    </row>
    <row r="92" spans="1:8" x14ac:dyDescent="0.25">
      <c r="A92" s="38">
        <v>44309</v>
      </c>
      <c r="B92" s="39" t="s">
        <v>94</v>
      </c>
      <c r="C92" s="39">
        <v>6</v>
      </c>
      <c r="D92" s="39" t="s">
        <v>108</v>
      </c>
      <c r="E92" s="39" t="s">
        <v>106</v>
      </c>
      <c r="F92" s="39">
        <v>0</v>
      </c>
      <c r="G92" s="17">
        <v>120</v>
      </c>
      <c r="H92" s="42">
        <v>162</v>
      </c>
    </row>
    <row r="93" spans="1:8" x14ac:dyDescent="0.25">
      <c r="A93" s="38">
        <v>44309</v>
      </c>
      <c r="B93" s="39" t="s">
        <v>65</v>
      </c>
      <c r="C93" s="39">
        <v>10</v>
      </c>
      <c r="D93" s="39" t="s">
        <v>108</v>
      </c>
      <c r="E93" s="39" t="s">
        <v>106</v>
      </c>
      <c r="F93" s="39">
        <v>0</v>
      </c>
      <c r="G93" s="17">
        <v>37</v>
      </c>
      <c r="H93" s="42">
        <v>41.81</v>
      </c>
    </row>
    <row r="94" spans="1:8" x14ac:dyDescent="0.25">
      <c r="A94" s="38">
        <v>44310</v>
      </c>
      <c r="B94" s="39" t="s">
        <v>69</v>
      </c>
      <c r="C94" s="39">
        <v>2</v>
      </c>
      <c r="D94" s="39" t="s">
        <v>106</v>
      </c>
      <c r="E94" s="39" t="s">
        <v>106</v>
      </c>
      <c r="F94" s="39">
        <v>0</v>
      </c>
      <c r="G94" s="17">
        <v>148</v>
      </c>
      <c r="H94" s="42">
        <v>201.28</v>
      </c>
    </row>
    <row r="95" spans="1:8" x14ac:dyDescent="0.25">
      <c r="A95" s="38">
        <v>44312</v>
      </c>
      <c r="B95" s="39" t="s">
        <v>83</v>
      </c>
      <c r="C95" s="39">
        <v>3</v>
      </c>
      <c r="D95" s="39" t="s">
        <v>108</v>
      </c>
      <c r="E95" s="39" t="s">
        <v>106</v>
      </c>
      <c r="F95" s="39">
        <v>0</v>
      </c>
      <c r="G95" s="17">
        <v>67</v>
      </c>
      <c r="H95" s="42">
        <v>85.76</v>
      </c>
    </row>
    <row r="96" spans="1:8" x14ac:dyDescent="0.25">
      <c r="A96" s="38">
        <v>44315</v>
      </c>
      <c r="B96" s="39" t="s">
        <v>69</v>
      </c>
      <c r="C96" s="39">
        <v>7</v>
      </c>
      <c r="D96" s="39" t="s">
        <v>108</v>
      </c>
      <c r="E96" s="39" t="s">
        <v>106</v>
      </c>
      <c r="F96" s="39">
        <v>0</v>
      </c>
      <c r="G96" s="17">
        <v>148</v>
      </c>
      <c r="H96" s="42">
        <v>201.28</v>
      </c>
    </row>
    <row r="97" spans="1:8" x14ac:dyDescent="0.25">
      <c r="A97" s="38">
        <v>44316</v>
      </c>
      <c r="B97" s="39" t="s">
        <v>67</v>
      </c>
      <c r="C97" s="39">
        <v>1</v>
      </c>
      <c r="D97" s="39" t="s">
        <v>108</v>
      </c>
      <c r="E97" s="39" t="s">
        <v>106</v>
      </c>
      <c r="F97" s="39">
        <v>0</v>
      </c>
      <c r="G97" s="17">
        <v>47</v>
      </c>
      <c r="H97" s="42">
        <v>53.11</v>
      </c>
    </row>
    <row r="98" spans="1:8" x14ac:dyDescent="0.25">
      <c r="A98" s="38">
        <v>44317</v>
      </c>
      <c r="B98" s="39" t="s">
        <v>43</v>
      </c>
      <c r="C98" s="39">
        <v>3</v>
      </c>
      <c r="D98" s="39" t="s">
        <v>106</v>
      </c>
      <c r="E98" s="39" t="s">
        <v>107</v>
      </c>
      <c r="F98" s="39">
        <v>0</v>
      </c>
      <c r="G98" s="17">
        <v>37</v>
      </c>
      <c r="H98" s="42">
        <v>49.21</v>
      </c>
    </row>
    <row r="99" spans="1:8" x14ac:dyDescent="0.25">
      <c r="A99" s="38">
        <v>44317</v>
      </c>
      <c r="B99" s="39" t="s">
        <v>94</v>
      </c>
      <c r="C99" s="39">
        <v>1</v>
      </c>
      <c r="D99" s="39" t="s">
        <v>106</v>
      </c>
      <c r="E99" s="39" t="s">
        <v>107</v>
      </c>
      <c r="F99" s="39">
        <v>0</v>
      </c>
      <c r="G99" s="17">
        <v>120</v>
      </c>
      <c r="H99" s="42">
        <v>162</v>
      </c>
    </row>
    <row r="100" spans="1:8" x14ac:dyDescent="0.25">
      <c r="A100" s="38">
        <v>44319</v>
      </c>
      <c r="B100" s="39" t="s">
        <v>77</v>
      </c>
      <c r="C100" s="39">
        <v>3</v>
      </c>
      <c r="D100" s="39" t="s">
        <v>106</v>
      </c>
      <c r="E100" s="39" t="s">
        <v>106</v>
      </c>
      <c r="F100" s="39">
        <v>0</v>
      </c>
      <c r="G100" s="17">
        <v>55</v>
      </c>
      <c r="H100" s="42">
        <v>58.3</v>
      </c>
    </row>
    <row r="101" spans="1:8" x14ac:dyDescent="0.25">
      <c r="A101" s="38">
        <v>44320</v>
      </c>
      <c r="B101" s="39" t="s">
        <v>37</v>
      </c>
      <c r="C101" s="39">
        <v>13</v>
      </c>
      <c r="D101" s="39" t="s">
        <v>106</v>
      </c>
      <c r="E101" s="39" t="s">
        <v>106</v>
      </c>
      <c r="F101" s="39">
        <v>0</v>
      </c>
      <c r="G101" s="17">
        <v>12</v>
      </c>
      <c r="H101" s="42">
        <v>15.719999999999999</v>
      </c>
    </row>
    <row r="102" spans="1:8" x14ac:dyDescent="0.25">
      <c r="A102" s="38">
        <v>44320</v>
      </c>
      <c r="B102" s="39" t="s">
        <v>35</v>
      </c>
      <c r="C102" s="39">
        <v>4</v>
      </c>
      <c r="D102" s="39" t="s">
        <v>108</v>
      </c>
      <c r="E102" s="39" t="s">
        <v>107</v>
      </c>
      <c r="F102" s="39">
        <v>0</v>
      </c>
      <c r="G102" s="17">
        <v>112</v>
      </c>
      <c r="H102" s="42">
        <v>146.72</v>
      </c>
    </row>
    <row r="103" spans="1:8" x14ac:dyDescent="0.25">
      <c r="A103" s="38">
        <v>44321</v>
      </c>
      <c r="B103" s="39" t="s">
        <v>24</v>
      </c>
      <c r="C103" s="39">
        <v>13</v>
      </c>
      <c r="D103" s="39" t="s">
        <v>108</v>
      </c>
      <c r="E103" s="39" t="s">
        <v>107</v>
      </c>
      <c r="F103" s="39">
        <v>0</v>
      </c>
      <c r="G103" s="17">
        <v>6</v>
      </c>
      <c r="H103" s="42">
        <v>7.8599999999999994</v>
      </c>
    </row>
    <row r="104" spans="1:8" x14ac:dyDescent="0.25">
      <c r="A104" s="38">
        <v>44322</v>
      </c>
      <c r="B104" s="39" t="s">
        <v>22</v>
      </c>
      <c r="C104" s="39">
        <v>15</v>
      </c>
      <c r="D104" s="39" t="s">
        <v>108</v>
      </c>
      <c r="E104" s="39" t="s">
        <v>106</v>
      </c>
      <c r="F104" s="39">
        <v>0</v>
      </c>
      <c r="G104" s="17">
        <v>83</v>
      </c>
      <c r="H104" s="42">
        <v>94.62</v>
      </c>
    </row>
    <row r="105" spans="1:8" x14ac:dyDescent="0.25">
      <c r="A105" s="38">
        <v>44322</v>
      </c>
      <c r="B105" s="39" t="s">
        <v>24</v>
      </c>
      <c r="C105" s="39">
        <v>6</v>
      </c>
      <c r="D105" s="39" t="s">
        <v>106</v>
      </c>
      <c r="E105" s="39" t="s">
        <v>106</v>
      </c>
      <c r="F105" s="39">
        <v>0</v>
      </c>
      <c r="G105" s="17">
        <v>6</v>
      </c>
      <c r="H105" s="42">
        <v>7.8599999999999994</v>
      </c>
    </row>
    <row r="106" spans="1:8" x14ac:dyDescent="0.25">
      <c r="A106" s="38">
        <v>44323</v>
      </c>
      <c r="B106" s="39" t="s">
        <v>43</v>
      </c>
      <c r="C106" s="39">
        <v>1</v>
      </c>
      <c r="D106" s="39" t="s">
        <v>108</v>
      </c>
      <c r="E106" s="39" t="s">
        <v>107</v>
      </c>
      <c r="F106" s="39">
        <v>0</v>
      </c>
      <c r="G106" s="17">
        <v>37</v>
      </c>
      <c r="H106" s="42">
        <v>49.21</v>
      </c>
    </row>
    <row r="107" spans="1:8" x14ac:dyDescent="0.25">
      <c r="A107" s="38">
        <v>44325</v>
      </c>
      <c r="B107" s="39" t="s">
        <v>39</v>
      </c>
      <c r="C107" s="39">
        <v>6</v>
      </c>
      <c r="D107" s="39" t="s">
        <v>106</v>
      </c>
      <c r="E107" s="39" t="s">
        <v>106</v>
      </c>
      <c r="F107" s="39">
        <v>0</v>
      </c>
      <c r="G107" s="17">
        <v>13</v>
      </c>
      <c r="H107" s="42">
        <v>16.64</v>
      </c>
    </row>
    <row r="108" spans="1:8" x14ac:dyDescent="0.25">
      <c r="A108" s="38">
        <v>44325</v>
      </c>
      <c r="B108" s="39" t="s">
        <v>65</v>
      </c>
      <c r="C108" s="39">
        <v>8</v>
      </c>
      <c r="D108" s="39" t="s">
        <v>108</v>
      </c>
      <c r="E108" s="39" t="s">
        <v>107</v>
      </c>
      <c r="F108" s="39">
        <v>0</v>
      </c>
      <c r="G108" s="17">
        <v>37</v>
      </c>
      <c r="H108" s="42">
        <v>41.81</v>
      </c>
    </row>
    <row r="109" spans="1:8" x14ac:dyDescent="0.25">
      <c r="A109" s="38">
        <v>44328</v>
      </c>
      <c r="B109" s="39" t="s">
        <v>39</v>
      </c>
      <c r="C109" s="39">
        <v>3</v>
      </c>
      <c r="D109" s="39" t="s">
        <v>108</v>
      </c>
      <c r="E109" s="39" t="s">
        <v>106</v>
      </c>
      <c r="F109" s="39">
        <v>0</v>
      </c>
      <c r="G109" s="17">
        <v>13</v>
      </c>
      <c r="H109" s="42">
        <v>16.64</v>
      </c>
    </row>
    <row r="110" spans="1:8" x14ac:dyDescent="0.25">
      <c r="A110" s="38">
        <v>44328</v>
      </c>
      <c r="B110" s="39" t="s">
        <v>79</v>
      </c>
      <c r="C110" s="39">
        <v>15</v>
      </c>
      <c r="D110" s="39" t="s">
        <v>108</v>
      </c>
      <c r="E110" s="39" t="s">
        <v>106</v>
      </c>
      <c r="F110" s="39">
        <v>0</v>
      </c>
      <c r="G110" s="17">
        <v>5</v>
      </c>
      <c r="H110" s="42">
        <v>6.7</v>
      </c>
    </row>
    <row r="111" spans="1:8" x14ac:dyDescent="0.25">
      <c r="A111" s="38">
        <v>44329</v>
      </c>
      <c r="B111" s="39" t="s">
        <v>67</v>
      </c>
      <c r="C111" s="39">
        <v>4</v>
      </c>
      <c r="D111" s="39" t="s">
        <v>108</v>
      </c>
      <c r="E111" s="39" t="s">
        <v>106</v>
      </c>
      <c r="F111" s="39">
        <v>0</v>
      </c>
      <c r="G111" s="17">
        <v>47</v>
      </c>
      <c r="H111" s="42">
        <v>53.11</v>
      </c>
    </row>
    <row r="112" spans="1:8" x14ac:dyDescent="0.25">
      <c r="A112" s="38">
        <v>44336</v>
      </c>
      <c r="B112" s="39" t="s">
        <v>94</v>
      </c>
      <c r="C112" s="39">
        <v>2</v>
      </c>
      <c r="D112" s="39" t="s">
        <v>106</v>
      </c>
      <c r="E112" s="39" t="s">
        <v>107</v>
      </c>
      <c r="F112" s="39">
        <v>0</v>
      </c>
      <c r="G112" s="17">
        <v>120</v>
      </c>
      <c r="H112" s="42">
        <v>162</v>
      </c>
    </row>
    <row r="113" spans="1:8" x14ac:dyDescent="0.25">
      <c r="A113" s="38">
        <v>44339</v>
      </c>
      <c r="B113" s="39" t="s">
        <v>90</v>
      </c>
      <c r="C113" s="39">
        <v>11</v>
      </c>
      <c r="D113" s="39" t="s">
        <v>108</v>
      </c>
      <c r="E113" s="39" t="s">
        <v>106</v>
      </c>
      <c r="F113" s="39">
        <v>0</v>
      </c>
      <c r="G113" s="17">
        <v>90</v>
      </c>
      <c r="H113" s="42">
        <v>115.2</v>
      </c>
    </row>
    <row r="114" spans="1:8" x14ac:dyDescent="0.25">
      <c r="A114" s="38">
        <v>44346</v>
      </c>
      <c r="B114" s="39" t="s">
        <v>54</v>
      </c>
      <c r="C114" s="39">
        <v>13</v>
      </c>
      <c r="D114" s="39" t="s">
        <v>106</v>
      </c>
      <c r="E114" s="39" t="s">
        <v>106</v>
      </c>
      <c r="F114" s="39">
        <v>0</v>
      </c>
      <c r="G114" s="17">
        <v>141</v>
      </c>
      <c r="H114" s="42">
        <v>149.46</v>
      </c>
    </row>
    <row r="115" spans="1:8" x14ac:dyDescent="0.25">
      <c r="A115" s="38">
        <v>44346</v>
      </c>
      <c r="B115" s="39" t="s">
        <v>33</v>
      </c>
      <c r="C115" s="39">
        <v>6</v>
      </c>
      <c r="D115" s="39" t="s">
        <v>106</v>
      </c>
      <c r="E115" s="39" t="s">
        <v>107</v>
      </c>
      <c r="F115" s="39">
        <v>0</v>
      </c>
      <c r="G115" s="17">
        <v>112</v>
      </c>
      <c r="H115" s="42">
        <v>122.08</v>
      </c>
    </row>
    <row r="116" spans="1:8" x14ac:dyDescent="0.25">
      <c r="A116" s="38">
        <v>44350</v>
      </c>
      <c r="B116" s="39" t="s">
        <v>50</v>
      </c>
      <c r="C116" s="39">
        <v>10</v>
      </c>
      <c r="D116" s="39" t="s">
        <v>108</v>
      </c>
      <c r="E116" s="39" t="s">
        <v>107</v>
      </c>
      <c r="F116" s="39">
        <v>0</v>
      </c>
      <c r="G116" s="17">
        <v>126</v>
      </c>
      <c r="H116" s="42">
        <v>162.54</v>
      </c>
    </row>
    <row r="117" spans="1:8" x14ac:dyDescent="0.25">
      <c r="A117" s="38">
        <v>44351</v>
      </c>
      <c r="B117" s="39" t="s">
        <v>47</v>
      </c>
      <c r="C117" s="39">
        <v>8</v>
      </c>
      <c r="D117" s="39" t="s">
        <v>105</v>
      </c>
      <c r="E117" s="39" t="s">
        <v>106</v>
      </c>
      <c r="F117" s="39">
        <v>0</v>
      </c>
      <c r="G117" s="17">
        <v>61</v>
      </c>
      <c r="H117" s="42">
        <v>76.25</v>
      </c>
    </row>
    <row r="118" spans="1:8" x14ac:dyDescent="0.25">
      <c r="A118" s="38">
        <v>44351</v>
      </c>
      <c r="B118" s="39" t="s">
        <v>47</v>
      </c>
      <c r="C118" s="39">
        <v>12</v>
      </c>
      <c r="D118" s="39" t="s">
        <v>106</v>
      </c>
      <c r="E118" s="39" t="s">
        <v>107</v>
      </c>
      <c r="F118" s="39">
        <v>0</v>
      </c>
      <c r="G118" s="17">
        <v>61</v>
      </c>
      <c r="H118" s="42">
        <v>76.25</v>
      </c>
    </row>
    <row r="119" spans="1:8" x14ac:dyDescent="0.25">
      <c r="A119" s="38">
        <v>44352</v>
      </c>
      <c r="B119" s="39" t="s">
        <v>52</v>
      </c>
      <c r="C119" s="39">
        <v>15</v>
      </c>
      <c r="D119" s="39" t="s">
        <v>105</v>
      </c>
      <c r="E119" s="39" t="s">
        <v>106</v>
      </c>
      <c r="F119" s="39">
        <v>0</v>
      </c>
      <c r="G119" s="17">
        <v>121</v>
      </c>
      <c r="H119" s="42">
        <v>141.57</v>
      </c>
    </row>
    <row r="120" spans="1:8" x14ac:dyDescent="0.25">
      <c r="A120" s="38">
        <v>44352</v>
      </c>
      <c r="B120" s="39" t="s">
        <v>79</v>
      </c>
      <c r="C120" s="39">
        <v>10</v>
      </c>
      <c r="D120" s="39" t="s">
        <v>108</v>
      </c>
      <c r="E120" s="39" t="s">
        <v>106</v>
      </c>
      <c r="F120" s="39">
        <v>0</v>
      </c>
      <c r="G120" s="17">
        <v>5</v>
      </c>
      <c r="H120" s="42">
        <v>6.7</v>
      </c>
    </row>
    <row r="121" spans="1:8" x14ac:dyDescent="0.25">
      <c r="A121" s="38">
        <v>44353</v>
      </c>
      <c r="B121" s="39" t="s">
        <v>75</v>
      </c>
      <c r="C121" s="39">
        <v>6</v>
      </c>
      <c r="D121" s="39" t="s">
        <v>108</v>
      </c>
      <c r="E121" s="39" t="s">
        <v>106</v>
      </c>
      <c r="F121" s="39">
        <v>0</v>
      </c>
      <c r="G121" s="17">
        <v>95</v>
      </c>
      <c r="H121" s="42">
        <v>119.7</v>
      </c>
    </row>
    <row r="122" spans="1:8" x14ac:dyDescent="0.25">
      <c r="A122" s="38">
        <v>44355</v>
      </c>
      <c r="B122" s="39" t="s">
        <v>65</v>
      </c>
      <c r="C122" s="39">
        <v>11</v>
      </c>
      <c r="D122" s="39" t="s">
        <v>108</v>
      </c>
      <c r="E122" s="39" t="s">
        <v>106</v>
      </c>
      <c r="F122" s="39">
        <v>0</v>
      </c>
      <c r="G122" s="17">
        <v>37</v>
      </c>
      <c r="H122" s="42">
        <v>41.81</v>
      </c>
    </row>
    <row r="123" spans="1:8" x14ac:dyDescent="0.25">
      <c r="A123" s="38">
        <v>44355</v>
      </c>
      <c r="B123" s="39" t="s">
        <v>14</v>
      </c>
      <c r="C123" s="39">
        <v>11</v>
      </c>
      <c r="D123" s="39" t="s">
        <v>105</v>
      </c>
      <c r="E123" s="39" t="s">
        <v>107</v>
      </c>
      <c r="F123" s="39">
        <v>0</v>
      </c>
      <c r="G123" s="17">
        <v>44</v>
      </c>
      <c r="H123" s="42">
        <v>48.84</v>
      </c>
    </row>
    <row r="124" spans="1:8" x14ac:dyDescent="0.25">
      <c r="A124" s="38">
        <v>44356</v>
      </c>
      <c r="B124" s="39" t="s">
        <v>6</v>
      </c>
      <c r="C124" s="39">
        <v>7</v>
      </c>
      <c r="D124" s="39" t="s">
        <v>108</v>
      </c>
      <c r="E124" s="39" t="s">
        <v>106</v>
      </c>
      <c r="F124" s="39">
        <v>0</v>
      </c>
      <c r="G124" s="17">
        <v>98</v>
      </c>
      <c r="H124" s="42">
        <v>103.88</v>
      </c>
    </row>
    <row r="125" spans="1:8" x14ac:dyDescent="0.25">
      <c r="A125" s="38">
        <v>44358</v>
      </c>
      <c r="B125" s="39" t="s">
        <v>73</v>
      </c>
      <c r="C125" s="39">
        <v>12</v>
      </c>
      <c r="D125" s="39" t="s">
        <v>105</v>
      </c>
      <c r="E125" s="39" t="s">
        <v>107</v>
      </c>
      <c r="F125" s="39">
        <v>0</v>
      </c>
      <c r="G125" s="17">
        <v>89</v>
      </c>
      <c r="H125" s="42">
        <v>117.48</v>
      </c>
    </row>
    <row r="126" spans="1:8" x14ac:dyDescent="0.25">
      <c r="A126" s="38">
        <v>44359</v>
      </c>
      <c r="B126" s="39" t="s">
        <v>92</v>
      </c>
      <c r="C126" s="39">
        <v>6</v>
      </c>
      <c r="D126" s="39" t="s">
        <v>108</v>
      </c>
      <c r="E126" s="39" t="s">
        <v>106</v>
      </c>
      <c r="F126" s="39">
        <v>0</v>
      </c>
      <c r="G126" s="17">
        <v>138</v>
      </c>
      <c r="H126" s="42">
        <v>173.88</v>
      </c>
    </row>
    <row r="127" spans="1:8" x14ac:dyDescent="0.25">
      <c r="A127" s="38">
        <v>44361</v>
      </c>
      <c r="B127" s="39" t="s">
        <v>58</v>
      </c>
      <c r="C127" s="39">
        <v>10</v>
      </c>
      <c r="D127" s="39" t="s">
        <v>106</v>
      </c>
      <c r="E127" s="39" t="s">
        <v>107</v>
      </c>
      <c r="F127" s="39">
        <v>0</v>
      </c>
      <c r="G127" s="17">
        <v>7</v>
      </c>
      <c r="H127" s="42">
        <v>8.33</v>
      </c>
    </row>
    <row r="128" spans="1:8" x14ac:dyDescent="0.25">
      <c r="A128" s="38">
        <v>44363</v>
      </c>
      <c r="B128" s="39" t="s">
        <v>45</v>
      </c>
      <c r="C128" s="39">
        <v>5</v>
      </c>
      <c r="D128" s="39" t="s">
        <v>105</v>
      </c>
      <c r="E128" s="39" t="s">
        <v>107</v>
      </c>
      <c r="F128" s="39">
        <v>0</v>
      </c>
      <c r="G128" s="17">
        <v>150</v>
      </c>
      <c r="H128" s="42">
        <v>210</v>
      </c>
    </row>
    <row r="129" spans="1:8" x14ac:dyDescent="0.25">
      <c r="A129" s="38">
        <v>44363</v>
      </c>
      <c r="B129" s="39" t="s">
        <v>37</v>
      </c>
      <c r="C129" s="39">
        <v>12</v>
      </c>
      <c r="D129" s="39" t="s">
        <v>106</v>
      </c>
      <c r="E129" s="39" t="s">
        <v>107</v>
      </c>
      <c r="F129" s="39">
        <v>0</v>
      </c>
      <c r="G129" s="17">
        <v>12</v>
      </c>
      <c r="H129" s="42">
        <v>15.719999999999999</v>
      </c>
    </row>
    <row r="130" spans="1:8" x14ac:dyDescent="0.25">
      <c r="A130" s="38">
        <v>44363</v>
      </c>
      <c r="B130" s="39" t="s">
        <v>88</v>
      </c>
      <c r="C130" s="39">
        <v>11</v>
      </c>
      <c r="D130" s="39" t="s">
        <v>108</v>
      </c>
      <c r="E130" s="39" t="s">
        <v>107</v>
      </c>
      <c r="F130" s="39">
        <v>0</v>
      </c>
      <c r="G130" s="17">
        <v>37</v>
      </c>
      <c r="H130" s="42">
        <v>42.55</v>
      </c>
    </row>
    <row r="131" spans="1:8" x14ac:dyDescent="0.25">
      <c r="A131" s="38">
        <v>44365</v>
      </c>
      <c r="B131" s="39" t="s">
        <v>58</v>
      </c>
      <c r="C131" s="39">
        <v>13</v>
      </c>
      <c r="D131" s="39" t="s">
        <v>108</v>
      </c>
      <c r="E131" s="39" t="s">
        <v>107</v>
      </c>
      <c r="F131" s="39">
        <v>0</v>
      </c>
      <c r="G131" s="17">
        <v>7</v>
      </c>
      <c r="H131" s="42">
        <v>8.33</v>
      </c>
    </row>
    <row r="132" spans="1:8" x14ac:dyDescent="0.25">
      <c r="A132" s="38">
        <v>44366</v>
      </c>
      <c r="B132" s="39" t="s">
        <v>92</v>
      </c>
      <c r="C132" s="39">
        <v>5</v>
      </c>
      <c r="D132" s="39" t="s">
        <v>108</v>
      </c>
      <c r="E132" s="39" t="s">
        <v>106</v>
      </c>
      <c r="F132" s="39">
        <v>0</v>
      </c>
      <c r="G132" s="17">
        <v>138</v>
      </c>
      <c r="H132" s="42">
        <v>173.88</v>
      </c>
    </row>
    <row r="133" spans="1:8" x14ac:dyDescent="0.25">
      <c r="A133" s="38">
        <v>44367</v>
      </c>
      <c r="B133" s="39" t="s">
        <v>39</v>
      </c>
      <c r="C133" s="39">
        <v>1</v>
      </c>
      <c r="D133" s="39" t="s">
        <v>105</v>
      </c>
      <c r="E133" s="39" t="s">
        <v>107</v>
      </c>
      <c r="F133" s="39">
        <v>0</v>
      </c>
      <c r="G133" s="17">
        <v>13</v>
      </c>
      <c r="H133" s="42">
        <v>16.64</v>
      </c>
    </row>
    <row r="134" spans="1:8" x14ac:dyDescent="0.25">
      <c r="A134" s="38">
        <v>44370</v>
      </c>
      <c r="B134" s="39" t="s">
        <v>39</v>
      </c>
      <c r="C134" s="39">
        <v>4</v>
      </c>
      <c r="D134" s="39" t="s">
        <v>108</v>
      </c>
      <c r="E134" s="39" t="s">
        <v>106</v>
      </c>
      <c r="F134" s="39">
        <v>0</v>
      </c>
      <c r="G134" s="17">
        <v>13</v>
      </c>
      <c r="H134" s="42">
        <v>16.64</v>
      </c>
    </row>
    <row r="135" spans="1:8" x14ac:dyDescent="0.25">
      <c r="A135" s="38">
        <v>44371</v>
      </c>
      <c r="B135" s="39" t="s">
        <v>29</v>
      </c>
      <c r="C135" s="39">
        <v>13</v>
      </c>
      <c r="D135" s="39" t="s">
        <v>108</v>
      </c>
      <c r="E135" s="39" t="s">
        <v>106</v>
      </c>
      <c r="F135" s="39">
        <v>0</v>
      </c>
      <c r="G135" s="17">
        <v>44</v>
      </c>
      <c r="H135" s="42">
        <v>48.4</v>
      </c>
    </row>
    <row r="136" spans="1:8" x14ac:dyDescent="0.25">
      <c r="A136" s="38">
        <v>44373</v>
      </c>
      <c r="B136" s="39" t="s">
        <v>24</v>
      </c>
      <c r="C136" s="39">
        <v>7</v>
      </c>
      <c r="D136" s="39" t="s">
        <v>106</v>
      </c>
      <c r="E136" s="39" t="s">
        <v>106</v>
      </c>
      <c r="F136" s="39">
        <v>0</v>
      </c>
      <c r="G136" s="17">
        <v>6</v>
      </c>
      <c r="H136" s="42">
        <v>7.8599999999999994</v>
      </c>
    </row>
    <row r="137" spans="1:8" x14ac:dyDescent="0.25">
      <c r="A137" s="38">
        <v>44374</v>
      </c>
      <c r="B137" s="39" t="s">
        <v>16</v>
      </c>
      <c r="C137" s="39">
        <v>11</v>
      </c>
      <c r="D137" s="39" t="s">
        <v>108</v>
      </c>
      <c r="E137" s="39" t="s">
        <v>107</v>
      </c>
      <c r="F137" s="39">
        <v>0</v>
      </c>
      <c r="G137" s="17">
        <v>133</v>
      </c>
      <c r="H137" s="42">
        <v>155.61000000000001</v>
      </c>
    </row>
    <row r="138" spans="1:8" x14ac:dyDescent="0.25">
      <c r="A138" s="38">
        <v>44375</v>
      </c>
      <c r="B138" s="39" t="s">
        <v>50</v>
      </c>
      <c r="C138" s="39">
        <v>2</v>
      </c>
      <c r="D138" s="39" t="s">
        <v>106</v>
      </c>
      <c r="E138" s="39" t="s">
        <v>107</v>
      </c>
      <c r="F138" s="39">
        <v>0</v>
      </c>
      <c r="G138" s="17">
        <v>126</v>
      </c>
      <c r="H138" s="42">
        <v>162.54</v>
      </c>
    </row>
    <row r="139" spans="1:8" x14ac:dyDescent="0.25">
      <c r="A139" s="38">
        <v>44375</v>
      </c>
      <c r="B139" s="39" t="s">
        <v>79</v>
      </c>
      <c r="C139" s="39">
        <v>7</v>
      </c>
      <c r="D139" s="39" t="s">
        <v>106</v>
      </c>
      <c r="E139" s="39" t="s">
        <v>106</v>
      </c>
      <c r="F139" s="39">
        <v>0</v>
      </c>
      <c r="G139" s="17">
        <v>5</v>
      </c>
      <c r="H139" s="42">
        <v>6.7</v>
      </c>
    </row>
    <row r="140" spans="1:8" x14ac:dyDescent="0.25">
      <c r="A140" s="38">
        <v>44376</v>
      </c>
      <c r="B140" s="39" t="s">
        <v>35</v>
      </c>
      <c r="C140" s="39">
        <v>4</v>
      </c>
      <c r="D140" s="39" t="s">
        <v>108</v>
      </c>
      <c r="E140" s="39" t="s">
        <v>106</v>
      </c>
      <c r="F140" s="39">
        <v>0</v>
      </c>
      <c r="G140" s="17">
        <v>112</v>
      </c>
      <c r="H140" s="42">
        <v>146.72</v>
      </c>
    </row>
    <row r="141" spans="1:8" x14ac:dyDescent="0.25">
      <c r="A141" s="38">
        <v>44378</v>
      </c>
      <c r="B141" s="39" t="s">
        <v>16</v>
      </c>
      <c r="C141" s="39">
        <v>11</v>
      </c>
      <c r="D141" s="39" t="s">
        <v>108</v>
      </c>
      <c r="E141" s="39" t="s">
        <v>107</v>
      </c>
      <c r="F141" s="39">
        <v>0</v>
      </c>
      <c r="G141" s="17">
        <v>133</v>
      </c>
      <c r="H141" s="42">
        <v>155.61000000000001</v>
      </c>
    </row>
    <row r="142" spans="1:8" x14ac:dyDescent="0.25">
      <c r="A142" s="38">
        <v>44379</v>
      </c>
      <c r="B142" s="39" t="s">
        <v>26</v>
      </c>
      <c r="C142" s="39">
        <v>11</v>
      </c>
      <c r="D142" s="39" t="s">
        <v>108</v>
      </c>
      <c r="E142" s="39" t="s">
        <v>107</v>
      </c>
      <c r="F142" s="39">
        <v>0</v>
      </c>
      <c r="G142" s="17">
        <v>148</v>
      </c>
      <c r="H142" s="42">
        <v>164.28</v>
      </c>
    </row>
    <row r="143" spans="1:8" x14ac:dyDescent="0.25">
      <c r="A143" s="38">
        <v>44380</v>
      </c>
      <c r="B143" s="39" t="s">
        <v>75</v>
      </c>
      <c r="C143" s="39">
        <v>9</v>
      </c>
      <c r="D143" s="39" t="s">
        <v>106</v>
      </c>
      <c r="E143" s="39" t="s">
        <v>107</v>
      </c>
      <c r="F143" s="39">
        <v>0</v>
      </c>
      <c r="G143" s="17">
        <v>95</v>
      </c>
      <c r="H143" s="42">
        <v>119.7</v>
      </c>
    </row>
    <row r="144" spans="1:8" x14ac:dyDescent="0.25">
      <c r="A144" s="38">
        <v>44380</v>
      </c>
      <c r="B144" s="39" t="s">
        <v>12</v>
      </c>
      <c r="C144" s="39">
        <v>8</v>
      </c>
      <c r="D144" s="39" t="s">
        <v>106</v>
      </c>
      <c r="E144" s="39" t="s">
        <v>107</v>
      </c>
      <c r="F144" s="39">
        <v>0</v>
      </c>
      <c r="G144" s="17">
        <v>71</v>
      </c>
      <c r="H144" s="42">
        <v>80.94</v>
      </c>
    </row>
    <row r="145" spans="1:8" x14ac:dyDescent="0.25">
      <c r="A145" s="38">
        <v>44382</v>
      </c>
      <c r="B145" s="39" t="s">
        <v>10</v>
      </c>
      <c r="C145" s="39">
        <v>8</v>
      </c>
      <c r="D145" s="39" t="s">
        <v>108</v>
      </c>
      <c r="E145" s="39" t="s">
        <v>106</v>
      </c>
      <c r="F145" s="39">
        <v>0</v>
      </c>
      <c r="G145" s="17">
        <v>105</v>
      </c>
      <c r="H145" s="42">
        <v>142.80000000000001</v>
      </c>
    </row>
    <row r="146" spans="1:8" x14ac:dyDescent="0.25">
      <c r="A146" s="38">
        <v>44383</v>
      </c>
      <c r="B146" s="39" t="s">
        <v>92</v>
      </c>
      <c r="C146" s="39">
        <v>15</v>
      </c>
      <c r="D146" s="39" t="s">
        <v>108</v>
      </c>
      <c r="E146" s="39" t="s">
        <v>107</v>
      </c>
      <c r="F146" s="39">
        <v>0</v>
      </c>
      <c r="G146" s="17">
        <v>138</v>
      </c>
      <c r="H146" s="42">
        <v>173.88</v>
      </c>
    </row>
    <row r="147" spans="1:8" x14ac:dyDescent="0.25">
      <c r="A147" s="38">
        <v>44385</v>
      </c>
      <c r="B147" s="39" t="s">
        <v>14</v>
      </c>
      <c r="C147" s="39">
        <v>10</v>
      </c>
      <c r="D147" s="39" t="s">
        <v>108</v>
      </c>
      <c r="E147" s="39" t="s">
        <v>106</v>
      </c>
      <c r="F147" s="39">
        <v>0</v>
      </c>
      <c r="G147" s="17">
        <v>44</v>
      </c>
      <c r="H147" s="42">
        <v>48.84</v>
      </c>
    </row>
    <row r="148" spans="1:8" x14ac:dyDescent="0.25">
      <c r="A148" s="38">
        <v>44387</v>
      </c>
      <c r="B148" s="39" t="s">
        <v>77</v>
      </c>
      <c r="C148" s="39">
        <v>6</v>
      </c>
      <c r="D148" s="39" t="s">
        <v>105</v>
      </c>
      <c r="E148" s="39" t="s">
        <v>107</v>
      </c>
      <c r="F148" s="39">
        <v>0</v>
      </c>
      <c r="G148" s="17">
        <v>55</v>
      </c>
      <c r="H148" s="42">
        <v>58.3</v>
      </c>
    </row>
    <row r="149" spans="1:8" x14ac:dyDescent="0.25">
      <c r="A149" s="38">
        <v>44388</v>
      </c>
      <c r="B149" s="39" t="s">
        <v>24</v>
      </c>
      <c r="C149" s="39">
        <v>4</v>
      </c>
      <c r="D149" s="39" t="s">
        <v>105</v>
      </c>
      <c r="E149" s="39" t="s">
        <v>106</v>
      </c>
      <c r="F149" s="39">
        <v>0</v>
      </c>
      <c r="G149" s="17">
        <v>6</v>
      </c>
      <c r="H149" s="42">
        <v>7.8599999999999994</v>
      </c>
    </row>
    <row r="150" spans="1:8" x14ac:dyDescent="0.25">
      <c r="A150" s="38">
        <v>44390</v>
      </c>
      <c r="B150" s="39" t="s">
        <v>45</v>
      </c>
      <c r="C150" s="39">
        <v>1</v>
      </c>
      <c r="D150" s="39" t="s">
        <v>108</v>
      </c>
      <c r="E150" s="39" t="s">
        <v>107</v>
      </c>
      <c r="F150" s="39">
        <v>0</v>
      </c>
      <c r="G150" s="17">
        <v>150</v>
      </c>
      <c r="H150" s="42">
        <v>210</v>
      </c>
    </row>
    <row r="151" spans="1:8" x14ac:dyDescent="0.25">
      <c r="A151" s="38">
        <v>44393</v>
      </c>
      <c r="B151" s="39" t="s">
        <v>54</v>
      </c>
      <c r="C151" s="39">
        <v>8</v>
      </c>
      <c r="D151" s="39" t="s">
        <v>105</v>
      </c>
      <c r="E151" s="39" t="s">
        <v>107</v>
      </c>
      <c r="F151" s="39">
        <v>0</v>
      </c>
      <c r="G151" s="17">
        <v>141</v>
      </c>
      <c r="H151" s="42">
        <v>149.46</v>
      </c>
    </row>
    <row r="152" spans="1:8" x14ac:dyDescent="0.25">
      <c r="A152" s="38">
        <v>44395</v>
      </c>
      <c r="B152" s="39" t="s">
        <v>63</v>
      </c>
      <c r="C152" s="39">
        <v>14</v>
      </c>
      <c r="D152" s="39" t="s">
        <v>106</v>
      </c>
      <c r="E152" s="39" t="s">
        <v>106</v>
      </c>
      <c r="F152" s="39">
        <v>0</v>
      </c>
      <c r="G152" s="17">
        <v>48</v>
      </c>
      <c r="H152" s="42">
        <v>57.120000000000005</v>
      </c>
    </row>
    <row r="153" spans="1:8" x14ac:dyDescent="0.25">
      <c r="A153" s="38">
        <v>44397</v>
      </c>
      <c r="B153" s="39" t="s">
        <v>86</v>
      </c>
      <c r="C153" s="39">
        <v>11</v>
      </c>
      <c r="D153" s="39" t="s">
        <v>106</v>
      </c>
      <c r="E153" s="39" t="s">
        <v>106</v>
      </c>
      <c r="F153" s="39">
        <v>0</v>
      </c>
      <c r="G153" s="17">
        <v>72</v>
      </c>
      <c r="H153" s="42">
        <v>79.92</v>
      </c>
    </row>
    <row r="154" spans="1:8" x14ac:dyDescent="0.25">
      <c r="A154" s="38">
        <v>44397</v>
      </c>
      <c r="B154" s="39" t="s">
        <v>96</v>
      </c>
      <c r="C154" s="39">
        <v>5</v>
      </c>
      <c r="D154" s="39" t="s">
        <v>108</v>
      </c>
      <c r="E154" s="39" t="s">
        <v>106</v>
      </c>
      <c r="F154" s="39">
        <v>0</v>
      </c>
      <c r="G154" s="17">
        <v>67</v>
      </c>
      <c r="H154" s="42">
        <v>83.08</v>
      </c>
    </row>
    <row r="155" spans="1:8" x14ac:dyDescent="0.25">
      <c r="A155" s="38">
        <v>44398</v>
      </c>
      <c r="B155" s="39" t="s">
        <v>67</v>
      </c>
      <c r="C155" s="39">
        <v>15</v>
      </c>
      <c r="D155" s="39" t="s">
        <v>108</v>
      </c>
      <c r="E155" s="39" t="s">
        <v>106</v>
      </c>
      <c r="F155" s="39">
        <v>0</v>
      </c>
      <c r="G155" s="17">
        <v>47</v>
      </c>
      <c r="H155" s="42">
        <v>53.11</v>
      </c>
    </row>
    <row r="156" spans="1:8" x14ac:dyDescent="0.25">
      <c r="A156" s="38">
        <v>44399</v>
      </c>
      <c r="B156" s="39" t="s">
        <v>60</v>
      </c>
      <c r="C156" s="39">
        <v>3</v>
      </c>
      <c r="D156" s="39" t="s">
        <v>105</v>
      </c>
      <c r="E156" s="39" t="s">
        <v>107</v>
      </c>
      <c r="F156" s="39">
        <v>0</v>
      </c>
      <c r="G156" s="17">
        <v>18</v>
      </c>
      <c r="H156" s="42">
        <v>24.66</v>
      </c>
    </row>
    <row r="157" spans="1:8" x14ac:dyDescent="0.25">
      <c r="A157" s="38">
        <v>44399</v>
      </c>
      <c r="B157" s="39" t="s">
        <v>56</v>
      </c>
      <c r="C157" s="39">
        <v>14</v>
      </c>
      <c r="D157" s="39" t="s">
        <v>106</v>
      </c>
      <c r="E157" s="39" t="s">
        <v>107</v>
      </c>
      <c r="F157" s="39">
        <v>0</v>
      </c>
      <c r="G157" s="17">
        <v>144</v>
      </c>
      <c r="H157" s="42">
        <v>156.96</v>
      </c>
    </row>
    <row r="158" spans="1:8" x14ac:dyDescent="0.25">
      <c r="A158" s="38">
        <v>44400</v>
      </c>
      <c r="B158" s="39" t="s">
        <v>81</v>
      </c>
      <c r="C158" s="39">
        <v>7</v>
      </c>
      <c r="D158" s="39" t="s">
        <v>105</v>
      </c>
      <c r="E158" s="39" t="s">
        <v>106</v>
      </c>
      <c r="F158" s="39">
        <v>0</v>
      </c>
      <c r="G158" s="17">
        <v>90</v>
      </c>
      <c r="H158" s="42">
        <v>96.3</v>
      </c>
    </row>
    <row r="159" spans="1:8" x14ac:dyDescent="0.25">
      <c r="A159" s="38">
        <v>44400</v>
      </c>
      <c r="B159" s="39" t="s">
        <v>83</v>
      </c>
      <c r="C159" s="39">
        <v>8</v>
      </c>
      <c r="D159" s="39" t="s">
        <v>108</v>
      </c>
      <c r="E159" s="39" t="s">
        <v>106</v>
      </c>
      <c r="F159" s="39">
        <v>0</v>
      </c>
      <c r="G159" s="17">
        <v>67</v>
      </c>
      <c r="H159" s="42">
        <v>85.76</v>
      </c>
    </row>
    <row r="160" spans="1:8" x14ac:dyDescent="0.25">
      <c r="A160" s="38">
        <v>44401</v>
      </c>
      <c r="B160" s="39" t="s">
        <v>24</v>
      </c>
      <c r="C160" s="39">
        <v>4</v>
      </c>
      <c r="D160" s="39" t="s">
        <v>106</v>
      </c>
      <c r="E160" s="39" t="s">
        <v>107</v>
      </c>
      <c r="F160" s="39">
        <v>0</v>
      </c>
      <c r="G160" s="17">
        <v>6</v>
      </c>
      <c r="H160" s="42">
        <v>7.8599999999999994</v>
      </c>
    </row>
    <row r="161" spans="1:8" x14ac:dyDescent="0.25">
      <c r="A161" s="38">
        <v>44406</v>
      </c>
      <c r="B161" s="39" t="s">
        <v>98</v>
      </c>
      <c r="C161" s="39">
        <v>15</v>
      </c>
      <c r="D161" s="39" t="s">
        <v>106</v>
      </c>
      <c r="E161" s="39" t="s">
        <v>107</v>
      </c>
      <c r="F161" s="39">
        <v>0</v>
      </c>
      <c r="G161" s="17">
        <v>76</v>
      </c>
      <c r="H161" s="42">
        <v>82.08</v>
      </c>
    </row>
    <row r="162" spans="1:8" x14ac:dyDescent="0.25">
      <c r="A162" s="38">
        <v>44409</v>
      </c>
      <c r="B162" s="39" t="s">
        <v>6</v>
      </c>
      <c r="C162" s="39">
        <v>11</v>
      </c>
      <c r="D162" s="39" t="s">
        <v>108</v>
      </c>
      <c r="E162" s="39" t="s">
        <v>107</v>
      </c>
      <c r="F162" s="39">
        <v>0</v>
      </c>
      <c r="G162" s="17">
        <v>98</v>
      </c>
      <c r="H162" s="42">
        <v>103.88</v>
      </c>
    </row>
    <row r="163" spans="1:8" x14ac:dyDescent="0.25">
      <c r="A163" s="38">
        <v>44410</v>
      </c>
      <c r="B163" s="39" t="s">
        <v>54</v>
      </c>
      <c r="C163" s="39">
        <v>3</v>
      </c>
      <c r="D163" s="39" t="s">
        <v>108</v>
      </c>
      <c r="E163" s="39" t="s">
        <v>106</v>
      </c>
      <c r="F163" s="39">
        <v>0</v>
      </c>
      <c r="G163" s="17">
        <v>141</v>
      </c>
      <c r="H163" s="42">
        <v>149.46</v>
      </c>
    </row>
    <row r="164" spans="1:8" x14ac:dyDescent="0.25">
      <c r="A164" s="38">
        <v>44411</v>
      </c>
      <c r="B164" s="39" t="s">
        <v>52</v>
      </c>
      <c r="C164" s="39">
        <v>13</v>
      </c>
      <c r="D164" s="39" t="s">
        <v>106</v>
      </c>
      <c r="E164" s="39" t="s">
        <v>106</v>
      </c>
      <c r="F164" s="39">
        <v>0</v>
      </c>
      <c r="G164" s="17">
        <v>121</v>
      </c>
      <c r="H164" s="42">
        <v>141.57</v>
      </c>
    </row>
    <row r="165" spans="1:8" x14ac:dyDescent="0.25">
      <c r="A165" s="38">
        <v>44411</v>
      </c>
      <c r="B165" s="39" t="s">
        <v>77</v>
      </c>
      <c r="C165" s="39">
        <v>12</v>
      </c>
      <c r="D165" s="39" t="s">
        <v>106</v>
      </c>
      <c r="E165" s="39" t="s">
        <v>106</v>
      </c>
      <c r="F165" s="39">
        <v>0</v>
      </c>
      <c r="G165" s="17">
        <v>55</v>
      </c>
      <c r="H165" s="42">
        <v>58.3</v>
      </c>
    </row>
    <row r="166" spans="1:8" x14ac:dyDescent="0.25">
      <c r="A166" s="38">
        <v>44413</v>
      </c>
      <c r="B166" s="39" t="s">
        <v>65</v>
      </c>
      <c r="C166" s="39">
        <v>14</v>
      </c>
      <c r="D166" s="39" t="s">
        <v>108</v>
      </c>
      <c r="E166" s="39" t="s">
        <v>107</v>
      </c>
      <c r="F166" s="39">
        <v>0</v>
      </c>
      <c r="G166" s="17">
        <v>37</v>
      </c>
      <c r="H166" s="42">
        <v>41.81</v>
      </c>
    </row>
    <row r="167" spans="1:8" x14ac:dyDescent="0.25">
      <c r="A167" s="38">
        <v>44414</v>
      </c>
      <c r="B167" s="39" t="s">
        <v>83</v>
      </c>
      <c r="C167" s="39">
        <v>1</v>
      </c>
      <c r="D167" s="39" t="s">
        <v>105</v>
      </c>
      <c r="E167" s="39" t="s">
        <v>107</v>
      </c>
      <c r="F167" s="39">
        <v>0</v>
      </c>
      <c r="G167" s="17">
        <v>67</v>
      </c>
      <c r="H167" s="42">
        <v>85.76</v>
      </c>
    </row>
    <row r="168" spans="1:8" x14ac:dyDescent="0.25">
      <c r="A168" s="38">
        <v>44418</v>
      </c>
      <c r="B168" s="39" t="s">
        <v>16</v>
      </c>
      <c r="C168" s="39">
        <v>4</v>
      </c>
      <c r="D168" s="39" t="s">
        <v>105</v>
      </c>
      <c r="E168" s="39" t="s">
        <v>107</v>
      </c>
      <c r="F168" s="39">
        <v>0</v>
      </c>
      <c r="G168" s="17">
        <v>133</v>
      </c>
      <c r="H168" s="42">
        <v>155.61000000000001</v>
      </c>
    </row>
    <row r="169" spans="1:8" x14ac:dyDescent="0.25">
      <c r="A169" s="38">
        <v>44418</v>
      </c>
      <c r="B169" s="39" t="s">
        <v>98</v>
      </c>
      <c r="C169" s="39">
        <v>10</v>
      </c>
      <c r="D169" s="39" t="s">
        <v>106</v>
      </c>
      <c r="E169" s="39" t="s">
        <v>107</v>
      </c>
      <c r="F169" s="39">
        <v>0</v>
      </c>
      <c r="G169" s="17">
        <v>76</v>
      </c>
      <c r="H169" s="42">
        <v>82.08</v>
      </c>
    </row>
    <row r="170" spans="1:8" x14ac:dyDescent="0.25">
      <c r="A170" s="38">
        <v>44418</v>
      </c>
      <c r="B170" s="39" t="s">
        <v>18</v>
      </c>
      <c r="C170" s="39">
        <v>6</v>
      </c>
      <c r="D170" s="39" t="s">
        <v>108</v>
      </c>
      <c r="E170" s="39" t="s">
        <v>107</v>
      </c>
      <c r="F170" s="39">
        <v>0</v>
      </c>
      <c r="G170" s="17">
        <v>75</v>
      </c>
      <c r="H170" s="42">
        <v>85.5</v>
      </c>
    </row>
    <row r="171" spans="1:8" x14ac:dyDescent="0.25">
      <c r="A171" s="38">
        <v>44419</v>
      </c>
      <c r="B171" s="39" t="s">
        <v>54</v>
      </c>
      <c r="C171" s="39">
        <v>4</v>
      </c>
      <c r="D171" s="39" t="s">
        <v>108</v>
      </c>
      <c r="E171" s="39" t="s">
        <v>106</v>
      </c>
      <c r="F171" s="39">
        <v>0</v>
      </c>
      <c r="G171" s="17">
        <v>141</v>
      </c>
      <c r="H171" s="42">
        <v>149.46</v>
      </c>
    </row>
    <row r="172" spans="1:8" x14ac:dyDescent="0.25">
      <c r="A172" s="38">
        <v>44421</v>
      </c>
      <c r="B172" s="39" t="s">
        <v>29</v>
      </c>
      <c r="C172" s="39">
        <v>13</v>
      </c>
      <c r="D172" s="39" t="s">
        <v>108</v>
      </c>
      <c r="E172" s="39" t="s">
        <v>106</v>
      </c>
      <c r="F172" s="39">
        <v>0</v>
      </c>
      <c r="G172" s="17">
        <v>44</v>
      </c>
      <c r="H172" s="42">
        <v>48.4</v>
      </c>
    </row>
    <row r="173" spans="1:8" x14ac:dyDescent="0.25">
      <c r="A173" s="38">
        <v>44421</v>
      </c>
      <c r="B173" s="39" t="s">
        <v>63</v>
      </c>
      <c r="C173" s="39">
        <v>9</v>
      </c>
      <c r="D173" s="39" t="s">
        <v>108</v>
      </c>
      <c r="E173" s="39" t="s">
        <v>106</v>
      </c>
      <c r="F173" s="39">
        <v>0</v>
      </c>
      <c r="G173" s="17">
        <v>48</v>
      </c>
      <c r="H173" s="42">
        <v>57.120000000000005</v>
      </c>
    </row>
    <row r="174" spans="1:8" x14ac:dyDescent="0.25">
      <c r="A174" s="38">
        <v>44424</v>
      </c>
      <c r="B174" s="39" t="s">
        <v>12</v>
      </c>
      <c r="C174" s="39">
        <v>3</v>
      </c>
      <c r="D174" s="39" t="s">
        <v>106</v>
      </c>
      <c r="E174" s="39" t="s">
        <v>106</v>
      </c>
      <c r="F174" s="39">
        <v>0</v>
      </c>
      <c r="G174" s="17">
        <v>71</v>
      </c>
      <c r="H174" s="42">
        <v>80.94</v>
      </c>
    </row>
    <row r="175" spans="1:8" x14ac:dyDescent="0.25">
      <c r="A175" s="38">
        <v>44426</v>
      </c>
      <c r="B175" s="39" t="s">
        <v>58</v>
      </c>
      <c r="C175" s="39">
        <v>6</v>
      </c>
      <c r="D175" s="39" t="s">
        <v>108</v>
      </c>
      <c r="E175" s="39" t="s">
        <v>106</v>
      </c>
      <c r="F175" s="39">
        <v>0</v>
      </c>
      <c r="G175" s="17">
        <v>7</v>
      </c>
      <c r="H175" s="42">
        <v>8.33</v>
      </c>
    </row>
    <row r="176" spans="1:8" x14ac:dyDescent="0.25">
      <c r="A176" s="38">
        <v>44428</v>
      </c>
      <c r="B176" s="39" t="s">
        <v>47</v>
      </c>
      <c r="C176" s="39">
        <v>15</v>
      </c>
      <c r="D176" s="39" t="s">
        <v>108</v>
      </c>
      <c r="E176" s="39" t="s">
        <v>107</v>
      </c>
      <c r="F176" s="39">
        <v>0</v>
      </c>
      <c r="G176" s="17">
        <v>61</v>
      </c>
      <c r="H176" s="42">
        <v>76.25</v>
      </c>
    </row>
    <row r="177" spans="1:8" x14ac:dyDescent="0.25">
      <c r="A177" s="38">
        <v>44428</v>
      </c>
      <c r="B177" s="39" t="s">
        <v>71</v>
      </c>
      <c r="C177" s="39">
        <v>9</v>
      </c>
      <c r="D177" s="39" t="s">
        <v>108</v>
      </c>
      <c r="E177" s="39" t="s">
        <v>106</v>
      </c>
      <c r="F177" s="39">
        <v>0</v>
      </c>
      <c r="G177" s="17">
        <v>93</v>
      </c>
      <c r="H177" s="42">
        <v>104.16</v>
      </c>
    </row>
    <row r="178" spans="1:8" x14ac:dyDescent="0.25">
      <c r="A178" s="38">
        <v>44428</v>
      </c>
      <c r="B178" s="39" t="s">
        <v>65</v>
      </c>
      <c r="C178" s="39">
        <v>13</v>
      </c>
      <c r="D178" s="39" t="s">
        <v>108</v>
      </c>
      <c r="E178" s="39" t="s">
        <v>106</v>
      </c>
      <c r="F178" s="39">
        <v>0</v>
      </c>
      <c r="G178" s="17">
        <v>37</v>
      </c>
      <c r="H178" s="42">
        <v>41.81</v>
      </c>
    </row>
    <row r="179" spans="1:8" x14ac:dyDescent="0.25">
      <c r="A179" s="38">
        <v>44434</v>
      </c>
      <c r="B179" s="39" t="s">
        <v>88</v>
      </c>
      <c r="C179" s="39">
        <v>4</v>
      </c>
      <c r="D179" s="39" t="s">
        <v>108</v>
      </c>
      <c r="E179" s="39" t="s">
        <v>106</v>
      </c>
      <c r="F179" s="39">
        <v>0</v>
      </c>
      <c r="G179" s="17">
        <v>37</v>
      </c>
      <c r="H179" s="42">
        <v>42.55</v>
      </c>
    </row>
    <row r="180" spans="1:8" x14ac:dyDescent="0.25">
      <c r="A180" s="38">
        <v>44437</v>
      </c>
      <c r="B180" s="39" t="s">
        <v>77</v>
      </c>
      <c r="C180" s="39">
        <v>12</v>
      </c>
      <c r="D180" s="39" t="s">
        <v>105</v>
      </c>
      <c r="E180" s="39" t="s">
        <v>106</v>
      </c>
      <c r="F180" s="39">
        <v>0</v>
      </c>
      <c r="G180" s="17">
        <v>55</v>
      </c>
      <c r="H180" s="42">
        <v>58.3</v>
      </c>
    </row>
    <row r="181" spans="1:8" x14ac:dyDescent="0.25">
      <c r="A181" s="38">
        <v>44438</v>
      </c>
      <c r="B181" s="39" t="s">
        <v>33</v>
      </c>
      <c r="C181" s="39">
        <v>13</v>
      </c>
      <c r="D181" s="39" t="s">
        <v>108</v>
      </c>
      <c r="E181" s="39" t="s">
        <v>106</v>
      </c>
      <c r="F181" s="39">
        <v>0</v>
      </c>
      <c r="G181" s="17">
        <v>112</v>
      </c>
      <c r="H181" s="42">
        <v>122.08</v>
      </c>
    </row>
    <row r="182" spans="1:8" x14ac:dyDescent="0.25">
      <c r="A182" s="38">
        <v>44439</v>
      </c>
      <c r="B182" s="39" t="s">
        <v>6</v>
      </c>
      <c r="C182" s="39">
        <v>2</v>
      </c>
      <c r="D182" s="39" t="s">
        <v>108</v>
      </c>
      <c r="E182" s="39" t="s">
        <v>106</v>
      </c>
      <c r="F182" s="39">
        <v>0</v>
      </c>
      <c r="G182" s="17">
        <v>98</v>
      </c>
      <c r="H182" s="42">
        <v>103.88</v>
      </c>
    </row>
    <row r="183" spans="1:8" x14ac:dyDescent="0.25">
      <c r="A183" s="38">
        <v>44439</v>
      </c>
      <c r="B183" s="39" t="s">
        <v>79</v>
      </c>
      <c r="C183" s="39">
        <v>11</v>
      </c>
      <c r="D183" s="39" t="s">
        <v>108</v>
      </c>
      <c r="E183" s="39" t="s">
        <v>106</v>
      </c>
      <c r="F183" s="39">
        <v>0</v>
      </c>
      <c r="G183" s="17">
        <v>5</v>
      </c>
      <c r="H183" s="42">
        <v>6.7</v>
      </c>
    </row>
    <row r="184" spans="1:8" x14ac:dyDescent="0.25">
      <c r="A184" s="38">
        <v>44440</v>
      </c>
      <c r="B184" s="39" t="s">
        <v>56</v>
      </c>
      <c r="C184" s="39">
        <v>1</v>
      </c>
      <c r="D184" s="39" t="s">
        <v>105</v>
      </c>
      <c r="E184" s="39" t="s">
        <v>107</v>
      </c>
      <c r="F184" s="39">
        <v>0</v>
      </c>
      <c r="G184" s="17">
        <v>144</v>
      </c>
      <c r="H184" s="42">
        <v>156.96</v>
      </c>
    </row>
    <row r="185" spans="1:8" x14ac:dyDescent="0.25">
      <c r="A185" s="38">
        <v>44440</v>
      </c>
      <c r="B185" s="39" t="s">
        <v>12</v>
      </c>
      <c r="C185" s="39">
        <v>14</v>
      </c>
      <c r="D185" s="39" t="s">
        <v>106</v>
      </c>
      <c r="E185" s="39" t="s">
        <v>106</v>
      </c>
      <c r="F185" s="39">
        <v>0</v>
      </c>
      <c r="G185" s="17">
        <v>71</v>
      </c>
      <c r="H185" s="42">
        <v>80.94</v>
      </c>
    </row>
    <row r="186" spans="1:8" x14ac:dyDescent="0.25">
      <c r="A186" s="38">
        <v>44442</v>
      </c>
      <c r="B186" s="39" t="s">
        <v>92</v>
      </c>
      <c r="C186" s="39">
        <v>8</v>
      </c>
      <c r="D186" s="39" t="s">
        <v>108</v>
      </c>
      <c r="E186" s="39" t="s">
        <v>106</v>
      </c>
      <c r="F186" s="39">
        <v>0</v>
      </c>
      <c r="G186" s="17">
        <v>138</v>
      </c>
      <c r="H186" s="42">
        <v>173.88</v>
      </c>
    </row>
    <row r="187" spans="1:8" x14ac:dyDescent="0.25">
      <c r="A187" s="38">
        <v>44443</v>
      </c>
      <c r="B187" s="39" t="s">
        <v>65</v>
      </c>
      <c r="C187" s="39">
        <v>7</v>
      </c>
      <c r="D187" s="39" t="s">
        <v>108</v>
      </c>
      <c r="E187" s="39" t="s">
        <v>106</v>
      </c>
      <c r="F187" s="39">
        <v>0</v>
      </c>
      <c r="G187" s="17">
        <v>37</v>
      </c>
      <c r="H187" s="42">
        <v>41.81</v>
      </c>
    </row>
    <row r="188" spans="1:8" x14ac:dyDescent="0.25">
      <c r="A188" s="38">
        <v>44443</v>
      </c>
      <c r="B188" s="39" t="s">
        <v>54</v>
      </c>
      <c r="C188" s="39">
        <v>15</v>
      </c>
      <c r="D188" s="39" t="s">
        <v>108</v>
      </c>
      <c r="E188" s="39" t="s">
        <v>106</v>
      </c>
      <c r="F188" s="39">
        <v>0</v>
      </c>
      <c r="G188" s="17">
        <v>141</v>
      </c>
      <c r="H188" s="42">
        <v>149.46</v>
      </c>
    </row>
    <row r="189" spans="1:8" x14ac:dyDescent="0.25">
      <c r="A189" s="38">
        <v>44444</v>
      </c>
      <c r="B189" s="39" t="s">
        <v>73</v>
      </c>
      <c r="C189" s="39">
        <v>1</v>
      </c>
      <c r="D189" s="39" t="s">
        <v>108</v>
      </c>
      <c r="E189" s="39" t="s">
        <v>107</v>
      </c>
      <c r="F189" s="39">
        <v>0</v>
      </c>
      <c r="G189" s="17">
        <v>89</v>
      </c>
      <c r="H189" s="42">
        <v>117.48</v>
      </c>
    </row>
    <row r="190" spans="1:8" x14ac:dyDescent="0.25">
      <c r="A190" s="38">
        <v>44446</v>
      </c>
      <c r="B190" s="39" t="s">
        <v>45</v>
      </c>
      <c r="C190" s="39">
        <v>5</v>
      </c>
      <c r="D190" s="39" t="s">
        <v>108</v>
      </c>
      <c r="E190" s="39" t="s">
        <v>106</v>
      </c>
      <c r="F190" s="39">
        <v>0</v>
      </c>
      <c r="G190" s="17">
        <v>150</v>
      </c>
      <c r="H190" s="42">
        <v>210</v>
      </c>
    </row>
    <row r="191" spans="1:8" x14ac:dyDescent="0.25">
      <c r="A191" s="38">
        <v>44448</v>
      </c>
      <c r="B191" s="39" t="s">
        <v>98</v>
      </c>
      <c r="C191" s="39">
        <v>4</v>
      </c>
      <c r="D191" s="39" t="s">
        <v>108</v>
      </c>
      <c r="E191" s="39" t="s">
        <v>106</v>
      </c>
      <c r="F191" s="39">
        <v>0</v>
      </c>
      <c r="G191" s="17">
        <v>76</v>
      </c>
      <c r="H191" s="42">
        <v>82.08</v>
      </c>
    </row>
    <row r="192" spans="1:8" x14ac:dyDescent="0.25">
      <c r="A192" s="38">
        <v>44449</v>
      </c>
      <c r="B192" s="39" t="s">
        <v>69</v>
      </c>
      <c r="C192" s="39">
        <v>6</v>
      </c>
      <c r="D192" s="39" t="s">
        <v>108</v>
      </c>
      <c r="E192" s="39" t="s">
        <v>106</v>
      </c>
      <c r="F192" s="39">
        <v>0</v>
      </c>
      <c r="G192" s="17">
        <v>148</v>
      </c>
      <c r="H192" s="42">
        <v>201.28</v>
      </c>
    </row>
    <row r="193" spans="1:8" x14ac:dyDescent="0.25">
      <c r="A193" s="38">
        <v>44449</v>
      </c>
      <c r="B193" s="39" t="s">
        <v>6</v>
      </c>
      <c r="C193" s="39">
        <v>9</v>
      </c>
      <c r="D193" s="39" t="s">
        <v>105</v>
      </c>
      <c r="E193" s="39" t="s">
        <v>106</v>
      </c>
      <c r="F193" s="39">
        <v>0</v>
      </c>
      <c r="G193" s="17">
        <v>98</v>
      </c>
      <c r="H193" s="42">
        <v>103.88</v>
      </c>
    </row>
    <row r="194" spans="1:8" x14ac:dyDescent="0.25">
      <c r="A194" s="38">
        <v>44449</v>
      </c>
      <c r="B194" s="39" t="s">
        <v>60</v>
      </c>
      <c r="C194" s="39">
        <v>2</v>
      </c>
      <c r="D194" s="39" t="s">
        <v>108</v>
      </c>
      <c r="E194" s="39" t="s">
        <v>106</v>
      </c>
      <c r="F194" s="39">
        <v>0</v>
      </c>
      <c r="G194" s="17">
        <v>18</v>
      </c>
      <c r="H194" s="42">
        <v>24.66</v>
      </c>
    </row>
    <row r="195" spans="1:8" x14ac:dyDescent="0.25">
      <c r="A195" s="38">
        <v>44450</v>
      </c>
      <c r="B195" s="39" t="s">
        <v>6</v>
      </c>
      <c r="C195" s="39">
        <v>6</v>
      </c>
      <c r="D195" s="39" t="s">
        <v>105</v>
      </c>
      <c r="E195" s="39" t="s">
        <v>106</v>
      </c>
      <c r="F195" s="39">
        <v>0</v>
      </c>
      <c r="G195" s="17">
        <v>98</v>
      </c>
      <c r="H195" s="42">
        <v>103.88</v>
      </c>
    </row>
    <row r="196" spans="1:8" x14ac:dyDescent="0.25">
      <c r="A196" s="38">
        <v>44452</v>
      </c>
      <c r="B196" s="39" t="s">
        <v>92</v>
      </c>
      <c r="C196" s="39">
        <v>7</v>
      </c>
      <c r="D196" s="39" t="s">
        <v>108</v>
      </c>
      <c r="E196" s="39" t="s">
        <v>107</v>
      </c>
      <c r="F196" s="39">
        <v>0</v>
      </c>
      <c r="G196" s="17">
        <v>138</v>
      </c>
      <c r="H196" s="42">
        <v>173.88</v>
      </c>
    </row>
    <row r="197" spans="1:8" x14ac:dyDescent="0.25">
      <c r="A197" s="38">
        <v>44454</v>
      </c>
      <c r="B197" s="39" t="s">
        <v>94</v>
      </c>
      <c r="C197" s="39">
        <v>6</v>
      </c>
      <c r="D197" s="39" t="s">
        <v>108</v>
      </c>
      <c r="E197" s="39" t="s">
        <v>106</v>
      </c>
      <c r="F197" s="39">
        <v>0</v>
      </c>
      <c r="G197" s="17">
        <v>120</v>
      </c>
      <c r="H197" s="42">
        <v>162</v>
      </c>
    </row>
    <row r="198" spans="1:8" x14ac:dyDescent="0.25">
      <c r="A198" s="38">
        <v>44454</v>
      </c>
      <c r="B198" s="39" t="s">
        <v>94</v>
      </c>
      <c r="C198" s="39">
        <v>14</v>
      </c>
      <c r="D198" s="39" t="s">
        <v>108</v>
      </c>
      <c r="E198" s="39" t="s">
        <v>106</v>
      </c>
      <c r="F198" s="39">
        <v>0</v>
      </c>
      <c r="G198" s="17">
        <v>120</v>
      </c>
      <c r="H198" s="42">
        <v>162</v>
      </c>
    </row>
    <row r="199" spans="1:8" x14ac:dyDescent="0.25">
      <c r="A199" s="38">
        <v>44460</v>
      </c>
      <c r="B199" s="39" t="s">
        <v>47</v>
      </c>
      <c r="C199" s="39">
        <v>7</v>
      </c>
      <c r="D199" s="39" t="s">
        <v>105</v>
      </c>
      <c r="E199" s="39" t="s">
        <v>107</v>
      </c>
      <c r="F199" s="39">
        <v>0</v>
      </c>
      <c r="G199" s="17">
        <v>61</v>
      </c>
      <c r="H199" s="42">
        <v>76.25</v>
      </c>
    </row>
    <row r="200" spans="1:8" x14ac:dyDescent="0.25">
      <c r="A200" s="38">
        <v>44461</v>
      </c>
      <c r="B200" s="39" t="s">
        <v>90</v>
      </c>
      <c r="C200" s="39">
        <v>2</v>
      </c>
      <c r="D200" s="39" t="s">
        <v>106</v>
      </c>
      <c r="E200" s="39" t="s">
        <v>107</v>
      </c>
      <c r="F200" s="39">
        <v>0</v>
      </c>
      <c r="G200" s="17">
        <v>90</v>
      </c>
      <c r="H200" s="42">
        <v>115.2</v>
      </c>
    </row>
    <row r="201" spans="1:8" x14ac:dyDescent="0.25">
      <c r="A201" s="38">
        <v>44461</v>
      </c>
      <c r="B201" s="39" t="s">
        <v>10</v>
      </c>
      <c r="C201" s="39">
        <v>4</v>
      </c>
      <c r="D201" s="39" t="s">
        <v>108</v>
      </c>
      <c r="E201" s="39" t="s">
        <v>107</v>
      </c>
      <c r="F201" s="39">
        <v>0</v>
      </c>
      <c r="G201" s="17">
        <v>105</v>
      </c>
      <c r="H201" s="42">
        <v>142.80000000000001</v>
      </c>
    </row>
    <row r="202" spans="1:8" x14ac:dyDescent="0.25">
      <c r="A202" s="38">
        <v>44462</v>
      </c>
      <c r="B202" s="39" t="s">
        <v>43</v>
      </c>
      <c r="C202" s="39">
        <v>12</v>
      </c>
      <c r="D202" s="39" t="s">
        <v>108</v>
      </c>
      <c r="E202" s="39" t="s">
        <v>107</v>
      </c>
      <c r="F202" s="39">
        <v>0</v>
      </c>
      <c r="G202" s="17">
        <v>37</v>
      </c>
      <c r="H202" s="42">
        <v>49.21</v>
      </c>
    </row>
    <row r="203" spans="1:8" x14ac:dyDescent="0.25">
      <c r="A203" s="38">
        <v>44462</v>
      </c>
      <c r="B203" s="39" t="s">
        <v>50</v>
      </c>
      <c r="C203" s="39">
        <v>7</v>
      </c>
      <c r="D203" s="39" t="s">
        <v>106</v>
      </c>
      <c r="E203" s="39" t="s">
        <v>106</v>
      </c>
      <c r="F203" s="39">
        <v>0</v>
      </c>
      <c r="G203" s="17">
        <v>126</v>
      </c>
      <c r="H203" s="42">
        <v>162.54</v>
      </c>
    </row>
    <row r="204" spans="1:8" x14ac:dyDescent="0.25">
      <c r="A204" s="38">
        <v>44466</v>
      </c>
      <c r="B204" s="39" t="s">
        <v>77</v>
      </c>
      <c r="C204" s="39">
        <v>1</v>
      </c>
      <c r="D204" s="39" t="s">
        <v>108</v>
      </c>
      <c r="E204" s="39" t="s">
        <v>107</v>
      </c>
      <c r="F204" s="39">
        <v>0</v>
      </c>
      <c r="G204" s="17">
        <v>55</v>
      </c>
      <c r="H204" s="42">
        <v>58.3</v>
      </c>
    </row>
    <row r="205" spans="1:8" x14ac:dyDescent="0.25">
      <c r="A205" s="38">
        <v>44469</v>
      </c>
      <c r="B205" s="39" t="s">
        <v>35</v>
      </c>
      <c r="C205" s="39">
        <v>9</v>
      </c>
      <c r="D205" s="39" t="s">
        <v>106</v>
      </c>
      <c r="E205" s="39" t="s">
        <v>106</v>
      </c>
      <c r="F205" s="39">
        <v>0</v>
      </c>
      <c r="G205" s="17">
        <v>112</v>
      </c>
      <c r="H205" s="42">
        <v>146.72</v>
      </c>
    </row>
    <row r="206" spans="1:8" x14ac:dyDescent="0.25">
      <c r="A206" s="38">
        <v>44469</v>
      </c>
      <c r="B206" s="39" t="s">
        <v>18</v>
      </c>
      <c r="C206" s="39">
        <v>5</v>
      </c>
      <c r="D206" s="39" t="s">
        <v>106</v>
      </c>
      <c r="E206" s="39" t="s">
        <v>106</v>
      </c>
      <c r="F206" s="39">
        <v>0</v>
      </c>
      <c r="G206" s="17">
        <v>75</v>
      </c>
      <c r="H206" s="42">
        <v>85.5</v>
      </c>
    </row>
    <row r="207" spans="1:8" x14ac:dyDescent="0.25">
      <c r="A207" s="38">
        <v>44470</v>
      </c>
      <c r="B207" s="39" t="s">
        <v>69</v>
      </c>
      <c r="C207" s="39">
        <v>14</v>
      </c>
      <c r="D207" s="39" t="s">
        <v>106</v>
      </c>
      <c r="E207" s="39" t="s">
        <v>107</v>
      </c>
      <c r="F207" s="39">
        <v>0</v>
      </c>
      <c r="G207" s="17">
        <v>148</v>
      </c>
      <c r="H207" s="42">
        <v>201.28</v>
      </c>
    </row>
    <row r="208" spans="1:8" x14ac:dyDescent="0.25">
      <c r="A208" s="38">
        <v>44471</v>
      </c>
      <c r="B208" s="39" t="s">
        <v>35</v>
      </c>
      <c r="C208" s="39">
        <v>15</v>
      </c>
      <c r="D208" s="39" t="s">
        <v>108</v>
      </c>
      <c r="E208" s="39" t="s">
        <v>106</v>
      </c>
      <c r="F208" s="39">
        <v>0</v>
      </c>
      <c r="G208" s="17">
        <v>112</v>
      </c>
      <c r="H208" s="42">
        <v>146.72</v>
      </c>
    </row>
    <row r="209" spans="1:8" x14ac:dyDescent="0.25">
      <c r="A209" s="38">
        <v>44472</v>
      </c>
      <c r="B209" s="39" t="s">
        <v>45</v>
      </c>
      <c r="C209" s="39">
        <v>9</v>
      </c>
      <c r="D209" s="39" t="s">
        <v>108</v>
      </c>
      <c r="E209" s="39" t="s">
        <v>106</v>
      </c>
      <c r="F209" s="39">
        <v>0</v>
      </c>
      <c r="G209" s="17">
        <v>150</v>
      </c>
      <c r="H209" s="42">
        <v>210</v>
      </c>
    </row>
    <row r="210" spans="1:8" x14ac:dyDescent="0.25">
      <c r="A210" s="38">
        <v>44475</v>
      </c>
      <c r="B210" s="39" t="s">
        <v>79</v>
      </c>
      <c r="C210" s="39">
        <v>1</v>
      </c>
      <c r="D210" s="39" t="s">
        <v>108</v>
      </c>
      <c r="E210" s="39" t="s">
        <v>106</v>
      </c>
      <c r="F210" s="39">
        <v>0</v>
      </c>
      <c r="G210" s="17">
        <v>5</v>
      </c>
      <c r="H210" s="42">
        <v>6.7</v>
      </c>
    </row>
    <row r="211" spans="1:8" x14ac:dyDescent="0.25">
      <c r="A211" s="38">
        <v>44475</v>
      </c>
      <c r="B211" s="39" t="s">
        <v>81</v>
      </c>
      <c r="C211" s="39">
        <v>12</v>
      </c>
      <c r="D211" s="39" t="s">
        <v>106</v>
      </c>
      <c r="E211" s="39" t="s">
        <v>106</v>
      </c>
      <c r="F211" s="39">
        <v>0</v>
      </c>
      <c r="G211" s="17">
        <v>90</v>
      </c>
      <c r="H211" s="42">
        <v>96.3</v>
      </c>
    </row>
    <row r="212" spans="1:8" x14ac:dyDescent="0.25">
      <c r="A212" s="38">
        <v>44476</v>
      </c>
      <c r="B212" s="39" t="s">
        <v>60</v>
      </c>
      <c r="C212" s="39">
        <v>6</v>
      </c>
      <c r="D212" s="39" t="s">
        <v>108</v>
      </c>
      <c r="E212" s="39" t="s">
        <v>107</v>
      </c>
      <c r="F212" s="39">
        <v>0</v>
      </c>
      <c r="G212" s="17">
        <v>18</v>
      </c>
      <c r="H212" s="42">
        <v>24.66</v>
      </c>
    </row>
    <row r="213" spans="1:8" x14ac:dyDescent="0.25">
      <c r="A213" s="38">
        <v>44478</v>
      </c>
      <c r="B213" s="39" t="s">
        <v>86</v>
      </c>
      <c r="C213" s="39">
        <v>5</v>
      </c>
      <c r="D213" s="39" t="s">
        <v>108</v>
      </c>
      <c r="E213" s="39" t="s">
        <v>107</v>
      </c>
      <c r="F213" s="39">
        <v>0</v>
      </c>
      <c r="G213" s="17">
        <v>72</v>
      </c>
      <c r="H213" s="42">
        <v>79.92</v>
      </c>
    </row>
    <row r="214" spans="1:8" x14ac:dyDescent="0.25">
      <c r="A214" s="38">
        <v>44478</v>
      </c>
      <c r="B214" s="39" t="s">
        <v>73</v>
      </c>
      <c r="C214" s="39">
        <v>11</v>
      </c>
      <c r="D214" s="39" t="s">
        <v>106</v>
      </c>
      <c r="E214" s="39" t="s">
        <v>107</v>
      </c>
      <c r="F214" s="39">
        <v>0</v>
      </c>
      <c r="G214" s="17">
        <v>89</v>
      </c>
      <c r="H214" s="42">
        <v>117.48</v>
      </c>
    </row>
    <row r="215" spans="1:8" x14ac:dyDescent="0.25">
      <c r="A215" s="38">
        <v>44479</v>
      </c>
      <c r="B215" s="39" t="s">
        <v>79</v>
      </c>
      <c r="C215" s="39">
        <v>14</v>
      </c>
      <c r="D215" s="39" t="s">
        <v>108</v>
      </c>
      <c r="E215" s="39" t="s">
        <v>107</v>
      </c>
      <c r="F215" s="39">
        <v>0</v>
      </c>
      <c r="G215" s="17">
        <v>5</v>
      </c>
      <c r="H215" s="42">
        <v>6.7</v>
      </c>
    </row>
    <row r="216" spans="1:8" x14ac:dyDescent="0.25">
      <c r="A216" s="38">
        <v>44480</v>
      </c>
      <c r="B216" s="39" t="s">
        <v>29</v>
      </c>
      <c r="C216" s="39">
        <v>15</v>
      </c>
      <c r="D216" s="39" t="s">
        <v>108</v>
      </c>
      <c r="E216" s="39" t="s">
        <v>107</v>
      </c>
      <c r="F216" s="39">
        <v>0</v>
      </c>
      <c r="G216" s="17">
        <v>44</v>
      </c>
      <c r="H216" s="42">
        <v>48.4</v>
      </c>
    </row>
    <row r="217" spans="1:8" x14ac:dyDescent="0.25">
      <c r="A217" s="38">
        <v>44481</v>
      </c>
      <c r="B217" s="39" t="s">
        <v>63</v>
      </c>
      <c r="C217" s="39">
        <v>8</v>
      </c>
      <c r="D217" s="39" t="s">
        <v>106</v>
      </c>
      <c r="E217" s="39" t="s">
        <v>106</v>
      </c>
      <c r="F217" s="39">
        <v>0</v>
      </c>
      <c r="G217" s="17">
        <v>48</v>
      </c>
      <c r="H217" s="42">
        <v>57.120000000000005</v>
      </c>
    </row>
    <row r="218" spans="1:8" x14ac:dyDescent="0.25">
      <c r="A218" s="38">
        <v>44486</v>
      </c>
      <c r="B218" s="39" t="s">
        <v>6</v>
      </c>
      <c r="C218" s="39">
        <v>13</v>
      </c>
      <c r="D218" s="39" t="s">
        <v>108</v>
      </c>
      <c r="E218" s="39" t="s">
        <v>106</v>
      </c>
      <c r="F218" s="39">
        <v>0</v>
      </c>
      <c r="G218" s="17">
        <v>98</v>
      </c>
      <c r="H218" s="42">
        <v>103.88</v>
      </c>
    </row>
    <row r="219" spans="1:8" x14ac:dyDescent="0.25">
      <c r="A219" s="38">
        <v>44487</v>
      </c>
      <c r="B219" s="39" t="s">
        <v>58</v>
      </c>
      <c r="C219" s="39">
        <v>6</v>
      </c>
      <c r="D219" s="39" t="s">
        <v>106</v>
      </c>
      <c r="E219" s="39" t="s">
        <v>107</v>
      </c>
      <c r="F219" s="39">
        <v>0</v>
      </c>
      <c r="G219" s="17">
        <v>7</v>
      </c>
      <c r="H219" s="42">
        <v>8.33</v>
      </c>
    </row>
    <row r="220" spans="1:8" x14ac:dyDescent="0.25">
      <c r="A220" s="38">
        <v>44487</v>
      </c>
      <c r="B220" s="39" t="s">
        <v>50</v>
      </c>
      <c r="C220" s="39">
        <v>13</v>
      </c>
      <c r="D220" s="39" t="s">
        <v>106</v>
      </c>
      <c r="E220" s="39" t="s">
        <v>107</v>
      </c>
      <c r="F220" s="39">
        <v>0</v>
      </c>
      <c r="G220" s="17">
        <v>126</v>
      </c>
      <c r="H220" s="42">
        <v>162.54</v>
      </c>
    </row>
    <row r="221" spans="1:8" x14ac:dyDescent="0.25">
      <c r="A221" s="38">
        <v>44491</v>
      </c>
      <c r="B221" s="39" t="s">
        <v>29</v>
      </c>
      <c r="C221" s="39">
        <v>7</v>
      </c>
      <c r="D221" s="39" t="s">
        <v>108</v>
      </c>
      <c r="E221" s="39" t="s">
        <v>107</v>
      </c>
      <c r="F221" s="39">
        <v>0</v>
      </c>
      <c r="G221" s="17">
        <v>44</v>
      </c>
      <c r="H221" s="42">
        <v>48.4</v>
      </c>
    </row>
    <row r="222" spans="1:8" x14ac:dyDescent="0.25">
      <c r="A222" s="38">
        <v>44491</v>
      </c>
      <c r="B222" s="39" t="s">
        <v>56</v>
      </c>
      <c r="C222" s="39">
        <v>13</v>
      </c>
      <c r="D222" s="39" t="s">
        <v>106</v>
      </c>
      <c r="E222" s="39" t="s">
        <v>107</v>
      </c>
      <c r="F222" s="39">
        <v>0</v>
      </c>
      <c r="G222" s="17">
        <v>144</v>
      </c>
      <c r="H222" s="42">
        <v>156.96</v>
      </c>
    </row>
    <row r="223" spans="1:8" x14ac:dyDescent="0.25">
      <c r="A223" s="38">
        <v>44491</v>
      </c>
      <c r="B223" s="39" t="s">
        <v>24</v>
      </c>
      <c r="C223" s="39">
        <v>1</v>
      </c>
      <c r="D223" s="39" t="s">
        <v>108</v>
      </c>
      <c r="E223" s="39" t="s">
        <v>107</v>
      </c>
      <c r="F223" s="39">
        <v>0</v>
      </c>
      <c r="G223" s="17">
        <v>6</v>
      </c>
      <c r="H223" s="42">
        <v>7.8599999999999994</v>
      </c>
    </row>
    <row r="224" spans="1:8" x14ac:dyDescent="0.25">
      <c r="A224" s="38">
        <v>44493</v>
      </c>
      <c r="B224" s="39" t="s">
        <v>29</v>
      </c>
      <c r="C224" s="39">
        <v>3</v>
      </c>
      <c r="D224" s="39" t="s">
        <v>105</v>
      </c>
      <c r="E224" s="39" t="s">
        <v>107</v>
      </c>
      <c r="F224" s="39">
        <v>0</v>
      </c>
      <c r="G224" s="17">
        <v>44</v>
      </c>
      <c r="H224" s="42">
        <v>48.4</v>
      </c>
    </row>
    <row r="225" spans="1:8" x14ac:dyDescent="0.25">
      <c r="A225" s="38">
        <v>44494</v>
      </c>
      <c r="B225" s="39" t="s">
        <v>98</v>
      </c>
      <c r="C225" s="39">
        <v>9</v>
      </c>
      <c r="D225" s="39" t="s">
        <v>106</v>
      </c>
      <c r="E225" s="39" t="s">
        <v>107</v>
      </c>
      <c r="F225" s="39">
        <v>0</v>
      </c>
      <c r="G225" s="17">
        <v>76</v>
      </c>
      <c r="H225" s="42">
        <v>82.08</v>
      </c>
    </row>
    <row r="226" spans="1:8" x14ac:dyDescent="0.25">
      <c r="A226" s="38">
        <v>44495</v>
      </c>
      <c r="B226" s="39" t="s">
        <v>14</v>
      </c>
      <c r="C226" s="39">
        <v>6</v>
      </c>
      <c r="D226" s="39" t="s">
        <v>105</v>
      </c>
      <c r="E226" s="39" t="s">
        <v>107</v>
      </c>
      <c r="F226" s="39">
        <v>0</v>
      </c>
      <c r="G226" s="17">
        <v>44</v>
      </c>
      <c r="H226" s="42">
        <v>48.84</v>
      </c>
    </row>
    <row r="227" spans="1:8" x14ac:dyDescent="0.25">
      <c r="A227" s="38">
        <v>44497</v>
      </c>
      <c r="B227" s="39" t="s">
        <v>22</v>
      </c>
      <c r="C227" s="39">
        <v>1</v>
      </c>
      <c r="D227" s="39" t="s">
        <v>108</v>
      </c>
      <c r="E227" s="39" t="s">
        <v>107</v>
      </c>
      <c r="F227" s="39">
        <v>0</v>
      </c>
      <c r="G227" s="17">
        <v>83</v>
      </c>
      <c r="H227" s="42">
        <v>94.62</v>
      </c>
    </row>
    <row r="228" spans="1:8" x14ac:dyDescent="0.25">
      <c r="A228" s="38">
        <v>44498</v>
      </c>
      <c r="B228" s="39" t="s">
        <v>86</v>
      </c>
      <c r="C228" s="39">
        <v>14</v>
      </c>
      <c r="D228" s="39" t="s">
        <v>106</v>
      </c>
      <c r="E228" s="39" t="s">
        <v>106</v>
      </c>
      <c r="F228" s="39">
        <v>0</v>
      </c>
      <c r="G228" s="17">
        <v>72</v>
      </c>
      <c r="H228" s="42">
        <v>79.92</v>
      </c>
    </row>
    <row r="229" spans="1:8" x14ac:dyDescent="0.25">
      <c r="A229" s="38">
        <v>44500</v>
      </c>
      <c r="B229" s="39" t="s">
        <v>50</v>
      </c>
      <c r="C229" s="39">
        <v>6</v>
      </c>
      <c r="D229" s="39" t="s">
        <v>106</v>
      </c>
      <c r="E229" s="39" t="s">
        <v>107</v>
      </c>
      <c r="F229" s="39">
        <v>0</v>
      </c>
      <c r="G229" s="17">
        <v>126</v>
      </c>
      <c r="H229" s="42">
        <v>162.54</v>
      </c>
    </row>
    <row r="230" spans="1:8" x14ac:dyDescent="0.25">
      <c r="A230" s="38">
        <v>44503</v>
      </c>
      <c r="B230" s="39" t="s">
        <v>33</v>
      </c>
      <c r="C230" s="39">
        <v>12</v>
      </c>
      <c r="D230" s="39" t="s">
        <v>108</v>
      </c>
      <c r="E230" s="39" t="s">
        <v>107</v>
      </c>
      <c r="F230" s="39">
        <v>0</v>
      </c>
      <c r="G230" s="17">
        <v>112</v>
      </c>
      <c r="H230" s="42">
        <v>122.08</v>
      </c>
    </row>
    <row r="231" spans="1:8" x14ac:dyDescent="0.25">
      <c r="A231" s="38">
        <v>44506</v>
      </c>
      <c r="B231" s="39" t="s">
        <v>81</v>
      </c>
      <c r="C231" s="39">
        <v>10</v>
      </c>
      <c r="D231" s="39" t="s">
        <v>108</v>
      </c>
      <c r="E231" s="39" t="s">
        <v>106</v>
      </c>
      <c r="F231" s="39">
        <v>0</v>
      </c>
      <c r="G231" s="17">
        <v>90</v>
      </c>
      <c r="H231" s="42">
        <v>96.3</v>
      </c>
    </row>
    <row r="232" spans="1:8" x14ac:dyDescent="0.25">
      <c r="A232" s="38">
        <v>44508</v>
      </c>
      <c r="B232" s="39" t="s">
        <v>20</v>
      </c>
      <c r="C232" s="39">
        <v>15</v>
      </c>
      <c r="D232" s="39" t="s">
        <v>108</v>
      </c>
      <c r="E232" s="39" t="s">
        <v>106</v>
      </c>
      <c r="F232" s="39">
        <v>0</v>
      </c>
      <c r="G232" s="17">
        <v>43</v>
      </c>
      <c r="H232" s="42">
        <v>47.730000000000004</v>
      </c>
    </row>
    <row r="233" spans="1:8" x14ac:dyDescent="0.25">
      <c r="A233" s="38">
        <v>44510</v>
      </c>
      <c r="B233" s="39" t="s">
        <v>94</v>
      </c>
      <c r="C233" s="39">
        <v>6</v>
      </c>
      <c r="D233" s="39" t="s">
        <v>106</v>
      </c>
      <c r="E233" s="39" t="s">
        <v>107</v>
      </c>
      <c r="F233" s="39">
        <v>0</v>
      </c>
      <c r="G233" s="17">
        <v>120</v>
      </c>
      <c r="H233" s="42">
        <v>162</v>
      </c>
    </row>
    <row r="234" spans="1:8" x14ac:dyDescent="0.25">
      <c r="A234" s="38">
        <v>44511</v>
      </c>
      <c r="B234" s="39" t="s">
        <v>90</v>
      </c>
      <c r="C234" s="39">
        <v>12</v>
      </c>
      <c r="D234" s="39" t="s">
        <v>105</v>
      </c>
      <c r="E234" s="39" t="s">
        <v>106</v>
      </c>
      <c r="F234" s="39">
        <v>0</v>
      </c>
      <c r="G234" s="17">
        <v>90</v>
      </c>
      <c r="H234" s="42">
        <v>115.2</v>
      </c>
    </row>
    <row r="235" spans="1:8" x14ac:dyDescent="0.25">
      <c r="A235" s="38">
        <v>44512</v>
      </c>
      <c r="B235" s="39" t="s">
        <v>26</v>
      </c>
      <c r="C235" s="39">
        <v>3</v>
      </c>
      <c r="D235" s="39" t="s">
        <v>106</v>
      </c>
      <c r="E235" s="39" t="s">
        <v>107</v>
      </c>
      <c r="F235" s="39">
        <v>0</v>
      </c>
      <c r="G235" s="17">
        <v>148</v>
      </c>
      <c r="H235" s="42">
        <v>164.28</v>
      </c>
    </row>
    <row r="236" spans="1:8" x14ac:dyDescent="0.25">
      <c r="A236" s="38">
        <v>44520</v>
      </c>
      <c r="B236" s="39" t="s">
        <v>77</v>
      </c>
      <c r="C236" s="39">
        <v>14</v>
      </c>
      <c r="D236" s="39" t="s">
        <v>106</v>
      </c>
      <c r="E236" s="39" t="s">
        <v>106</v>
      </c>
      <c r="F236" s="39">
        <v>0</v>
      </c>
      <c r="G236" s="17">
        <v>55</v>
      </c>
      <c r="H236" s="42">
        <v>58.3</v>
      </c>
    </row>
    <row r="237" spans="1:8" x14ac:dyDescent="0.25">
      <c r="A237" s="38">
        <v>44520</v>
      </c>
      <c r="B237" s="39" t="s">
        <v>22</v>
      </c>
      <c r="C237" s="39">
        <v>11</v>
      </c>
      <c r="D237" s="39" t="s">
        <v>106</v>
      </c>
      <c r="E237" s="39" t="s">
        <v>107</v>
      </c>
      <c r="F237" s="39">
        <v>0</v>
      </c>
      <c r="G237" s="17">
        <v>83</v>
      </c>
      <c r="H237" s="42">
        <v>94.62</v>
      </c>
    </row>
    <row r="238" spans="1:8" x14ac:dyDescent="0.25">
      <c r="A238" s="38">
        <v>44521</v>
      </c>
      <c r="B238" s="39" t="s">
        <v>35</v>
      </c>
      <c r="C238" s="39">
        <v>1</v>
      </c>
      <c r="D238" s="39" t="s">
        <v>105</v>
      </c>
      <c r="E238" s="39" t="s">
        <v>106</v>
      </c>
      <c r="F238" s="39">
        <v>0</v>
      </c>
      <c r="G238" s="17">
        <v>112</v>
      </c>
      <c r="H238" s="42">
        <v>146.72</v>
      </c>
    </row>
    <row r="239" spans="1:8" x14ac:dyDescent="0.25">
      <c r="A239" s="38">
        <v>44521</v>
      </c>
      <c r="B239" s="39" t="s">
        <v>18</v>
      </c>
      <c r="C239" s="39">
        <v>1</v>
      </c>
      <c r="D239" s="39" t="s">
        <v>106</v>
      </c>
      <c r="E239" s="39" t="s">
        <v>107</v>
      </c>
      <c r="F239" s="39">
        <v>0</v>
      </c>
      <c r="G239" s="17">
        <v>75</v>
      </c>
      <c r="H239" s="42">
        <v>85.5</v>
      </c>
    </row>
    <row r="240" spans="1:8" x14ac:dyDescent="0.25">
      <c r="A240" s="38">
        <v>44527</v>
      </c>
      <c r="B240" s="39" t="s">
        <v>31</v>
      </c>
      <c r="C240" s="39">
        <v>8</v>
      </c>
      <c r="D240" s="39" t="s">
        <v>106</v>
      </c>
      <c r="E240" s="39" t="s">
        <v>106</v>
      </c>
      <c r="F240" s="39">
        <v>0</v>
      </c>
      <c r="G240" s="17">
        <v>73</v>
      </c>
      <c r="H240" s="42">
        <v>94.17</v>
      </c>
    </row>
    <row r="241" spans="1:8" x14ac:dyDescent="0.25">
      <c r="A241" s="38">
        <v>44528</v>
      </c>
      <c r="B241" s="39" t="s">
        <v>90</v>
      </c>
      <c r="C241" s="39">
        <v>2</v>
      </c>
      <c r="D241" s="39" t="s">
        <v>108</v>
      </c>
      <c r="E241" s="39" t="s">
        <v>107</v>
      </c>
      <c r="F241" s="39">
        <v>0</v>
      </c>
      <c r="G241" s="17">
        <v>90</v>
      </c>
      <c r="H241" s="42">
        <v>115.2</v>
      </c>
    </row>
    <row r="242" spans="1:8" x14ac:dyDescent="0.25">
      <c r="A242" s="38">
        <v>44530</v>
      </c>
      <c r="B242" s="39" t="s">
        <v>88</v>
      </c>
      <c r="C242" s="39">
        <v>15</v>
      </c>
      <c r="D242" s="39" t="s">
        <v>108</v>
      </c>
      <c r="E242" s="39" t="s">
        <v>106</v>
      </c>
      <c r="F242" s="39">
        <v>0</v>
      </c>
      <c r="G242" s="17">
        <v>37</v>
      </c>
      <c r="H242" s="42">
        <v>42.55</v>
      </c>
    </row>
    <row r="243" spans="1:8" x14ac:dyDescent="0.25">
      <c r="A243" s="38">
        <v>44532</v>
      </c>
      <c r="B243" s="39" t="s">
        <v>39</v>
      </c>
      <c r="C243" s="39">
        <v>10</v>
      </c>
      <c r="D243" s="39" t="s">
        <v>108</v>
      </c>
      <c r="E243" s="39" t="s">
        <v>107</v>
      </c>
      <c r="F243" s="39">
        <v>0</v>
      </c>
      <c r="G243" s="17">
        <v>13</v>
      </c>
      <c r="H243" s="42">
        <v>16.64</v>
      </c>
    </row>
    <row r="244" spans="1:8" x14ac:dyDescent="0.25">
      <c r="A244" s="38">
        <v>44533</v>
      </c>
      <c r="B244" s="39" t="s">
        <v>77</v>
      </c>
      <c r="C244" s="39">
        <v>2</v>
      </c>
      <c r="D244" s="39" t="s">
        <v>106</v>
      </c>
      <c r="E244" s="39" t="s">
        <v>107</v>
      </c>
      <c r="F244" s="39">
        <v>0</v>
      </c>
      <c r="G244" s="17">
        <v>55</v>
      </c>
      <c r="H244" s="42">
        <v>58.3</v>
      </c>
    </row>
    <row r="245" spans="1:8" x14ac:dyDescent="0.25">
      <c r="A245" s="38">
        <v>44533</v>
      </c>
      <c r="B245" s="39" t="s">
        <v>45</v>
      </c>
      <c r="C245" s="39">
        <v>8</v>
      </c>
      <c r="D245" s="39" t="s">
        <v>106</v>
      </c>
      <c r="E245" s="39" t="s">
        <v>106</v>
      </c>
      <c r="F245" s="39">
        <v>0</v>
      </c>
      <c r="G245" s="17">
        <v>150</v>
      </c>
      <c r="H245" s="42">
        <v>210</v>
      </c>
    </row>
    <row r="246" spans="1:8" x14ac:dyDescent="0.25">
      <c r="A246" s="38">
        <v>44535</v>
      </c>
      <c r="B246" s="39" t="s">
        <v>14</v>
      </c>
      <c r="C246" s="39">
        <v>15</v>
      </c>
      <c r="D246" s="39" t="s">
        <v>108</v>
      </c>
      <c r="E246" s="39" t="s">
        <v>107</v>
      </c>
      <c r="F246" s="39">
        <v>0</v>
      </c>
      <c r="G246" s="17">
        <v>44</v>
      </c>
      <c r="H246" s="42">
        <v>48.84</v>
      </c>
    </row>
    <row r="247" spans="1:8" x14ac:dyDescent="0.25">
      <c r="A247" s="38">
        <v>44535</v>
      </c>
      <c r="B247" s="39" t="s">
        <v>26</v>
      </c>
      <c r="C247" s="39">
        <v>1</v>
      </c>
      <c r="D247" s="39" t="s">
        <v>108</v>
      </c>
      <c r="E247" s="39" t="s">
        <v>106</v>
      </c>
      <c r="F247" s="39">
        <v>0</v>
      </c>
      <c r="G247" s="17">
        <v>148</v>
      </c>
      <c r="H247" s="42">
        <v>164.28</v>
      </c>
    </row>
    <row r="248" spans="1:8" x14ac:dyDescent="0.25">
      <c r="A248" s="38">
        <v>44537</v>
      </c>
      <c r="B248" s="39" t="s">
        <v>33</v>
      </c>
      <c r="C248" s="39">
        <v>8</v>
      </c>
      <c r="D248" s="39" t="s">
        <v>108</v>
      </c>
      <c r="E248" s="39" t="s">
        <v>106</v>
      </c>
      <c r="F248" s="39">
        <v>0</v>
      </c>
      <c r="G248" s="17">
        <v>112</v>
      </c>
      <c r="H248" s="42">
        <v>122.08</v>
      </c>
    </row>
    <row r="249" spans="1:8" x14ac:dyDescent="0.25">
      <c r="A249" s="38">
        <v>44538</v>
      </c>
      <c r="B249" s="39" t="s">
        <v>98</v>
      </c>
      <c r="C249" s="39">
        <v>14</v>
      </c>
      <c r="D249" s="39" t="s">
        <v>108</v>
      </c>
      <c r="E249" s="39" t="s">
        <v>106</v>
      </c>
      <c r="F249" s="39">
        <v>0</v>
      </c>
      <c r="G249" s="17">
        <v>76</v>
      </c>
      <c r="H249" s="42">
        <v>82.08</v>
      </c>
    </row>
    <row r="250" spans="1:8" x14ac:dyDescent="0.25">
      <c r="A250" s="38">
        <v>44544</v>
      </c>
      <c r="B250" s="39" t="s">
        <v>94</v>
      </c>
      <c r="C250" s="39">
        <v>4</v>
      </c>
      <c r="D250" s="39" t="s">
        <v>108</v>
      </c>
      <c r="E250" s="39" t="s">
        <v>106</v>
      </c>
      <c r="F250" s="39">
        <v>0</v>
      </c>
      <c r="G250" s="17">
        <v>120</v>
      </c>
      <c r="H250" s="42">
        <v>162</v>
      </c>
    </row>
    <row r="251" spans="1:8" x14ac:dyDescent="0.25">
      <c r="A251" s="38">
        <v>44548</v>
      </c>
      <c r="B251" s="39" t="s">
        <v>12</v>
      </c>
      <c r="C251" s="39">
        <v>2</v>
      </c>
      <c r="D251" s="39" t="s">
        <v>108</v>
      </c>
      <c r="E251" s="39" t="s">
        <v>107</v>
      </c>
      <c r="F251" s="39">
        <v>0</v>
      </c>
      <c r="G251" s="17">
        <v>71</v>
      </c>
      <c r="H251" s="42">
        <v>80.94</v>
      </c>
    </row>
    <row r="252" spans="1:8" x14ac:dyDescent="0.25">
      <c r="A252" s="38">
        <v>44548</v>
      </c>
      <c r="B252" s="39" t="s">
        <v>52</v>
      </c>
      <c r="C252" s="39">
        <v>8</v>
      </c>
      <c r="D252" s="39" t="s">
        <v>106</v>
      </c>
      <c r="E252" s="39" t="s">
        <v>107</v>
      </c>
      <c r="F252" s="39">
        <v>0</v>
      </c>
      <c r="G252" s="17">
        <v>121</v>
      </c>
      <c r="H252" s="42">
        <v>141.57</v>
      </c>
    </row>
    <row r="253" spans="1:8" x14ac:dyDescent="0.25">
      <c r="A253" s="38">
        <v>44549</v>
      </c>
      <c r="B253" s="39" t="s">
        <v>54</v>
      </c>
      <c r="C253" s="39">
        <v>12</v>
      </c>
      <c r="D253" s="39" t="s">
        <v>108</v>
      </c>
      <c r="E253" s="39" t="s">
        <v>106</v>
      </c>
      <c r="F253" s="39">
        <v>0</v>
      </c>
      <c r="G253" s="17">
        <v>141</v>
      </c>
      <c r="H253" s="42">
        <v>149.46</v>
      </c>
    </row>
    <row r="254" spans="1:8" x14ac:dyDescent="0.25">
      <c r="A254" s="38">
        <v>44549</v>
      </c>
      <c r="B254" s="39" t="s">
        <v>67</v>
      </c>
      <c r="C254" s="39">
        <v>3</v>
      </c>
      <c r="D254" s="39" t="s">
        <v>105</v>
      </c>
      <c r="E254" s="39" t="s">
        <v>106</v>
      </c>
      <c r="F254" s="39">
        <v>0</v>
      </c>
      <c r="G254" s="17">
        <v>47</v>
      </c>
      <c r="H254" s="42">
        <v>53.11</v>
      </c>
    </row>
    <row r="255" spans="1:8" x14ac:dyDescent="0.25">
      <c r="A255" s="38">
        <v>44549</v>
      </c>
      <c r="B255" s="39" t="s">
        <v>29</v>
      </c>
      <c r="C255" s="39">
        <v>10</v>
      </c>
      <c r="D255" s="39" t="s">
        <v>106</v>
      </c>
      <c r="E255" s="39" t="s">
        <v>106</v>
      </c>
      <c r="F255" s="39">
        <v>0</v>
      </c>
      <c r="G255" s="17">
        <v>44</v>
      </c>
      <c r="H255" s="42">
        <v>48.4</v>
      </c>
    </row>
    <row r="256" spans="1:8" x14ac:dyDescent="0.25">
      <c r="A256" s="38">
        <v>44550</v>
      </c>
      <c r="B256" s="39" t="s">
        <v>31</v>
      </c>
      <c r="C256" s="39">
        <v>14</v>
      </c>
      <c r="D256" s="39" t="s">
        <v>108</v>
      </c>
      <c r="E256" s="39" t="s">
        <v>106</v>
      </c>
      <c r="F256" s="39">
        <v>0</v>
      </c>
      <c r="G256" s="17">
        <v>73</v>
      </c>
      <c r="H256" s="42">
        <v>94.17</v>
      </c>
    </row>
    <row r="257" spans="1:8" x14ac:dyDescent="0.25">
      <c r="A257" s="38">
        <v>44551</v>
      </c>
      <c r="B257" s="39" t="s">
        <v>60</v>
      </c>
      <c r="C257" s="39">
        <v>10</v>
      </c>
      <c r="D257" s="39" t="s">
        <v>106</v>
      </c>
      <c r="E257" s="39" t="s">
        <v>107</v>
      </c>
      <c r="F257" s="39">
        <v>0</v>
      </c>
      <c r="G257" s="17">
        <v>18</v>
      </c>
      <c r="H257" s="42">
        <v>24.66</v>
      </c>
    </row>
    <row r="258" spans="1:8" x14ac:dyDescent="0.25">
      <c r="A258" s="38">
        <v>44554</v>
      </c>
      <c r="B258" s="39" t="s">
        <v>94</v>
      </c>
      <c r="C258" s="39">
        <v>8</v>
      </c>
      <c r="D258" s="39" t="s">
        <v>105</v>
      </c>
      <c r="E258" s="39" t="s">
        <v>107</v>
      </c>
      <c r="F258" s="39">
        <v>0</v>
      </c>
      <c r="G258" s="17">
        <v>120</v>
      </c>
      <c r="H258" s="42">
        <v>162</v>
      </c>
    </row>
    <row r="259" spans="1:8" x14ac:dyDescent="0.25">
      <c r="A259" s="38">
        <v>44554</v>
      </c>
      <c r="B259" s="39" t="s">
        <v>81</v>
      </c>
      <c r="C259" s="39">
        <v>8</v>
      </c>
      <c r="D259" s="39" t="s">
        <v>105</v>
      </c>
      <c r="E259" s="39" t="s">
        <v>106</v>
      </c>
      <c r="F259" s="39">
        <v>0</v>
      </c>
      <c r="G259" s="17">
        <v>90</v>
      </c>
      <c r="H259" s="42">
        <v>96.3</v>
      </c>
    </row>
    <row r="260" spans="1:8" x14ac:dyDescent="0.25">
      <c r="A260" s="38">
        <v>44556</v>
      </c>
      <c r="B260" s="39" t="s">
        <v>92</v>
      </c>
      <c r="C260" s="39">
        <v>14</v>
      </c>
      <c r="D260" s="39" t="s">
        <v>106</v>
      </c>
      <c r="E260" s="39" t="s">
        <v>107</v>
      </c>
      <c r="F260" s="39">
        <v>0</v>
      </c>
      <c r="G260" s="17">
        <v>138</v>
      </c>
      <c r="H260" s="42">
        <v>173.88</v>
      </c>
    </row>
    <row r="261" spans="1:8" x14ac:dyDescent="0.25">
      <c r="A261" s="38">
        <v>44557</v>
      </c>
      <c r="B261" s="39" t="s">
        <v>67</v>
      </c>
      <c r="C261" s="39">
        <v>14</v>
      </c>
      <c r="D261" s="39" t="s">
        <v>108</v>
      </c>
      <c r="E261" s="39" t="s">
        <v>107</v>
      </c>
      <c r="F261" s="39">
        <v>0</v>
      </c>
      <c r="G261" s="17">
        <v>47</v>
      </c>
      <c r="H261" s="42">
        <v>53.11</v>
      </c>
    </row>
    <row r="262" spans="1:8" x14ac:dyDescent="0.25">
      <c r="A262" s="38">
        <v>44558</v>
      </c>
      <c r="B262" s="39" t="s">
        <v>67</v>
      </c>
      <c r="C262" s="39">
        <v>6</v>
      </c>
      <c r="D262" s="39" t="s">
        <v>108</v>
      </c>
      <c r="E262" s="39" t="s">
        <v>107</v>
      </c>
      <c r="F262" s="39">
        <v>0</v>
      </c>
      <c r="G262" s="17">
        <v>47</v>
      </c>
      <c r="H262" s="42">
        <v>53.11</v>
      </c>
    </row>
    <row r="263" spans="1:8" x14ac:dyDescent="0.25">
      <c r="A263" s="38">
        <v>44560</v>
      </c>
      <c r="B263" s="39" t="s">
        <v>26</v>
      </c>
      <c r="C263" s="39">
        <v>13</v>
      </c>
      <c r="D263" s="39" t="s">
        <v>106</v>
      </c>
      <c r="E263" s="39" t="s">
        <v>106</v>
      </c>
      <c r="F263" s="39">
        <v>0</v>
      </c>
      <c r="G263" s="17">
        <v>148</v>
      </c>
      <c r="H263" s="42">
        <v>164.28</v>
      </c>
    </row>
    <row r="264" spans="1:8" x14ac:dyDescent="0.25">
      <c r="A264" s="38">
        <v>44562</v>
      </c>
      <c r="B264" s="39" t="s">
        <v>52</v>
      </c>
      <c r="C264" s="39">
        <v>1</v>
      </c>
      <c r="D264" s="39" t="s">
        <v>105</v>
      </c>
      <c r="E264" s="39" t="s">
        <v>107</v>
      </c>
      <c r="F264" s="39">
        <v>0</v>
      </c>
      <c r="G264" s="17">
        <v>121</v>
      </c>
      <c r="H264" s="42">
        <v>141.57</v>
      </c>
    </row>
    <row r="265" spans="1:8" x14ac:dyDescent="0.25">
      <c r="A265" s="38">
        <v>44563</v>
      </c>
      <c r="B265" s="39" t="s">
        <v>26</v>
      </c>
      <c r="C265" s="39">
        <v>7</v>
      </c>
      <c r="D265" s="39" t="s">
        <v>108</v>
      </c>
      <c r="E265" s="39" t="s">
        <v>107</v>
      </c>
      <c r="F265" s="39">
        <v>0</v>
      </c>
      <c r="G265" s="17">
        <v>148</v>
      </c>
      <c r="H265" s="42">
        <v>164.28</v>
      </c>
    </row>
    <row r="266" spans="1:8" x14ac:dyDescent="0.25">
      <c r="A266" s="38">
        <v>44563</v>
      </c>
      <c r="B266" s="39" t="s">
        <v>37</v>
      </c>
      <c r="C266" s="39">
        <v>2</v>
      </c>
      <c r="D266" s="39" t="s">
        <v>106</v>
      </c>
      <c r="E266" s="39" t="s">
        <v>107</v>
      </c>
      <c r="F266" s="39">
        <v>0</v>
      </c>
      <c r="G266" s="17">
        <v>12</v>
      </c>
      <c r="H266" s="42">
        <v>15.719999999999999</v>
      </c>
    </row>
    <row r="267" spans="1:8" x14ac:dyDescent="0.25">
      <c r="A267" s="38">
        <v>44563</v>
      </c>
      <c r="B267" s="39" t="s">
        <v>75</v>
      </c>
      <c r="C267" s="39">
        <v>1</v>
      </c>
      <c r="D267" s="39" t="s">
        <v>108</v>
      </c>
      <c r="E267" s="39" t="s">
        <v>107</v>
      </c>
      <c r="F267" s="39">
        <v>0</v>
      </c>
      <c r="G267" s="17">
        <v>95</v>
      </c>
      <c r="H267" s="42">
        <v>119.7</v>
      </c>
    </row>
    <row r="268" spans="1:8" x14ac:dyDescent="0.25">
      <c r="A268" s="38">
        <v>44564</v>
      </c>
      <c r="B268" s="39" t="s">
        <v>96</v>
      </c>
      <c r="C268" s="39">
        <v>9</v>
      </c>
      <c r="D268" s="39" t="s">
        <v>108</v>
      </c>
      <c r="E268" s="39" t="s">
        <v>107</v>
      </c>
      <c r="F268" s="39">
        <v>0</v>
      </c>
      <c r="G268" s="17">
        <v>67</v>
      </c>
      <c r="H268" s="42">
        <v>83.08</v>
      </c>
    </row>
    <row r="269" spans="1:8" x14ac:dyDescent="0.25">
      <c r="A269" s="38">
        <v>44565</v>
      </c>
      <c r="B269" s="39" t="s">
        <v>31</v>
      </c>
      <c r="C269" s="39">
        <v>8</v>
      </c>
      <c r="D269" s="39" t="s">
        <v>108</v>
      </c>
      <c r="E269" s="39" t="s">
        <v>106</v>
      </c>
      <c r="F269" s="39">
        <v>0</v>
      </c>
      <c r="G269" s="17">
        <v>73</v>
      </c>
      <c r="H269" s="42">
        <v>94.17</v>
      </c>
    </row>
    <row r="270" spans="1:8" x14ac:dyDescent="0.25">
      <c r="A270" s="38">
        <v>44565</v>
      </c>
      <c r="B270" s="39" t="s">
        <v>67</v>
      </c>
      <c r="C270" s="39">
        <v>1</v>
      </c>
      <c r="D270" s="39" t="s">
        <v>106</v>
      </c>
      <c r="E270" s="39" t="s">
        <v>106</v>
      </c>
      <c r="F270" s="39">
        <v>0</v>
      </c>
      <c r="G270" s="17">
        <v>47</v>
      </c>
      <c r="H270" s="42">
        <v>53.11</v>
      </c>
    </row>
    <row r="271" spans="1:8" x14ac:dyDescent="0.25">
      <c r="A271" s="38">
        <v>44570</v>
      </c>
      <c r="B271" s="39" t="s">
        <v>73</v>
      </c>
      <c r="C271" s="39">
        <v>12</v>
      </c>
      <c r="D271" s="39" t="s">
        <v>108</v>
      </c>
      <c r="E271" s="39" t="s">
        <v>106</v>
      </c>
      <c r="F271" s="39">
        <v>0</v>
      </c>
      <c r="G271" s="17">
        <v>89</v>
      </c>
      <c r="H271" s="42">
        <v>117.48</v>
      </c>
    </row>
    <row r="272" spans="1:8" x14ac:dyDescent="0.25">
      <c r="A272" s="38">
        <v>44571</v>
      </c>
      <c r="B272" s="39" t="s">
        <v>77</v>
      </c>
      <c r="C272" s="39">
        <v>14</v>
      </c>
      <c r="D272" s="39" t="s">
        <v>106</v>
      </c>
      <c r="E272" s="39" t="s">
        <v>106</v>
      </c>
      <c r="F272" s="39">
        <v>0</v>
      </c>
      <c r="G272" s="17">
        <v>55</v>
      </c>
      <c r="H272" s="42">
        <v>58.3</v>
      </c>
    </row>
    <row r="273" spans="1:8" x14ac:dyDescent="0.25">
      <c r="A273" s="38">
        <v>44572</v>
      </c>
      <c r="B273" s="39" t="s">
        <v>73</v>
      </c>
      <c r="C273" s="39">
        <v>2</v>
      </c>
      <c r="D273" s="39" t="s">
        <v>108</v>
      </c>
      <c r="E273" s="39" t="s">
        <v>106</v>
      </c>
      <c r="F273" s="39">
        <v>0</v>
      </c>
      <c r="G273" s="17">
        <v>89</v>
      </c>
      <c r="H273" s="42">
        <v>117.48</v>
      </c>
    </row>
    <row r="274" spans="1:8" x14ac:dyDescent="0.25">
      <c r="A274" s="38">
        <v>44574</v>
      </c>
      <c r="B274" s="39" t="s">
        <v>45</v>
      </c>
      <c r="C274" s="39">
        <v>6</v>
      </c>
      <c r="D274" s="39" t="s">
        <v>106</v>
      </c>
      <c r="E274" s="39" t="s">
        <v>106</v>
      </c>
      <c r="F274" s="39">
        <v>0</v>
      </c>
      <c r="G274" s="17">
        <v>150</v>
      </c>
      <c r="H274" s="42">
        <v>210</v>
      </c>
    </row>
    <row r="275" spans="1:8" x14ac:dyDescent="0.25">
      <c r="A275" s="38">
        <v>44575</v>
      </c>
      <c r="B275" s="39" t="s">
        <v>29</v>
      </c>
      <c r="C275" s="39">
        <v>14</v>
      </c>
      <c r="D275" s="39" t="s">
        <v>108</v>
      </c>
      <c r="E275" s="39" t="s">
        <v>106</v>
      </c>
      <c r="F275" s="39">
        <v>0</v>
      </c>
      <c r="G275" s="17">
        <v>44</v>
      </c>
      <c r="H275" s="42">
        <v>48.4</v>
      </c>
    </row>
    <row r="276" spans="1:8" x14ac:dyDescent="0.25">
      <c r="A276" s="38">
        <v>44576</v>
      </c>
      <c r="B276" s="39" t="s">
        <v>52</v>
      </c>
      <c r="C276" s="39">
        <v>10</v>
      </c>
      <c r="D276" s="39" t="s">
        <v>108</v>
      </c>
      <c r="E276" s="39" t="s">
        <v>107</v>
      </c>
      <c r="F276" s="39">
        <v>0</v>
      </c>
      <c r="G276" s="17">
        <v>121</v>
      </c>
      <c r="H276" s="42">
        <v>141.57</v>
      </c>
    </row>
    <row r="277" spans="1:8" x14ac:dyDescent="0.25">
      <c r="A277" s="38">
        <v>44577</v>
      </c>
      <c r="B277" s="39" t="s">
        <v>35</v>
      </c>
      <c r="C277" s="39">
        <v>11</v>
      </c>
      <c r="D277" s="39" t="s">
        <v>106</v>
      </c>
      <c r="E277" s="39" t="s">
        <v>107</v>
      </c>
      <c r="F277" s="39">
        <v>0</v>
      </c>
      <c r="G277" s="17">
        <v>112</v>
      </c>
      <c r="H277" s="42">
        <v>146.72</v>
      </c>
    </row>
    <row r="278" spans="1:8" x14ac:dyDescent="0.25">
      <c r="A278" s="38">
        <v>44578</v>
      </c>
      <c r="B278" s="39" t="s">
        <v>90</v>
      </c>
      <c r="C278" s="39">
        <v>4</v>
      </c>
      <c r="D278" s="39" t="s">
        <v>106</v>
      </c>
      <c r="E278" s="39" t="s">
        <v>106</v>
      </c>
      <c r="F278" s="39">
        <v>0</v>
      </c>
      <c r="G278" s="17">
        <v>90</v>
      </c>
      <c r="H278" s="42">
        <v>115.2</v>
      </c>
    </row>
    <row r="279" spans="1:8" x14ac:dyDescent="0.25">
      <c r="A279" s="38">
        <v>44579</v>
      </c>
      <c r="B279" s="39" t="s">
        <v>22</v>
      </c>
      <c r="C279" s="39">
        <v>9</v>
      </c>
      <c r="D279" s="39" t="s">
        <v>105</v>
      </c>
      <c r="E279" s="39" t="s">
        <v>107</v>
      </c>
      <c r="F279" s="39">
        <v>0</v>
      </c>
      <c r="G279" s="17">
        <v>83</v>
      </c>
      <c r="H279" s="42">
        <v>94.62</v>
      </c>
    </row>
    <row r="280" spans="1:8" x14ac:dyDescent="0.25">
      <c r="A280" s="38">
        <v>44581</v>
      </c>
      <c r="B280" s="39" t="s">
        <v>50</v>
      </c>
      <c r="C280" s="39">
        <v>2</v>
      </c>
      <c r="D280" s="39" t="s">
        <v>108</v>
      </c>
      <c r="E280" s="39" t="s">
        <v>107</v>
      </c>
      <c r="F280" s="39">
        <v>0</v>
      </c>
      <c r="G280" s="17">
        <v>126</v>
      </c>
      <c r="H280" s="42">
        <v>162.54</v>
      </c>
    </row>
    <row r="281" spans="1:8" x14ac:dyDescent="0.25">
      <c r="A281" s="38">
        <v>44581</v>
      </c>
      <c r="B281" s="39" t="s">
        <v>35</v>
      </c>
      <c r="C281" s="39">
        <v>7</v>
      </c>
      <c r="D281" s="39" t="s">
        <v>106</v>
      </c>
      <c r="E281" s="39" t="s">
        <v>106</v>
      </c>
      <c r="F281" s="39">
        <v>0</v>
      </c>
      <c r="G281" s="17">
        <v>112</v>
      </c>
      <c r="H281" s="42">
        <v>146.72</v>
      </c>
    </row>
    <row r="282" spans="1:8" x14ac:dyDescent="0.25">
      <c r="A282" s="38">
        <v>44583</v>
      </c>
      <c r="B282" s="39" t="s">
        <v>6</v>
      </c>
      <c r="C282" s="39">
        <v>6</v>
      </c>
      <c r="D282" s="39" t="s">
        <v>106</v>
      </c>
      <c r="E282" s="39" t="s">
        <v>107</v>
      </c>
      <c r="F282" s="39">
        <v>0</v>
      </c>
      <c r="G282" s="17">
        <v>98</v>
      </c>
      <c r="H282" s="42">
        <v>103.88</v>
      </c>
    </row>
    <row r="283" spans="1:8" x14ac:dyDescent="0.25">
      <c r="A283" s="38">
        <v>44584</v>
      </c>
      <c r="B283" s="39" t="s">
        <v>10</v>
      </c>
      <c r="C283" s="39">
        <v>5</v>
      </c>
      <c r="D283" s="39" t="s">
        <v>105</v>
      </c>
      <c r="E283" s="39" t="s">
        <v>107</v>
      </c>
      <c r="F283" s="39">
        <v>0</v>
      </c>
      <c r="G283" s="17">
        <v>105</v>
      </c>
      <c r="H283" s="42">
        <v>142.80000000000001</v>
      </c>
    </row>
    <row r="284" spans="1:8" x14ac:dyDescent="0.25">
      <c r="A284" s="38">
        <v>44584</v>
      </c>
      <c r="B284" s="39" t="s">
        <v>94</v>
      </c>
      <c r="C284" s="39">
        <v>8</v>
      </c>
      <c r="D284" s="39" t="s">
        <v>108</v>
      </c>
      <c r="E284" s="39" t="s">
        <v>106</v>
      </c>
      <c r="F284" s="39">
        <v>0</v>
      </c>
      <c r="G284" s="17">
        <v>120</v>
      </c>
      <c r="H284" s="42">
        <v>162</v>
      </c>
    </row>
    <row r="285" spans="1:8" x14ac:dyDescent="0.25">
      <c r="A285" s="38">
        <v>44585</v>
      </c>
      <c r="B285" s="39" t="s">
        <v>69</v>
      </c>
      <c r="C285" s="39">
        <v>15</v>
      </c>
      <c r="D285" s="39" t="s">
        <v>106</v>
      </c>
      <c r="E285" s="39" t="s">
        <v>106</v>
      </c>
      <c r="F285" s="39">
        <v>0</v>
      </c>
      <c r="G285" s="17">
        <v>148</v>
      </c>
      <c r="H285" s="42">
        <v>201.28</v>
      </c>
    </row>
    <row r="286" spans="1:8" x14ac:dyDescent="0.25">
      <c r="A286" s="38">
        <v>44586</v>
      </c>
      <c r="B286" s="39" t="s">
        <v>41</v>
      </c>
      <c r="C286" s="39">
        <v>14</v>
      </c>
      <c r="D286" s="39" t="s">
        <v>108</v>
      </c>
      <c r="E286" s="39" t="s">
        <v>107</v>
      </c>
      <c r="F286" s="39">
        <v>0</v>
      </c>
      <c r="G286" s="17">
        <v>134</v>
      </c>
      <c r="H286" s="42">
        <v>156.78</v>
      </c>
    </row>
    <row r="287" spans="1:8" x14ac:dyDescent="0.25">
      <c r="A287" s="38">
        <v>44589</v>
      </c>
      <c r="B287" s="39" t="s">
        <v>39</v>
      </c>
      <c r="C287" s="39">
        <v>11</v>
      </c>
      <c r="D287" s="39" t="s">
        <v>108</v>
      </c>
      <c r="E287" s="39" t="s">
        <v>106</v>
      </c>
      <c r="F287" s="39">
        <v>0</v>
      </c>
      <c r="G287" s="17">
        <v>13</v>
      </c>
      <c r="H287" s="42">
        <v>16.64</v>
      </c>
    </row>
    <row r="288" spans="1:8" x14ac:dyDescent="0.25">
      <c r="A288" s="38">
        <v>44592</v>
      </c>
      <c r="B288" s="39" t="s">
        <v>54</v>
      </c>
      <c r="C288" s="39">
        <v>6</v>
      </c>
      <c r="D288" s="39" t="s">
        <v>106</v>
      </c>
      <c r="E288" s="39" t="s">
        <v>107</v>
      </c>
      <c r="F288" s="39">
        <v>0</v>
      </c>
      <c r="G288" s="17">
        <v>141</v>
      </c>
      <c r="H288" s="42">
        <v>149.46</v>
      </c>
    </row>
    <row r="289" spans="1:8" x14ac:dyDescent="0.25">
      <c r="A289" s="38">
        <v>44592</v>
      </c>
      <c r="B289" s="39" t="s">
        <v>92</v>
      </c>
      <c r="C289" s="39">
        <v>9</v>
      </c>
      <c r="D289" s="39" t="s">
        <v>108</v>
      </c>
      <c r="E289" s="39" t="s">
        <v>107</v>
      </c>
      <c r="F289" s="39">
        <v>0</v>
      </c>
      <c r="G289" s="17">
        <v>138</v>
      </c>
      <c r="H289" s="42">
        <v>173.88</v>
      </c>
    </row>
    <row r="290" spans="1:8" x14ac:dyDescent="0.25">
      <c r="A290" s="38">
        <v>44593</v>
      </c>
      <c r="B290" s="39" t="s">
        <v>16</v>
      </c>
      <c r="C290" s="39">
        <v>9</v>
      </c>
      <c r="D290" s="39" t="s">
        <v>108</v>
      </c>
      <c r="E290" s="39" t="s">
        <v>107</v>
      </c>
      <c r="F290" s="39">
        <v>0</v>
      </c>
      <c r="G290" s="17">
        <v>133</v>
      </c>
      <c r="H290" s="42">
        <v>155.61000000000001</v>
      </c>
    </row>
    <row r="291" spans="1:8" x14ac:dyDescent="0.25">
      <c r="A291" s="38">
        <v>44595</v>
      </c>
      <c r="B291" s="39" t="s">
        <v>35</v>
      </c>
      <c r="C291" s="39">
        <v>8</v>
      </c>
      <c r="D291" s="39" t="s">
        <v>108</v>
      </c>
      <c r="E291" s="39" t="s">
        <v>106</v>
      </c>
      <c r="F291" s="39">
        <v>0</v>
      </c>
      <c r="G291" s="17">
        <v>112</v>
      </c>
      <c r="H291" s="42">
        <v>146.72</v>
      </c>
    </row>
    <row r="292" spans="1:8" x14ac:dyDescent="0.25">
      <c r="A292" s="38">
        <v>44597</v>
      </c>
      <c r="B292" s="39" t="s">
        <v>43</v>
      </c>
      <c r="C292" s="39">
        <v>6</v>
      </c>
      <c r="D292" s="39" t="s">
        <v>108</v>
      </c>
      <c r="E292" s="39" t="s">
        <v>107</v>
      </c>
      <c r="F292" s="39">
        <v>0</v>
      </c>
      <c r="G292" s="17">
        <v>37</v>
      </c>
      <c r="H292" s="42">
        <v>49.21</v>
      </c>
    </row>
    <row r="293" spans="1:8" x14ac:dyDescent="0.25">
      <c r="A293" s="38">
        <v>44598</v>
      </c>
      <c r="B293" s="39" t="s">
        <v>10</v>
      </c>
      <c r="C293" s="39">
        <v>6</v>
      </c>
      <c r="D293" s="39" t="s">
        <v>108</v>
      </c>
      <c r="E293" s="39" t="s">
        <v>107</v>
      </c>
      <c r="F293" s="39">
        <v>0</v>
      </c>
      <c r="G293" s="17">
        <v>105</v>
      </c>
      <c r="H293" s="42">
        <v>142.80000000000001</v>
      </c>
    </row>
    <row r="294" spans="1:8" x14ac:dyDescent="0.25">
      <c r="A294" s="38">
        <v>44600</v>
      </c>
      <c r="B294" s="39" t="s">
        <v>16</v>
      </c>
      <c r="C294" s="39">
        <v>11</v>
      </c>
      <c r="D294" s="39" t="s">
        <v>106</v>
      </c>
      <c r="E294" s="39" t="s">
        <v>107</v>
      </c>
      <c r="F294" s="39">
        <v>0</v>
      </c>
      <c r="G294" s="17">
        <v>133</v>
      </c>
      <c r="H294" s="42">
        <v>155.61000000000001</v>
      </c>
    </row>
    <row r="295" spans="1:8" x14ac:dyDescent="0.25">
      <c r="A295" s="38">
        <v>44600</v>
      </c>
      <c r="B295" s="39" t="s">
        <v>14</v>
      </c>
      <c r="C295" s="39">
        <v>3</v>
      </c>
      <c r="D295" s="39" t="s">
        <v>106</v>
      </c>
      <c r="E295" s="39" t="s">
        <v>107</v>
      </c>
      <c r="F295" s="39">
        <v>0</v>
      </c>
      <c r="G295" s="17">
        <v>44</v>
      </c>
      <c r="H295" s="42">
        <v>48.84</v>
      </c>
    </row>
    <row r="296" spans="1:8" x14ac:dyDescent="0.25">
      <c r="A296" s="38">
        <v>44601</v>
      </c>
      <c r="B296" s="39" t="s">
        <v>73</v>
      </c>
      <c r="C296" s="39">
        <v>14</v>
      </c>
      <c r="D296" s="39" t="s">
        <v>106</v>
      </c>
      <c r="E296" s="39" t="s">
        <v>106</v>
      </c>
      <c r="F296" s="39">
        <v>0</v>
      </c>
      <c r="G296" s="17">
        <v>89</v>
      </c>
      <c r="H296" s="42">
        <v>117.48</v>
      </c>
    </row>
    <row r="297" spans="1:8" x14ac:dyDescent="0.25">
      <c r="A297" s="38">
        <v>44604</v>
      </c>
      <c r="B297" s="39" t="s">
        <v>26</v>
      </c>
      <c r="C297" s="39">
        <v>13</v>
      </c>
      <c r="D297" s="39" t="s">
        <v>108</v>
      </c>
      <c r="E297" s="39" t="s">
        <v>107</v>
      </c>
      <c r="F297" s="39">
        <v>0</v>
      </c>
      <c r="G297" s="17">
        <v>148</v>
      </c>
      <c r="H297" s="42">
        <v>164.28</v>
      </c>
    </row>
    <row r="298" spans="1:8" x14ac:dyDescent="0.25">
      <c r="A298" s="38">
        <v>44606</v>
      </c>
      <c r="B298" s="39" t="s">
        <v>60</v>
      </c>
      <c r="C298" s="39">
        <v>8</v>
      </c>
      <c r="D298" s="39" t="s">
        <v>106</v>
      </c>
      <c r="E298" s="39" t="s">
        <v>107</v>
      </c>
      <c r="F298" s="39">
        <v>0</v>
      </c>
      <c r="G298" s="17">
        <v>18</v>
      </c>
      <c r="H298" s="42">
        <v>24.66</v>
      </c>
    </row>
    <row r="299" spans="1:8" x14ac:dyDescent="0.25">
      <c r="A299" s="38">
        <v>44606</v>
      </c>
      <c r="B299" s="39" t="s">
        <v>65</v>
      </c>
      <c r="C299" s="39">
        <v>3</v>
      </c>
      <c r="D299" s="39" t="s">
        <v>108</v>
      </c>
      <c r="E299" s="39" t="s">
        <v>107</v>
      </c>
      <c r="F299" s="39">
        <v>0</v>
      </c>
      <c r="G299" s="17">
        <v>37</v>
      </c>
      <c r="H299" s="42">
        <v>41.81</v>
      </c>
    </row>
    <row r="300" spans="1:8" x14ac:dyDescent="0.25">
      <c r="A300" s="38">
        <v>44608</v>
      </c>
      <c r="B300" s="39" t="s">
        <v>73</v>
      </c>
      <c r="C300" s="39">
        <v>1</v>
      </c>
      <c r="D300" s="39" t="s">
        <v>106</v>
      </c>
      <c r="E300" s="39" t="s">
        <v>107</v>
      </c>
      <c r="F300" s="39">
        <v>0</v>
      </c>
      <c r="G300" s="17">
        <v>89</v>
      </c>
      <c r="H300" s="42">
        <v>117.48</v>
      </c>
    </row>
    <row r="301" spans="1:8" x14ac:dyDescent="0.25">
      <c r="A301" s="38">
        <v>44611</v>
      </c>
      <c r="B301" s="39" t="s">
        <v>10</v>
      </c>
      <c r="C301" s="39">
        <v>13</v>
      </c>
      <c r="D301" s="39" t="s">
        <v>106</v>
      </c>
      <c r="E301" s="39" t="s">
        <v>107</v>
      </c>
      <c r="F301" s="39">
        <v>0</v>
      </c>
      <c r="G301" s="17">
        <v>105</v>
      </c>
      <c r="H301" s="42">
        <v>142.80000000000001</v>
      </c>
    </row>
    <row r="302" spans="1:8" x14ac:dyDescent="0.25">
      <c r="A302" s="38">
        <v>44612</v>
      </c>
      <c r="B302" s="39" t="s">
        <v>31</v>
      </c>
      <c r="C302" s="39">
        <v>6</v>
      </c>
      <c r="D302" s="39" t="s">
        <v>108</v>
      </c>
      <c r="E302" s="39" t="s">
        <v>107</v>
      </c>
      <c r="F302" s="39">
        <v>0</v>
      </c>
      <c r="G302" s="17">
        <v>73</v>
      </c>
      <c r="H302" s="42">
        <v>94.17</v>
      </c>
    </row>
    <row r="303" spans="1:8" x14ac:dyDescent="0.25">
      <c r="A303" s="38">
        <v>44615</v>
      </c>
      <c r="B303" s="39" t="s">
        <v>33</v>
      </c>
      <c r="C303" s="39">
        <v>6</v>
      </c>
      <c r="D303" s="39" t="s">
        <v>106</v>
      </c>
      <c r="E303" s="39" t="s">
        <v>106</v>
      </c>
      <c r="F303" s="39">
        <v>0</v>
      </c>
      <c r="G303" s="17">
        <v>112</v>
      </c>
      <c r="H303" s="42">
        <v>122.08</v>
      </c>
    </row>
    <row r="304" spans="1:8" x14ac:dyDescent="0.25">
      <c r="A304" s="38">
        <v>44615</v>
      </c>
      <c r="B304" s="39" t="s">
        <v>39</v>
      </c>
      <c r="C304" s="39">
        <v>15</v>
      </c>
      <c r="D304" s="39" t="s">
        <v>106</v>
      </c>
      <c r="E304" s="39" t="s">
        <v>107</v>
      </c>
      <c r="F304" s="39">
        <v>0</v>
      </c>
      <c r="G304" s="17">
        <v>13</v>
      </c>
      <c r="H304" s="42">
        <v>16.64</v>
      </c>
    </row>
    <row r="305" spans="1:8" x14ac:dyDescent="0.25">
      <c r="A305" s="38">
        <v>44615</v>
      </c>
      <c r="B305" s="39" t="s">
        <v>81</v>
      </c>
      <c r="C305" s="39">
        <v>8</v>
      </c>
      <c r="D305" s="39" t="s">
        <v>108</v>
      </c>
      <c r="E305" s="39" t="s">
        <v>106</v>
      </c>
      <c r="F305" s="39">
        <v>0</v>
      </c>
      <c r="G305" s="17">
        <v>90</v>
      </c>
      <c r="H305" s="42">
        <v>96.3</v>
      </c>
    </row>
    <row r="306" spans="1:8" x14ac:dyDescent="0.25">
      <c r="A306" s="38">
        <v>44619</v>
      </c>
      <c r="B306" s="39" t="s">
        <v>31</v>
      </c>
      <c r="C306" s="39">
        <v>7</v>
      </c>
      <c r="D306" s="39" t="s">
        <v>108</v>
      </c>
      <c r="E306" s="39" t="s">
        <v>107</v>
      </c>
      <c r="F306" s="39">
        <v>0</v>
      </c>
      <c r="G306" s="17">
        <v>73</v>
      </c>
      <c r="H306" s="42">
        <v>94.17</v>
      </c>
    </row>
    <row r="307" spans="1:8" x14ac:dyDescent="0.25">
      <c r="A307" s="38">
        <v>44619</v>
      </c>
      <c r="B307" s="39" t="s">
        <v>16</v>
      </c>
      <c r="C307" s="39">
        <v>15</v>
      </c>
      <c r="D307" s="39" t="s">
        <v>108</v>
      </c>
      <c r="E307" s="39" t="s">
        <v>106</v>
      </c>
      <c r="F307" s="39">
        <v>0</v>
      </c>
      <c r="G307" s="17">
        <v>133</v>
      </c>
      <c r="H307" s="42">
        <v>155.61000000000001</v>
      </c>
    </row>
    <row r="308" spans="1:8" x14ac:dyDescent="0.25">
      <c r="A308" s="38">
        <v>44620</v>
      </c>
      <c r="B308" s="39" t="s">
        <v>83</v>
      </c>
      <c r="C308" s="39">
        <v>15</v>
      </c>
      <c r="D308" s="39" t="s">
        <v>108</v>
      </c>
      <c r="E308" s="39" t="s">
        <v>107</v>
      </c>
      <c r="F308" s="39">
        <v>0</v>
      </c>
      <c r="G308" s="17">
        <v>67</v>
      </c>
      <c r="H308" s="42">
        <v>85.76</v>
      </c>
    </row>
    <row r="309" spans="1:8" x14ac:dyDescent="0.25">
      <c r="A309" s="38">
        <v>44624</v>
      </c>
      <c r="B309" s="39" t="s">
        <v>60</v>
      </c>
      <c r="C309" s="39">
        <v>13</v>
      </c>
      <c r="D309" s="39" t="s">
        <v>105</v>
      </c>
      <c r="E309" s="39" t="s">
        <v>106</v>
      </c>
      <c r="F309" s="39">
        <v>0</v>
      </c>
      <c r="G309" s="17">
        <v>18</v>
      </c>
      <c r="H309" s="42">
        <v>24.66</v>
      </c>
    </row>
    <row r="310" spans="1:8" x14ac:dyDescent="0.25">
      <c r="A310" s="38">
        <v>44626</v>
      </c>
      <c r="B310" s="39" t="s">
        <v>14</v>
      </c>
      <c r="C310" s="39">
        <v>2</v>
      </c>
      <c r="D310" s="39" t="s">
        <v>108</v>
      </c>
      <c r="E310" s="39" t="s">
        <v>107</v>
      </c>
      <c r="F310" s="39">
        <v>0</v>
      </c>
      <c r="G310" s="17">
        <v>44</v>
      </c>
      <c r="H310" s="42">
        <v>48.84</v>
      </c>
    </row>
    <row r="311" spans="1:8" x14ac:dyDescent="0.25">
      <c r="A311" s="38">
        <v>44627</v>
      </c>
      <c r="B311" s="39" t="s">
        <v>12</v>
      </c>
      <c r="C311" s="39">
        <v>1</v>
      </c>
      <c r="D311" s="39" t="s">
        <v>108</v>
      </c>
      <c r="E311" s="39" t="s">
        <v>107</v>
      </c>
      <c r="F311" s="39">
        <v>0</v>
      </c>
      <c r="G311" s="17">
        <v>71</v>
      </c>
      <c r="H311" s="42">
        <v>80.94</v>
      </c>
    </row>
    <row r="312" spans="1:8" x14ac:dyDescent="0.25">
      <c r="A312" s="38">
        <v>44628</v>
      </c>
      <c r="B312" s="39" t="s">
        <v>98</v>
      </c>
      <c r="C312" s="39">
        <v>6</v>
      </c>
      <c r="D312" s="39" t="s">
        <v>108</v>
      </c>
      <c r="E312" s="39" t="s">
        <v>106</v>
      </c>
      <c r="F312" s="39">
        <v>0</v>
      </c>
      <c r="G312" s="17">
        <v>76</v>
      </c>
      <c r="H312" s="42">
        <v>82.08</v>
      </c>
    </row>
    <row r="313" spans="1:8" x14ac:dyDescent="0.25">
      <c r="A313" s="38">
        <v>44629</v>
      </c>
      <c r="B313" s="39" t="s">
        <v>69</v>
      </c>
      <c r="C313" s="39">
        <v>3</v>
      </c>
      <c r="D313" s="39" t="s">
        <v>108</v>
      </c>
      <c r="E313" s="39" t="s">
        <v>106</v>
      </c>
      <c r="F313" s="39">
        <v>0</v>
      </c>
      <c r="G313" s="17">
        <v>148</v>
      </c>
      <c r="H313" s="42">
        <v>201.28</v>
      </c>
    </row>
    <row r="314" spans="1:8" x14ac:dyDescent="0.25">
      <c r="A314" s="38">
        <v>44629</v>
      </c>
      <c r="B314" s="39" t="s">
        <v>14</v>
      </c>
      <c r="C314" s="39">
        <v>11</v>
      </c>
      <c r="D314" s="39" t="s">
        <v>106</v>
      </c>
      <c r="E314" s="39" t="s">
        <v>107</v>
      </c>
      <c r="F314" s="39">
        <v>0</v>
      </c>
      <c r="G314" s="17">
        <v>44</v>
      </c>
      <c r="H314" s="42">
        <v>48.84</v>
      </c>
    </row>
    <row r="315" spans="1:8" x14ac:dyDescent="0.25">
      <c r="A315" s="38">
        <v>44630</v>
      </c>
      <c r="B315" s="39" t="s">
        <v>75</v>
      </c>
      <c r="C315" s="39">
        <v>12</v>
      </c>
      <c r="D315" s="39" t="s">
        <v>105</v>
      </c>
      <c r="E315" s="39" t="s">
        <v>106</v>
      </c>
      <c r="F315" s="39">
        <v>0</v>
      </c>
      <c r="G315" s="17">
        <v>95</v>
      </c>
      <c r="H315" s="42">
        <v>119.7</v>
      </c>
    </row>
    <row r="316" spans="1:8" x14ac:dyDescent="0.25">
      <c r="A316" s="38">
        <v>44634</v>
      </c>
      <c r="B316" s="39" t="s">
        <v>39</v>
      </c>
      <c r="C316" s="39">
        <v>2</v>
      </c>
      <c r="D316" s="39" t="s">
        <v>108</v>
      </c>
      <c r="E316" s="39" t="s">
        <v>107</v>
      </c>
      <c r="F316" s="39">
        <v>0</v>
      </c>
      <c r="G316" s="17">
        <v>13</v>
      </c>
      <c r="H316" s="42">
        <v>16.64</v>
      </c>
    </row>
    <row r="317" spans="1:8" x14ac:dyDescent="0.25">
      <c r="A317" s="38">
        <v>44634</v>
      </c>
      <c r="B317" s="39" t="s">
        <v>60</v>
      </c>
      <c r="C317" s="39">
        <v>13</v>
      </c>
      <c r="D317" s="39" t="s">
        <v>108</v>
      </c>
      <c r="E317" s="39" t="s">
        <v>106</v>
      </c>
      <c r="F317" s="39">
        <v>0</v>
      </c>
      <c r="G317" s="17">
        <v>18</v>
      </c>
      <c r="H317" s="42">
        <v>24.66</v>
      </c>
    </row>
    <row r="318" spans="1:8" x14ac:dyDescent="0.25">
      <c r="A318" s="38">
        <v>44638</v>
      </c>
      <c r="B318" s="39" t="s">
        <v>45</v>
      </c>
      <c r="C318" s="39">
        <v>2</v>
      </c>
      <c r="D318" s="39" t="s">
        <v>106</v>
      </c>
      <c r="E318" s="39" t="s">
        <v>107</v>
      </c>
      <c r="F318" s="39">
        <v>0</v>
      </c>
      <c r="G318" s="17">
        <v>150</v>
      </c>
      <c r="H318" s="42">
        <v>210</v>
      </c>
    </row>
    <row r="319" spans="1:8" x14ac:dyDescent="0.25">
      <c r="A319" s="38">
        <v>44638</v>
      </c>
      <c r="B319" s="39" t="s">
        <v>63</v>
      </c>
      <c r="C319" s="39">
        <v>10</v>
      </c>
      <c r="D319" s="39" t="s">
        <v>108</v>
      </c>
      <c r="E319" s="39" t="s">
        <v>107</v>
      </c>
      <c r="F319" s="39">
        <v>0</v>
      </c>
      <c r="G319" s="17">
        <v>48</v>
      </c>
      <c r="H319" s="42">
        <v>57.120000000000005</v>
      </c>
    </row>
    <row r="320" spans="1:8" x14ac:dyDescent="0.25">
      <c r="A320" s="38">
        <v>44639</v>
      </c>
      <c r="B320" s="39" t="s">
        <v>92</v>
      </c>
      <c r="C320" s="39">
        <v>6</v>
      </c>
      <c r="D320" s="39" t="s">
        <v>105</v>
      </c>
      <c r="E320" s="39" t="s">
        <v>107</v>
      </c>
      <c r="F320" s="39">
        <v>0</v>
      </c>
      <c r="G320" s="17">
        <v>138</v>
      </c>
      <c r="H320" s="42">
        <v>173.88</v>
      </c>
    </row>
    <row r="321" spans="1:8" x14ac:dyDescent="0.25">
      <c r="A321" s="38">
        <v>44643</v>
      </c>
      <c r="B321" s="39" t="s">
        <v>73</v>
      </c>
      <c r="C321" s="39">
        <v>9</v>
      </c>
      <c r="D321" s="39" t="s">
        <v>108</v>
      </c>
      <c r="E321" s="39" t="s">
        <v>107</v>
      </c>
      <c r="F321" s="39">
        <v>0</v>
      </c>
      <c r="G321" s="17">
        <v>89</v>
      </c>
      <c r="H321" s="42">
        <v>117.48</v>
      </c>
    </row>
    <row r="322" spans="1:8" x14ac:dyDescent="0.25">
      <c r="A322" s="38">
        <v>44645</v>
      </c>
      <c r="B322" s="39" t="s">
        <v>6</v>
      </c>
      <c r="C322" s="39">
        <v>2</v>
      </c>
      <c r="D322" s="39" t="s">
        <v>105</v>
      </c>
      <c r="E322" s="39" t="s">
        <v>106</v>
      </c>
      <c r="F322" s="39">
        <v>0</v>
      </c>
      <c r="G322" s="17">
        <v>98</v>
      </c>
      <c r="H322" s="42">
        <v>103.88</v>
      </c>
    </row>
    <row r="323" spans="1:8" x14ac:dyDescent="0.25">
      <c r="A323" s="38">
        <v>44645</v>
      </c>
      <c r="B323" s="39" t="s">
        <v>69</v>
      </c>
      <c r="C323" s="39">
        <v>11</v>
      </c>
      <c r="D323" s="39" t="s">
        <v>108</v>
      </c>
      <c r="E323" s="39" t="s">
        <v>106</v>
      </c>
      <c r="F323" s="39">
        <v>0</v>
      </c>
      <c r="G323" s="17">
        <v>148</v>
      </c>
      <c r="H323" s="42">
        <v>201.28</v>
      </c>
    </row>
    <row r="324" spans="1:8" x14ac:dyDescent="0.25">
      <c r="A324" s="38">
        <v>44649</v>
      </c>
      <c r="B324" s="39" t="s">
        <v>73</v>
      </c>
      <c r="C324" s="39">
        <v>12</v>
      </c>
      <c r="D324" s="39" t="s">
        <v>106</v>
      </c>
      <c r="E324" s="39" t="s">
        <v>106</v>
      </c>
      <c r="F324" s="39">
        <v>0</v>
      </c>
      <c r="G324" s="17">
        <v>89</v>
      </c>
      <c r="H324" s="42">
        <v>117.48</v>
      </c>
    </row>
    <row r="325" spans="1:8" x14ac:dyDescent="0.25">
      <c r="A325" s="38">
        <v>44650</v>
      </c>
      <c r="B325" s="39" t="s">
        <v>6</v>
      </c>
      <c r="C325" s="39">
        <v>13</v>
      </c>
      <c r="D325" s="39" t="s">
        <v>106</v>
      </c>
      <c r="E325" s="39" t="s">
        <v>107</v>
      </c>
      <c r="F325" s="39">
        <v>0</v>
      </c>
      <c r="G325" s="17">
        <v>98</v>
      </c>
      <c r="H325" s="42">
        <v>103.88</v>
      </c>
    </row>
    <row r="326" spans="1:8" x14ac:dyDescent="0.25">
      <c r="A326" s="38">
        <v>44652</v>
      </c>
      <c r="B326" s="39" t="s">
        <v>10</v>
      </c>
      <c r="C326" s="39">
        <v>2</v>
      </c>
      <c r="D326" s="39" t="s">
        <v>106</v>
      </c>
      <c r="E326" s="39" t="s">
        <v>107</v>
      </c>
      <c r="F326" s="39">
        <v>0</v>
      </c>
      <c r="G326" s="17">
        <v>105</v>
      </c>
      <c r="H326" s="42">
        <v>142.80000000000001</v>
      </c>
    </row>
    <row r="327" spans="1:8" x14ac:dyDescent="0.25">
      <c r="A327" s="38">
        <v>44653</v>
      </c>
      <c r="B327" s="39" t="s">
        <v>10</v>
      </c>
      <c r="C327" s="39">
        <v>3</v>
      </c>
      <c r="D327" s="39" t="s">
        <v>108</v>
      </c>
      <c r="E327" s="39" t="s">
        <v>107</v>
      </c>
      <c r="F327" s="39">
        <v>0</v>
      </c>
      <c r="G327" s="17">
        <v>105</v>
      </c>
      <c r="H327" s="42">
        <v>142.80000000000001</v>
      </c>
    </row>
    <row r="328" spans="1:8" x14ac:dyDescent="0.25">
      <c r="A328" s="38">
        <v>44657</v>
      </c>
      <c r="B328" s="39" t="s">
        <v>90</v>
      </c>
      <c r="C328" s="39">
        <v>2</v>
      </c>
      <c r="D328" s="39" t="s">
        <v>105</v>
      </c>
      <c r="E328" s="39" t="s">
        <v>107</v>
      </c>
      <c r="F328" s="39">
        <v>0</v>
      </c>
      <c r="G328" s="17">
        <v>90</v>
      </c>
      <c r="H328" s="42">
        <v>115.2</v>
      </c>
    </row>
    <row r="329" spans="1:8" x14ac:dyDescent="0.25">
      <c r="A329" s="38">
        <v>44658</v>
      </c>
      <c r="B329" s="39" t="s">
        <v>60</v>
      </c>
      <c r="C329" s="39">
        <v>7</v>
      </c>
      <c r="D329" s="39" t="s">
        <v>108</v>
      </c>
      <c r="E329" s="39" t="s">
        <v>106</v>
      </c>
      <c r="F329" s="39">
        <v>0</v>
      </c>
      <c r="G329" s="17">
        <v>18</v>
      </c>
      <c r="H329" s="42">
        <v>24.66</v>
      </c>
    </row>
    <row r="330" spans="1:8" x14ac:dyDescent="0.25">
      <c r="A330" s="38">
        <v>44660</v>
      </c>
      <c r="B330" s="39" t="s">
        <v>88</v>
      </c>
      <c r="C330" s="39">
        <v>12</v>
      </c>
      <c r="D330" s="39" t="s">
        <v>105</v>
      </c>
      <c r="E330" s="39" t="s">
        <v>107</v>
      </c>
      <c r="F330" s="39">
        <v>0</v>
      </c>
      <c r="G330" s="17">
        <v>37</v>
      </c>
      <c r="H330" s="42">
        <v>42.55</v>
      </c>
    </row>
    <row r="331" spans="1:8" x14ac:dyDescent="0.25">
      <c r="A331" s="38">
        <v>44660</v>
      </c>
      <c r="B331" s="39" t="s">
        <v>10</v>
      </c>
      <c r="C331" s="39">
        <v>9</v>
      </c>
      <c r="D331" s="39" t="s">
        <v>106</v>
      </c>
      <c r="E331" s="39" t="s">
        <v>106</v>
      </c>
      <c r="F331" s="39">
        <v>0</v>
      </c>
      <c r="G331" s="17">
        <v>105</v>
      </c>
      <c r="H331" s="42">
        <v>142.80000000000001</v>
      </c>
    </row>
    <row r="332" spans="1:8" x14ac:dyDescent="0.25">
      <c r="A332" s="38">
        <v>44664</v>
      </c>
      <c r="B332" s="39" t="s">
        <v>39</v>
      </c>
      <c r="C332" s="39">
        <v>14</v>
      </c>
      <c r="D332" s="39" t="s">
        <v>105</v>
      </c>
      <c r="E332" s="39" t="s">
        <v>106</v>
      </c>
      <c r="F332" s="39">
        <v>0</v>
      </c>
      <c r="G332" s="17">
        <v>13</v>
      </c>
      <c r="H332" s="42">
        <v>16.64</v>
      </c>
    </row>
    <row r="333" spans="1:8" x14ac:dyDescent="0.25">
      <c r="A333" s="38">
        <v>44669</v>
      </c>
      <c r="B333" s="39" t="s">
        <v>92</v>
      </c>
      <c r="C333" s="39">
        <v>9</v>
      </c>
      <c r="D333" s="39" t="s">
        <v>108</v>
      </c>
      <c r="E333" s="39" t="s">
        <v>107</v>
      </c>
      <c r="F333" s="39">
        <v>0</v>
      </c>
      <c r="G333" s="17">
        <v>138</v>
      </c>
      <c r="H333" s="42">
        <v>173.88</v>
      </c>
    </row>
    <row r="334" spans="1:8" x14ac:dyDescent="0.25">
      <c r="A334" s="38">
        <v>44671</v>
      </c>
      <c r="B334" s="39" t="s">
        <v>43</v>
      </c>
      <c r="C334" s="39">
        <v>2</v>
      </c>
      <c r="D334" s="39" t="s">
        <v>105</v>
      </c>
      <c r="E334" s="39" t="s">
        <v>106</v>
      </c>
      <c r="F334" s="39">
        <v>0</v>
      </c>
      <c r="G334" s="17">
        <v>37</v>
      </c>
      <c r="H334" s="42">
        <v>49.21</v>
      </c>
    </row>
    <row r="335" spans="1:8" x14ac:dyDescent="0.25">
      <c r="A335" s="38">
        <v>44671</v>
      </c>
      <c r="B335" s="39" t="s">
        <v>31</v>
      </c>
      <c r="C335" s="39">
        <v>4</v>
      </c>
      <c r="D335" s="39" t="s">
        <v>108</v>
      </c>
      <c r="E335" s="39" t="s">
        <v>106</v>
      </c>
      <c r="F335" s="39">
        <v>0</v>
      </c>
      <c r="G335" s="17">
        <v>73</v>
      </c>
      <c r="H335" s="42">
        <v>94.17</v>
      </c>
    </row>
    <row r="336" spans="1:8" x14ac:dyDescent="0.25">
      <c r="A336" s="38">
        <v>44672</v>
      </c>
      <c r="B336" s="39" t="s">
        <v>69</v>
      </c>
      <c r="C336" s="39">
        <v>2</v>
      </c>
      <c r="D336" s="39" t="s">
        <v>108</v>
      </c>
      <c r="E336" s="39" t="s">
        <v>107</v>
      </c>
      <c r="F336" s="39">
        <v>0</v>
      </c>
      <c r="G336" s="17">
        <v>148</v>
      </c>
      <c r="H336" s="42">
        <v>201.28</v>
      </c>
    </row>
    <row r="337" spans="1:8" x14ac:dyDescent="0.25">
      <c r="A337" s="38">
        <v>44672</v>
      </c>
      <c r="B337" s="39" t="s">
        <v>60</v>
      </c>
      <c r="C337" s="39">
        <v>14</v>
      </c>
      <c r="D337" s="39" t="s">
        <v>106</v>
      </c>
      <c r="E337" s="39" t="s">
        <v>106</v>
      </c>
      <c r="F337" s="39">
        <v>0</v>
      </c>
      <c r="G337" s="17">
        <v>18</v>
      </c>
      <c r="H337" s="42">
        <v>24.66</v>
      </c>
    </row>
    <row r="338" spans="1:8" x14ac:dyDescent="0.25">
      <c r="A338" s="38">
        <v>44674</v>
      </c>
      <c r="B338" s="39" t="s">
        <v>98</v>
      </c>
      <c r="C338" s="39">
        <v>15</v>
      </c>
      <c r="D338" s="39" t="s">
        <v>106</v>
      </c>
      <c r="E338" s="39" t="s">
        <v>106</v>
      </c>
      <c r="F338" s="39">
        <v>0</v>
      </c>
      <c r="G338" s="17">
        <v>76</v>
      </c>
      <c r="H338" s="42">
        <v>82.08</v>
      </c>
    </row>
    <row r="339" spans="1:8" x14ac:dyDescent="0.25">
      <c r="A339" s="38">
        <v>44675</v>
      </c>
      <c r="B339" s="39" t="s">
        <v>77</v>
      </c>
      <c r="C339" s="39">
        <v>4</v>
      </c>
      <c r="D339" s="39" t="s">
        <v>108</v>
      </c>
      <c r="E339" s="39" t="s">
        <v>106</v>
      </c>
      <c r="F339" s="39">
        <v>0</v>
      </c>
      <c r="G339" s="17">
        <v>55</v>
      </c>
      <c r="H339" s="42">
        <v>58.3</v>
      </c>
    </row>
    <row r="340" spans="1:8" x14ac:dyDescent="0.25">
      <c r="A340" s="38">
        <v>44676</v>
      </c>
      <c r="B340" s="39" t="s">
        <v>14</v>
      </c>
      <c r="C340" s="39">
        <v>9</v>
      </c>
      <c r="D340" s="39" t="s">
        <v>108</v>
      </c>
      <c r="E340" s="39" t="s">
        <v>107</v>
      </c>
      <c r="F340" s="39">
        <v>0</v>
      </c>
      <c r="G340" s="17">
        <v>44</v>
      </c>
      <c r="H340" s="42">
        <v>48.84</v>
      </c>
    </row>
    <row r="341" spans="1:8" x14ac:dyDescent="0.25">
      <c r="A341" s="38">
        <v>44676</v>
      </c>
      <c r="B341" s="39" t="s">
        <v>12</v>
      </c>
      <c r="C341" s="39">
        <v>8</v>
      </c>
      <c r="D341" s="39" t="s">
        <v>106</v>
      </c>
      <c r="E341" s="39" t="s">
        <v>106</v>
      </c>
      <c r="F341" s="39">
        <v>0</v>
      </c>
      <c r="G341" s="17">
        <v>71</v>
      </c>
      <c r="H341" s="42">
        <v>80.94</v>
      </c>
    </row>
    <row r="342" spans="1:8" x14ac:dyDescent="0.25">
      <c r="A342" s="38">
        <v>44677</v>
      </c>
      <c r="B342" s="39" t="s">
        <v>63</v>
      </c>
      <c r="C342" s="39">
        <v>2</v>
      </c>
      <c r="D342" s="39" t="s">
        <v>108</v>
      </c>
      <c r="E342" s="39" t="s">
        <v>107</v>
      </c>
      <c r="F342" s="39">
        <v>0</v>
      </c>
      <c r="G342" s="17">
        <v>48</v>
      </c>
      <c r="H342" s="42">
        <v>57.120000000000005</v>
      </c>
    </row>
    <row r="343" spans="1:8" x14ac:dyDescent="0.25">
      <c r="A343" s="38">
        <v>44679</v>
      </c>
      <c r="B343" s="39" t="s">
        <v>35</v>
      </c>
      <c r="C343" s="39">
        <v>14</v>
      </c>
      <c r="D343" s="39" t="s">
        <v>108</v>
      </c>
      <c r="E343" s="39" t="s">
        <v>107</v>
      </c>
      <c r="F343" s="39">
        <v>0</v>
      </c>
      <c r="G343" s="17">
        <v>112</v>
      </c>
      <c r="H343" s="42">
        <v>146.72</v>
      </c>
    </row>
    <row r="344" spans="1:8" x14ac:dyDescent="0.25">
      <c r="A344" s="38">
        <v>44681</v>
      </c>
      <c r="B344" s="39" t="s">
        <v>39</v>
      </c>
      <c r="C344" s="39">
        <v>13</v>
      </c>
      <c r="D344" s="39" t="s">
        <v>106</v>
      </c>
      <c r="E344" s="39" t="s">
        <v>106</v>
      </c>
      <c r="F344" s="39">
        <v>0</v>
      </c>
      <c r="G344" s="17">
        <v>13</v>
      </c>
      <c r="H344" s="42">
        <v>16.64</v>
      </c>
    </row>
    <row r="345" spans="1:8" x14ac:dyDescent="0.25">
      <c r="A345" s="38">
        <v>44681</v>
      </c>
      <c r="B345" s="39" t="s">
        <v>63</v>
      </c>
      <c r="C345" s="39">
        <v>8</v>
      </c>
      <c r="D345" s="39" t="s">
        <v>108</v>
      </c>
      <c r="E345" s="39" t="s">
        <v>106</v>
      </c>
      <c r="F345" s="39">
        <v>0</v>
      </c>
      <c r="G345" s="17">
        <v>48</v>
      </c>
      <c r="H345" s="42">
        <v>57.120000000000005</v>
      </c>
    </row>
    <row r="346" spans="1:8" x14ac:dyDescent="0.25">
      <c r="A346" s="38">
        <v>44682</v>
      </c>
      <c r="B346" s="39" t="s">
        <v>77</v>
      </c>
      <c r="C346" s="39">
        <v>9</v>
      </c>
      <c r="D346" s="39" t="s">
        <v>105</v>
      </c>
      <c r="E346" s="39" t="s">
        <v>106</v>
      </c>
      <c r="F346" s="39">
        <v>0</v>
      </c>
      <c r="G346" s="17">
        <v>55</v>
      </c>
      <c r="H346" s="42">
        <v>58.3</v>
      </c>
    </row>
    <row r="347" spans="1:8" x14ac:dyDescent="0.25">
      <c r="A347" s="38">
        <v>44682</v>
      </c>
      <c r="B347" s="39" t="s">
        <v>75</v>
      </c>
      <c r="C347" s="39">
        <v>6</v>
      </c>
      <c r="D347" s="39" t="s">
        <v>106</v>
      </c>
      <c r="E347" s="39" t="s">
        <v>106</v>
      </c>
      <c r="F347" s="39">
        <v>0</v>
      </c>
      <c r="G347" s="17">
        <v>95</v>
      </c>
      <c r="H347" s="42">
        <v>119.7</v>
      </c>
    </row>
    <row r="348" spans="1:8" x14ac:dyDescent="0.25">
      <c r="A348" s="38">
        <v>44683</v>
      </c>
      <c r="B348" s="39" t="s">
        <v>33</v>
      </c>
      <c r="C348" s="39">
        <v>4</v>
      </c>
      <c r="D348" s="39" t="s">
        <v>106</v>
      </c>
      <c r="E348" s="39" t="s">
        <v>107</v>
      </c>
      <c r="F348" s="39">
        <v>0</v>
      </c>
      <c r="G348" s="17">
        <v>112</v>
      </c>
      <c r="H348" s="42">
        <v>122.08</v>
      </c>
    </row>
    <row r="349" spans="1:8" x14ac:dyDescent="0.25">
      <c r="A349" s="38">
        <v>44685</v>
      </c>
      <c r="B349" s="39" t="s">
        <v>47</v>
      </c>
      <c r="C349" s="39">
        <v>10</v>
      </c>
      <c r="D349" s="39" t="s">
        <v>108</v>
      </c>
      <c r="E349" s="39" t="s">
        <v>106</v>
      </c>
      <c r="F349" s="39">
        <v>0</v>
      </c>
      <c r="G349" s="17">
        <v>61</v>
      </c>
      <c r="H349" s="42">
        <v>76.25</v>
      </c>
    </row>
    <row r="350" spans="1:8" x14ac:dyDescent="0.25">
      <c r="A350" s="38">
        <v>44687</v>
      </c>
      <c r="B350" s="39" t="s">
        <v>77</v>
      </c>
      <c r="C350" s="39">
        <v>7</v>
      </c>
      <c r="D350" s="39" t="s">
        <v>108</v>
      </c>
      <c r="E350" s="39" t="s">
        <v>106</v>
      </c>
      <c r="F350" s="39">
        <v>0</v>
      </c>
      <c r="G350" s="17">
        <v>55</v>
      </c>
      <c r="H350" s="42">
        <v>58.3</v>
      </c>
    </row>
    <row r="351" spans="1:8" x14ac:dyDescent="0.25">
      <c r="A351" s="38">
        <v>44688</v>
      </c>
      <c r="B351" s="39" t="s">
        <v>37</v>
      </c>
      <c r="C351" s="39">
        <v>4</v>
      </c>
      <c r="D351" s="39" t="s">
        <v>106</v>
      </c>
      <c r="E351" s="39" t="s">
        <v>107</v>
      </c>
      <c r="F351" s="39">
        <v>0</v>
      </c>
      <c r="G351" s="17">
        <v>12</v>
      </c>
      <c r="H351" s="42">
        <v>15.719999999999999</v>
      </c>
    </row>
    <row r="352" spans="1:8" x14ac:dyDescent="0.25">
      <c r="A352" s="38">
        <v>44688</v>
      </c>
      <c r="B352" s="39" t="s">
        <v>63</v>
      </c>
      <c r="C352" s="39">
        <v>1</v>
      </c>
      <c r="D352" s="39" t="s">
        <v>106</v>
      </c>
      <c r="E352" s="39" t="s">
        <v>106</v>
      </c>
      <c r="F352" s="39">
        <v>0</v>
      </c>
      <c r="G352" s="17">
        <v>48</v>
      </c>
      <c r="H352" s="42">
        <v>57.120000000000005</v>
      </c>
    </row>
    <row r="353" spans="1:8" x14ac:dyDescent="0.25">
      <c r="A353" s="38">
        <v>44689</v>
      </c>
      <c r="B353" s="39" t="s">
        <v>52</v>
      </c>
      <c r="C353" s="39">
        <v>7</v>
      </c>
      <c r="D353" s="39" t="s">
        <v>106</v>
      </c>
      <c r="E353" s="39" t="s">
        <v>106</v>
      </c>
      <c r="F353" s="39">
        <v>0</v>
      </c>
      <c r="G353" s="17">
        <v>121</v>
      </c>
      <c r="H353" s="42">
        <v>141.57</v>
      </c>
    </row>
    <row r="354" spans="1:8" x14ac:dyDescent="0.25">
      <c r="A354" s="38">
        <v>44690</v>
      </c>
      <c r="B354" s="39" t="s">
        <v>41</v>
      </c>
      <c r="C354" s="39">
        <v>12</v>
      </c>
      <c r="D354" s="39" t="s">
        <v>105</v>
      </c>
      <c r="E354" s="39" t="s">
        <v>107</v>
      </c>
      <c r="F354" s="39">
        <v>0</v>
      </c>
      <c r="G354" s="17">
        <v>134</v>
      </c>
      <c r="H354" s="42">
        <v>156.78</v>
      </c>
    </row>
    <row r="355" spans="1:8" x14ac:dyDescent="0.25">
      <c r="A355" s="38">
        <v>44691</v>
      </c>
      <c r="B355" s="39" t="s">
        <v>24</v>
      </c>
      <c r="C355" s="39">
        <v>6</v>
      </c>
      <c r="D355" s="39" t="s">
        <v>108</v>
      </c>
      <c r="E355" s="39" t="s">
        <v>106</v>
      </c>
      <c r="F355" s="39">
        <v>0</v>
      </c>
      <c r="G355" s="17">
        <v>6</v>
      </c>
      <c r="H355" s="42">
        <v>7.8599999999999994</v>
      </c>
    </row>
    <row r="356" spans="1:8" x14ac:dyDescent="0.25">
      <c r="A356" s="38">
        <v>44693</v>
      </c>
      <c r="B356" s="39" t="s">
        <v>29</v>
      </c>
      <c r="C356" s="39">
        <v>7</v>
      </c>
      <c r="D356" s="39" t="s">
        <v>106</v>
      </c>
      <c r="E356" s="39" t="s">
        <v>107</v>
      </c>
      <c r="F356" s="39">
        <v>0</v>
      </c>
      <c r="G356" s="17">
        <v>44</v>
      </c>
      <c r="H356" s="42">
        <v>48.4</v>
      </c>
    </row>
    <row r="357" spans="1:8" x14ac:dyDescent="0.25">
      <c r="A357" s="38">
        <v>44694</v>
      </c>
      <c r="B357" s="39" t="s">
        <v>31</v>
      </c>
      <c r="C357" s="39">
        <v>5</v>
      </c>
      <c r="D357" s="39" t="s">
        <v>108</v>
      </c>
      <c r="E357" s="39" t="s">
        <v>106</v>
      </c>
      <c r="F357" s="39">
        <v>0</v>
      </c>
      <c r="G357" s="17">
        <v>73</v>
      </c>
      <c r="H357" s="42">
        <v>94.17</v>
      </c>
    </row>
    <row r="358" spans="1:8" x14ac:dyDescent="0.25">
      <c r="A358" s="38">
        <v>44695</v>
      </c>
      <c r="B358" s="39" t="s">
        <v>22</v>
      </c>
      <c r="C358" s="39">
        <v>14</v>
      </c>
      <c r="D358" s="39" t="s">
        <v>108</v>
      </c>
      <c r="E358" s="39" t="s">
        <v>107</v>
      </c>
      <c r="F358" s="39">
        <v>0</v>
      </c>
      <c r="G358" s="17">
        <v>83</v>
      </c>
      <c r="H358" s="42">
        <v>94.62</v>
      </c>
    </row>
    <row r="359" spans="1:8" x14ac:dyDescent="0.25">
      <c r="A359" s="38">
        <v>44696</v>
      </c>
      <c r="B359" s="39" t="s">
        <v>47</v>
      </c>
      <c r="C359" s="39">
        <v>5</v>
      </c>
      <c r="D359" s="39" t="s">
        <v>106</v>
      </c>
      <c r="E359" s="39" t="s">
        <v>106</v>
      </c>
      <c r="F359" s="39">
        <v>0</v>
      </c>
      <c r="G359" s="17">
        <v>61</v>
      </c>
      <c r="H359" s="42">
        <v>76.25</v>
      </c>
    </row>
    <row r="360" spans="1:8" x14ac:dyDescent="0.25">
      <c r="A360" s="38">
        <v>44697</v>
      </c>
      <c r="B360" s="39" t="s">
        <v>26</v>
      </c>
      <c r="C360" s="39">
        <v>13</v>
      </c>
      <c r="D360" s="39" t="s">
        <v>108</v>
      </c>
      <c r="E360" s="39" t="s">
        <v>107</v>
      </c>
      <c r="F360" s="39">
        <v>0</v>
      </c>
      <c r="G360" s="17">
        <v>148</v>
      </c>
      <c r="H360" s="42">
        <v>164.28</v>
      </c>
    </row>
    <row r="361" spans="1:8" x14ac:dyDescent="0.25">
      <c r="A361" s="38">
        <v>44697</v>
      </c>
      <c r="B361" s="39" t="s">
        <v>71</v>
      </c>
      <c r="C361" s="39">
        <v>13</v>
      </c>
      <c r="D361" s="39" t="s">
        <v>106</v>
      </c>
      <c r="E361" s="39" t="s">
        <v>106</v>
      </c>
      <c r="F361" s="39">
        <v>0</v>
      </c>
      <c r="G361" s="17">
        <v>93</v>
      </c>
      <c r="H361" s="42">
        <v>104.16</v>
      </c>
    </row>
    <row r="362" spans="1:8" x14ac:dyDescent="0.25">
      <c r="A362" s="38">
        <v>44698</v>
      </c>
      <c r="B362" s="39" t="s">
        <v>63</v>
      </c>
      <c r="C362" s="39">
        <v>8</v>
      </c>
      <c r="D362" s="39" t="s">
        <v>108</v>
      </c>
      <c r="E362" s="39" t="s">
        <v>107</v>
      </c>
      <c r="F362" s="39">
        <v>0</v>
      </c>
      <c r="G362" s="17">
        <v>48</v>
      </c>
      <c r="H362" s="42">
        <v>57.120000000000005</v>
      </c>
    </row>
    <row r="363" spans="1:8" x14ac:dyDescent="0.25">
      <c r="A363" s="38">
        <v>44699</v>
      </c>
      <c r="B363" s="39" t="s">
        <v>63</v>
      </c>
      <c r="C363" s="39">
        <v>4</v>
      </c>
      <c r="D363" s="39" t="s">
        <v>105</v>
      </c>
      <c r="E363" s="39" t="s">
        <v>106</v>
      </c>
      <c r="F363" s="39">
        <v>0</v>
      </c>
      <c r="G363" s="17">
        <v>48</v>
      </c>
      <c r="H363" s="42">
        <v>57.120000000000005</v>
      </c>
    </row>
    <row r="364" spans="1:8" x14ac:dyDescent="0.25">
      <c r="A364" s="38">
        <v>44699</v>
      </c>
      <c r="B364" s="39" t="s">
        <v>86</v>
      </c>
      <c r="C364" s="39">
        <v>8</v>
      </c>
      <c r="D364" s="39" t="s">
        <v>105</v>
      </c>
      <c r="E364" s="39" t="s">
        <v>106</v>
      </c>
      <c r="F364" s="39">
        <v>0</v>
      </c>
      <c r="G364" s="17">
        <v>72</v>
      </c>
      <c r="H364" s="42">
        <v>79.92</v>
      </c>
    </row>
    <row r="365" spans="1:8" x14ac:dyDescent="0.25">
      <c r="A365" s="38">
        <v>44701</v>
      </c>
      <c r="B365" s="39" t="s">
        <v>98</v>
      </c>
      <c r="C365" s="39">
        <v>15</v>
      </c>
      <c r="D365" s="39" t="s">
        <v>106</v>
      </c>
      <c r="E365" s="39" t="s">
        <v>107</v>
      </c>
      <c r="F365" s="39">
        <v>0</v>
      </c>
      <c r="G365" s="17">
        <v>76</v>
      </c>
      <c r="H365" s="42">
        <v>82.08</v>
      </c>
    </row>
    <row r="366" spans="1:8" x14ac:dyDescent="0.25">
      <c r="A366" s="38">
        <v>44703</v>
      </c>
      <c r="B366" s="39" t="s">
        <v>37</v>
      </c>
      <c r="C366" s="39">
        <v>12</v>
      </c>
      <c r="D366" s="39" t="s">
        <v>108</v>
      </c>
      <c r="E366" s="39" t="s">
        <v>106</v>
      </c>
      <c r="F366" s="39">
        <v>0</v>
      </c>
      <c r="G366" s="17">
        <v>12</v>
      </c>
      <c r="H366" s="42">
        <v>15.719999999999999</v>
      </c>
    </row>
    <row r="367" spans="1:8" x14ac:dyDescent="0.25">
      <c r="A367" s="38">
        <v>44706</v>
      </c>
      <c r="B367" s="39" t="s">
        <v>10</v>
      </c>
      <c r="C367" s="39">
        <v>7</v>
      </c>
      <c r="D367" s="39" t="s">
        <v>106</v>
      </c>
      <c r="E367" s="39" t="s">
        <v>106</v>
      </c>
      <c r="F367" s="39">
        <v>0</v>
      </c>
      <c r="G367" s="17">
        <v>105</v>
      </c>
      <c r="H367" s="42">
        <v>142.80000000000001</v>
      </c>
    </row>
    <row r="368" spans="1:8" x14ac:dyDescent="0.25">
      <c r="A368" s="38">
        <v>44707</v>
      </c>
      <c r="B368" s="39" t="s">
        <v>65</v>
      </c>
      <c r="C368" s="39">
        <v>2</v>
      </c>
      <c r="D368" s="39" t="s">
        <v>108</v>
      </c>
      <c r="E368" s="39" t="s">
        <v>106</v>
      </c>
      <c r="F368" s="39">
        <v>0</v>
      </c>
      <c r="G368" s="17">
        <v>37</v>
      </c>
      <c r="H368" s="42">
        <v>41.81</v>
      </c>
    </row>
    <row r="369" spans="1:8" x14ac:dyDescent="0.25">
      <c r="A369" s="38">
        <v>44707</v>
      </c>
      <c r="B369" s="39" t="s">
        <v>63</v>
      </c>
      <c r="C369" s="39">
        <v>2</v>
      </c>
      <c r="D369" s="39" t="s">
        <v>106</v>
      </c>
      <c r="E369" s="39" t="s">
        <v>106</v>
      </c>
      <c r="F369" s="39">
        <v>0</v>
      </c>
      <c r="G369" s="17">
        <v>48</v>
      </c>
      <c r="H369" s="42">
        <v>57.120000000000005</v>
      </c>
    </row>
    <row r="370" spans="1:8" x14ac:dyDescent="0.25">
      <c r="A370" s="38">
        <v>44709</v>
      </c>
      <c r="B370" s="39" t="s">
        <v>92</v>
      </c>
      <c r="C370" s="39">
        <v>10</v>
      </c>
      <c r="D370" s="39" t="s">
        <v>105</v>
      </c>
      <c r="E370" s="39" t="s">
        <v>107</v>
      </c>
      <c r="F370" s="39">
        <v>0</v>
      </c>
      <c r="G370" s="17">
        <v>138</v>
      </c>
      <c r="H370" s="42">
        <v>173.88</v>
      </c>
    </row>
    <row r="371" spans="1:8" x14ac:dyDescent="0.25">
      <c r="A371" s="38">
        <v>44709</v>
      </c>
      <c r="B371" s="39" t="s">
        <v>22</v>
      </c>
      <c r="C371" s="39">
        <v>5</v>
      </c>
      <c r="D371" s="39" t="s">
        <v>105</v>
      </c>
      <c r="E371" s="39" t="s">
        <v>106</v>
      </c>
      <c r="F371" s="39">
        <v>0</v>
      </c>
      <c r="G371" s="17">
        <v>83</v>
      </c>
      <c r="H371" s="42">
        <v>94.62</v>
      </c>
    </row>
    <row r="372" spans="1:8" x14ac:dyDescent="0.25">
      <c r="A372" s="38">
        <v>44709</v>
      </c>
      <c r="B372" s="39" t="s">
        <v>26</v>
      </c>
      <c r="C372" s="39">
        <v>9</v>
      </c>
      <c r="D372" s="39" t="s">
        <v>106</v>
      </c>
      <c r="E372" s="39" t="s">
        <v>107</v>
      </c>
      <c r="F372" s="39">
        <v>0</v>
      </c>
      <c r="G372" s="17">
        <v>148</v>
      </c>
      <c r="H372" s="42">
        <v>164.28</v>
      </c>
    </row>
    <row r="373" spans="1:8" x14ac:dyDescent="0.25">
      <c r="A373" s="38">
        <v>44709</v>
      </c>
      <c r="B373" s="39" t="s">
        <v>14</v>
      </c>
      <c r="C373" s="39">
        <v>12</v>
      </c>
      <c r="D373" s="39" t="s">
        <v>106</v>
      </c>
      <c r="E373" s="39" t="s">
        <v>106</v>
      </c>
      <c r="F373" s="39">
        <v>0</v>
      </c>
      <c r="G373" s="17">
        <v>44</v>
      </c>
      <c r="H373" s="42">
        <v>48.84</v>
      </c>
    </row>
    <row r="374" spans="1:8" x14ac:dyDescent="0.25">
      <c r="A374" s="38">
        <v>44709</v>
      </c>
      <c r="B374" s="39" t="s">
        <v>47</v>
      </c>
      <c r="C374" s="39">
        <v>14</v>
      </c>
      <c r="D374" s="39" t="s">
        <v>108</v>
      </c>
      <c r="E374" s="39" t="s">
        <v>107</v>
      </c>
      <c r="F374" s="39">
        <v>0</v>
      </c>
      <c r="G374" s="17">
        <v>61</v>
      </c>
      <c r="H374" s="42">
        <v>76.25</v>
      </c>
    </row>
    <row r="375" spans="1:8" x14ac:dyDescent="0.25">
      <c r="A375" s="38">
        <v>44711</v>
      </c>
      <c r="B375" s="39" t="s">
        <v>98</v>
      </c>
      <c r="C375" s="39">
        <v>9</v>
      </c>
      <c r="D375" s="39" t="s">
        <v>108</v>
      </c>
      <c r="E375" s="39" t="s">
        <v>106</v>
      </c>
      <c r="F375" s="39">
        <v>0</v>
      </c>
      <c r="G375" s="17">
        <v>76</v>
      </c>
      <c r="H375" s="42">
        <v>82.08</v>
      </c>
    </row>
    <row r="376" spans="1:8" x14ac:dyDescent="0.25">
      <c r="A376" s="38">
        <v>44711</v>
      </c>
      <c r="B376" s="39" t="s">
        <v>16</v>
      </c>
      <c r="C376" s="39">
        <v>4</v>
      </c>
      <c r="D376" s="39" t="s">
        <v>105</v>
      </c>
      <c r="E376" s="39" t="s">
        <v>107</v>
      </c>
      <c r="F376" s="39">
        <v>0</v>
      </c>
      <c r="G376" s="17">
        <v>133</v>
      </c>
      <c r="H376" s="42">
        <v>155.61000000000001</v>
      </c>
    </row>
    <row r="377" spans="1:8" x14ac:dyDescent="0.25">
      <c r="A377" s="38">
        <v>44711</v>
      </c>
      <c r="B377" s="39" t="s">
        <v>75</v>
      </c>
      <c r="C377" s="39">
        <v>3</v>
      </c>
      <c r="D377" s="39" t="s">
        <v>106</v>
      </c>
      <c r="E377" s="39" t="s">
        <v>107</v>
      </c>
      <c r="F377" s="39">
        <v>0</v>
      </c>
      <c r="G377" s="17">
        <v>95</v>
      </c>
      <c r="H377" s="42">
        <v>119.7</v>
      </c>
    </row>
    <row r="378" spans="1:8" x14ac:dyDescent="0.25">
      <c r="A378" s="38">
        <v>44715</v>
      </c>
      <c r="B378" s="39" t="s">
        <v>22</v>
      </c>
      <c r="C378" s="39">
        <v>14</v>
      </c>
      <c r="D378" s="39" t="s">
        <v>106</v>
      </c>
      <c r="E378" s="39" t="s">
        <v>106</v>
      </c>
      <c r="F378" s="39">
        <v>0</v>
      </c>
      <c r="G378" s="17">
        <v>83</v>
      </c>
      <c r="H378" s="42">
        <v>94.62</v>
      </c>
    </row>
    <row r="379" spans="1:8" x14ac:dyDescent="0.25">
      <c r="A379" s="38">
        <v>44722</v>
      </c>
      <c r="B379" s="39" t="s">
        <v>65</v>
      </c>
      <c r="C379" s="39">
        <v>8</v>
      </c>
      <c r="D379" s="39" t="s">
        <v>105</v>
      </c>
      <c r="E379" s="39" t="s">
        <v>106</v>
      </c>
      <c r="F379" s="39">
        <v>0</v>
      </c>
      <c r="G379" s="17">
        <v>37</v>
      </c>
      <c r="H379" s="42">
        <v>41.81</v>
      </c>
    </row>
    <row r="380" spans="1:8" x14ac:dyDescent="0.25">
      <c r="A380" s="38">
        <v>44723</v>
      </c>
      <c r="B380" s="39" t="s">
        <v>88</v>
      </c>
      <c r="C380" s="39">
        <v>13</v>
      </c>
      <c r="D380" s="39" t="s">
        <v>106</v>
      </c>
      <c r="E380" s="39" t="s">
        <v>107</v>
      </c>
      <c r="F380" s="39">
        <v>0</v>
      </c>
      <c r="G380" s="17">
        <v>37</v>
      </c>
      <c r="H380" s="42">
        <v>42.55</v>
      </c>
    </row>
    <row r="381" spans="1:8" x14ac:dyDescent="0.25">
      <c r="A381" s="38">
        <v>44723</v>
      </c>
      <c r="B381" s="39" t="s">
        <v>50</v>
      </c>
      <c r="C381" s="39">
        <v>6</v>
      </c>
      <c r="D381" s="39" t="s">
        <v>108</v>
      </c>
      <c r="E381" s="39" t="s">
        <v>106</v>
      </c>
      <c r="F381" s="39">
        <v>0</v>
      </c>
      <c r="G381" s="17">
        <v>126</v>
      </c>
      <c r="H381" s="42">
        <v>162.54</v>
      </c>
    </row>
    <row r="382" spans="1:8" x14ac:dyDescent="0.25">
      <c r="A382" s="38">
        <v>44725</v>
      </c>
      <c r="B382" s="39" t="s">
        <v>60</v>
      </c>
      <c r="C382" s="39">
        <v>6</v>
      </c>
      <c r="D382" s="39" t="s">
        <v>108</v>
      </c>
      <c r="E382" s="39" t="s">
        <v>107</v>
      </c>
      <c r="F382" s="39">
        <v>0</v>
      </c>
      <c r="G382" s="17">
        <v>18</v>
      </c>
      <c r="H382" s="42">
        <v>24.66</v>
      </c>
    </row>
    <row r="383" spans="1:8" x14ac:dyDescent="0.25">
      <c r="A383" s="38">
        <v>44727</v>
      </c>
      <c r="B383" s="39" t="s">
        <v>94</v>
      </c>
      <c r="C383" s="39">
        <v>15</v>
      </c>
      <c r="D383" s="39" t="s">
        <v>105</v>
      </c>
      <c r="E383" s="39" t="s">
        <v>106</v>
      </c>
      <c r="F383" s="39">
        <v>0</v>
      </c>
      <c r="G383" s="17">
        <v>120</v>
      </c>
      <c r="H383" s="42">
        <v>162</v>
      </c>
    </row>
    <row r="384" spans="1:8" x14ac:dyDescent="0.25">
      <c r="A384" s="38">
        <v>44728</v>
      </c>
      <c r="B384" s="39" t="s">
        <v>67</v>
      </c>
      <c r="C384" s="39">
        <v>15</v>
      </c>
      <c r="D384" s="39" t="s">
        <v>106</v>
      </c>
      <c r="E384" s="39" t="s">
        <v>107</v>
      </c>
      <c r="F384" s="39">
        <v>0</v>
      </c>
      <c r="G384" s="17">
        <v>47</v>
      </c>
      <c r="H384" s="42">
        <v>53.11</v>
      </c>
    </row>
    <row r="385" spans="1:8" x14ac:dyDescent="0.25">
      <c r="A385" s="38">
        <v>44731</v>
      </c>
      <c r="B385" s="39" t="s">
        <v>10</v>
      </c>
      <c r="C385" s="39">
        <v>8</v>
      </c>
      <c r="D385" s="39" t="s">
        <v>108</v>
      </c>
      <c r="E385" s="39" t="s">
        <v>107</v>
      </c>
      <c r="F385" s="39">
        <v>0</v>
      </c>
      <c r="G385" s="17">
        <v>105</v>
      </c>
      <c r="H385" s="42">
        <v>142.80000000000001</v>
      </c>
    </row>
    <row r="386" spans="1:8" x14ac:dyDescent="0.25">
      <c r="A386" s="38">
        <v>44733</v>
      </c>
      <c r="B386" s="39" t="s">
        <v>41</v>
      </c>
      <c r="C386" s="39">
        <v>14</v>
      </c>
      <c r="D386" s="39" t="s">
        <v>108</v>
      </c>
      <c r="E386" s="39" t="s">
        <v>107</v>
      </c>
      <c r="F386" s="39">
        <v>0</v>
      </c>
      <c r="G386" s="17">
        <v>134</v>
      </c>
      <c r="H386" s="42">
        <v>156.78</v>
      </c>
    </row>
    <row r="387" spans="1:8" x14ac:dyDescent="0.25">
      <c r="A387" s="38">
        <v>44734</v>
      </c>
      <c r="B387" s="39" t="s">
        <v>90</v>
      </c>
      <c r="C387" s="39">
        <v>10</v>
      </c>
      <c r="D387" s="39" t="s">
        <v>106</v>
      </c>
      <c r="E387" s="39" t="s">
        <v>107</v>
      </c>
      <c r="F387" s="39">
        <v>0</v>
      </c>
      <c r="G387" s="17">
        <v>90</v>
      </c>
      <c r="H387" s="42">
        <v>115.2</v>
      </c>
    </row>
    <row r="388" spans="1:8" x14ac:dyDescent="0.25">
      <c r="A388" s="38">
        <v>44734</v>
      </c>
      <c r="B388" s="39" t="s">
        <v>6</v>
      </c>
      <c r="C388" s="39">
        <v>4</v>
      </c>
      <c r="D388" s="39" t="s">
        <v>108</v>
      </c>
      <c r="E388" s="39" t="s">
        <v>107</v>
      </c>
      <c r="F388" s="39">
        <v>0</v>
      </c>
      <c r="G388" s="17">
        <v>98</v>
      </c>
      <c r="H388" s="42">
        <v>103.88</v>
      </c>
    </row>
    <row r="389" spans="1:8" x14ac:dyDescent="0.25">
      <c r="A389" s="38">
        <v>44735</v>
      </c>
      <c r="B389" s="39" t="s">
        <v>14</v>
      </c>
      <c r="C389" s="39">
        <v>8</v>
      </c>
      <c r="D389" s="39" t="s">
        <v>108</v>
      </c>
      <c r="E389" s="39" t="s">
        <v>106</v>
      </c>
      <c r="F389" s="39">
        <v>0</v>
      </c>
      <c r="G389" s="17">
        <v>44</v>
      </c>
      <c r="H389" s="42">
        <v>48.84</v>
      </c>
    </row>
    <row r="390" spans="1:8" x14ac:dyDescent="0.25">
      <c r="A390" s="38">
        <v>44736</v>
      </c>
      <c r="B390" s="39" t="s">
        <v>43</v>
      </c>
      <c r="C390" s="39">
        <v>7</v>
      </c>
      <c r="D390" s="39" t="s">
        <v>108</v>
      </c>
      <c r="E390" s="39" t="s">
        <v>107</v>
      </c>
      <c r="F390" s="39">
        <v>0</v>
      </c>
      <c r="G390" s="17">
        <v>37</v>
      </c>
      <c r="H390" s="42">
        <v>49.21</v>
      </c>
    </row>
    <row r="391" spans="1:8" x14ac:dyDescent="0.25">
      <c r="A391" s="38">
        <v>44737</v>
      </c>
      <c r="B391" s="39" t="s">
        <v>31</v>
      </c>
      <c r="C391" s="39">
        <v>7</v>
      </c>
      <c r="D391" s="39" t="s">
        <v>106</v>
      </c>
      <c r="E391" s="39" t="s">
        <v>106</v>
      </c>
      <c r="F391" s="39">
        <v>0</v>
      </c>
      <c r="G391" s="17">
        <v>73</v>
      </c>
      <c r="H391" s="42">
        <v>94.17</v>
      </c>
    </row>
    <row r="392" spans="1:8" x14ac:dyDescent="0.25">
      <c r="A392" s="38">
        <v>44738</v>
      </c>
      <c r="B392" s="39" t="s">
        <v>77</v>
      </c>
      <c r="C392" s="39">
        <v>4</v>
      </c>
      <c r="D392" s="39" t="s">
        <v>108</v>
      </c>
      <c r="E392" s="39" t="s">
        <v>107</v>
      </c>
      <c r="F392" s="39">
        <v>0</v>
      </c>
      <c r="G392" s="17">
        <v>55</v>
      </c>
      <c r="H392" s="42">
        <v>58.3</v>
      </c>
    </row>
    <row r="393" spans="1:8" x14ac:dyDescent="0.25">
      <c r="A393" s="38">
        <v>44738</v>
      </c>
      <c r="B393" s="39" t="s">
        <v>96</v>
      </c>
      <c r="C393" s="39">
        <v>12</v>
      </c>
      <c r="D393" s="39" t="s">
        <v>108</v>
      </c>
      <c r="E393" s="39" t="s">
        <v>106</v>
      </c>
      <c r="F393" s="39">
        <v>0</v>
      </c>
      <c r="G393" s="17">
        <v>67</v>
      </c>
      <c r="H393" s="42">
        <v>83.08</v>
      </c>
    </row>
    <row r="394" spans="1:8" x14ac:dyDescent="0.25">
      <c r="A394" s="38">
        <v>44745</v>
      </c>
      <c r="B394" s="39" t="s">
        <v>75</v>
      </c>
      <c r="C394" s="39">
        <v>15</v>
      </c>
      <c r="D394" s="39" t="s">
        <v>108</v>
      </c>
      <c r="E394" s="39" t="s">
        <v>107</v>
      </c>
      <c r="F394" s="39">
        <v>0</v>
      </c>
      <c r="G394" s="17">
        <v>95</v>
      </c>
      <c r="H394" s="42">
        <v>119.7</v>
      </c>
    </row>
    <row r="395" spans="1:8" x14ac:dyDescent="0.25">
      <c r="A395" s="38">
        <v>44746</v>
      </c>
      <c r="B395" s="39" t="s">
        <v>20</v>
      </c>
      <c r="C395" s="39">
        <v>7</v>
      </c>
      <c r="D395" s="39" t="s">
        <v>108</v>
      </c>
      <c r="E395" s="39" t="s">
        <v>106</v>
      </c>
      <c r="F395" s="39">
        <v>0</v>
      </c>
      <c r="G395" s="17">
        <v>43</v>
      </c>
      <c r="H395" s="42">
        <v>47.730000000000004</v>
      </c>
    </row>
    <row r="396" spans="1:8" x14ac:dyDescent="0.25">
      <c r="A396" s="38">
        <v>44747</v>
      </c>
      <c r="B396" s="39" t="s">
        <v>58</v>
      </c>
      <c r="C396" s="39">
        <v>7</v>
      </c>
      <c r="D396" s="39" t="s">
        <v>106</v>
      </c>
      <c r="E396" s="39" t="s">
        <v>107</v>
      </c>
      <c r="F396" s="39">
        <v>0</v>
      </c>
      <c r="G396" s="17">
        <v>7</v>
      </c>
      <c r="H396" s="42">
        <v>8.33</v>
      </c>
    </row>
    <row r="397" spans="1:8" x14ac:dyDescent="0.25">
      <c r="A397" s="38">
        <v>44747</v>
      </c>
      <c r="B397" s="39" t="s">
        <v>37</v>
      </c>
      <c r="C397" s="39">
        <v>8</v>
      </c>
      <c r="D397" s="39" t="s">
        <v>108</v>
      </c>
      <c r="E397" s="39" t="s">
        <v>106</v>
      </c>
      <c r="F397" s="39">
        <v>0</v>
      </c>
      <c r="G397" s="17">
        <v>12</v>
      </c>
      <c r="H397" s="42">
        <v>15.719999999999999</v>
      </c>
    </row>
    <row r="398" spans="1:8" x14ac:dyDescent="0.25">
      <c r="A398" s="38">
        <v>44748</v>
      </c>
      <c r="B398" s="39" t="s">
        <v>92</v>
      </c>
      <c r="C398" s="39">
        <v>2</v>
      </c>
      <c r="D398" s="39" t="s">
        <v>108</v>
      </c>
      <c r="E398" s="39" t="s">
        <v>107</v>
      </c>
      <c r="F398" s="39">
        <v>0</v>
      </c>
      <c r="G398" s="17">
        <v>138</v>
      </c>
      <c r="H398" s="42">
        <v>173.88</v>
      </c>
    </row>
    <row r="399" spans="1:8" x14ac:dyDescent="0.25">
      <c r="A399" s="38">
        <v>44750</v>
      </c>
      <c r="B399" s="39" t="s">
        <v>43</v>
      </c>
      <c r="C399" s="39">
        <v>2</v>
      </c>
      <c r="D399" s="39" t="s">
        <v>108</v>
      </c>
      <c r="E399" s="39" t="s">
        <v>106</v>
      </c>
      <c r="F399" s="39">
        <v>0</v>
      </c>
      <c r="G399" s="17">
        <v>37</v>
      </c>
      <c r="H399" s="42">
        <v>49.21</v>
      </c>
    </row>
    <row r="400" spans="1:8" x14ac:dyDescent="0.25">
      <c r="A400" s="38">
        <v>44752</v>
      </c>
      <c r="B400" s="39" t="s">
        <v>73</v>
      </c>
      <c r="C400" s="39">
        <v>12</v>
      </c>
      <c r="D400" s="39" t="s">
        <v>106</v>
      </c>
      <c r="E400" s="39" t="s">
        <v>107</v>
      </c>
      <c r="F400" s="39">
        <v>0</v>
      </c>
      <c r="G400" s="17">
        <v>89</v>
      </c>
      <c r="H400" s="42">
        <v>117.48</v>
      </c>
    </row>
    <row r="401" spans="1:8" x14ac:dyDescent="0.25">
      <c r="A401" s="38">
        <v>44754</v>
      </c>
      <c r="B401" s="39" t="s">
        <v>65</v>
      </c>
      <c r="C401" s="39">
        <v>12</v>
      </c>
      <c r="D401" s="39" t="s">
        <v>108</v>
      </c>
      <c r="E401" s="39" t="s">
        <v>107</v>
      </c>
      <c r="F401" s="39">
        <v>0</v>
      </c>
      <c r="G401" s="17">
        <v>37</v>
      </c>
      <c r="H401" s="42">
        <v>41.81</v>
      </c>
    </row>
    <row r="402" spans="1:8" x14ac:dyDescent="0.25">
      <c r="A402" s="38">
        <v>44755</v>
      </c>
      <c r="B402" s="39" t="s">
        <v>58</v>
      </c>
      <c r="C402" s="39">
        <v>7</v>
      </c>
      <c r="D402" s="39" t="s">
        <v>108</v>
      </c>
      <c r="E402" s="39" t="s">
        <v>106</v>
      </c>
      <c r="F402" s="39">
        <v>0</v>
      </c>
      <c r="G402" s="17">
        <v>7</v>
      </c>
      <c r="H402" s="42">
        <v>8.33</v>
      </c>
    </row>
    <row r="403" spans="1:8" x14ac:dyDescent="0.25">
      <c r="A403" s="38">
        <v>44756</v>
      </c>
      <c r="B403" s="39" t="s">
        <v>75</v>
      </c>
      <c r="C403" s="39">
        <v>9</v>
      </c>
      <c r="D403" s="39" t="s">
        <v>108</v>
      </c>
      <c r="E403" s="39" t="s">
        <v>106</v>
      </c>
      <c r="F403" s="39">
        <v>0</v>
      </c>
      <c r="G403" s="17">
        <v>95</v>
      </c>
      <c r="H403" s="42">
        <v>119.7</v>
      </c>
    </row>
    <row r="404" spans="1:8" x14ac:dyDescent="0.25">
      <c r="A404" s="38">
        <v>44757</v>
      </c>
      <c r="B404" s="39" t="s">
        <v>14</v>
      </c>
      <c r="C404" s="39">
        <v>2</v>
      </c>
      <c r="D404" s="39" t="s">
        <v>106</v>
      </c>
      <c r="E404" s="39" t="s">
        <v>106</v>
      </c>
      <c r="F404" s="39">
        <v>0</v>
      </c>
      <c r="G404" s="17">
        <v>44</v>
      </c>
      <c r="H404" s="42">
        <v>48.84</v>
      </c>
    </row>
    <row r="405" spans="1:8" x14ac:dyDescent="0.25">
      <c r="A405" s="38">
        <v>44759</v>
      </c>
      <c r="B405" s="39" t="s">
        <v>92</v>
      </c>
      <c r="C405" s="39">
        <v>8</v>
      </c>
      <c r="D405" s="39" t="s">
        <v>106</v>
      </c>
      <c r="E405" s="39" t="s">
        <v>107</v>
      </c>
      <c r="F405" s="39">
        <v>0</v>
      </c>
      <c r="G405" s="17">
        <v>138</v>
      </c>
      <c r="H405" s="42">
        <v>173.88</v>
      </c>
    </row>
    <row r="406" spans="1:8" x14ac:dyDescent="0.25">
      <c r="A406" s="38">
        <v>44760</v>
      </c>
      <c r="B406" s="39" t="s">
        <v>26</v>
      </c>
      <c r="C406" s="39">
        <v>12</v>
      </c>
      <c r="D406" s="39" t="s">
        <v>108</v>
      </c>
      <c r="E406" s="39" t="s">
        <v>106</v>
      </c>
      <c r="F406" s="39">
        <v>0</v>
      </c>
      <c r="G406" s="17">
        <v>148</v>
      </c>
      <c r="H406" s="42">
        <v>164.28</v>
      </c>
    </row>
    <row r="407" spans="1:8" x14ac:dyDescent="0.25">
      <c r="A407" s="38">
        <v>44762</v>
      </c>
      <c r="B407" s="39" t="s">
        <v>94</v>
      </c>
      <c r="C407" s="39">
        <v>8</v>
      </c>
      <c r="D407" s="39" t="s">
        <v>105</v>
      </c>
      <c r="E407" s="39" t="s">
        <v>106</v>
      </c>
      <c r="F407" s="39">
        <v>0</v>
      </c>
      <c r="G407" s="17">
        <v>120</v>
      </c>
      <c r="H407" s="42">
        <v>162</v>
      </c>
    </row>
    <row r="408" spans="1:8" x14ac:dyDescent="0.25">
      <c r="A408" s="38">
        <v>44764</v>
      </c>
      <c r="B408" s="39" t="s">
        <v>77</v>
      </c>
      <c r="C408" s="39">
        <v>6</v>
      </c>
      <c r="D408" s="39" t="s">
        <v>108</v>
      </c>
      <c r="E408" s="39" t="s">
        <v>107</v>
      </c>
      <c r="F408" s="39">
        <v>0</v>
      </c>
      <c r="G408" s="17">
        <v>55</v>
      </c>
      <c r="H408" s="42">
        <v>58.3</v>
      </c>
    </row>
    <row r="409" spans="1:8" x14ac:dyDescent="0.25">
      <c r="A409" s="38">
        <v>44765</v>
      </c>
      <c r="B409" s="39" t="s">
        <v>43</v>
      </c>
      <c r="C409" s="39">
        <v>2</v>
      </c>
      <c r="D409" s="39" t="s">
        <v>106</v>
      </c>
      <c r="E409" s="39" t="s">
        <v>106</v>
      </c>
      <c r="F409" s="39">
        <v>0</v>
      </c>
      <c r="G409" s="17">
        <v>37</v>
      </c>
      <c r="H409" s="42">
        <v>49.21</v>
      </c>
    </row>
    <row r="410" spans="1:8" x14ac:dyDescent="0.25">
      <c r="A410" s="38">
        <v>44766</v>
      </c>
      <c r="B410" s="39" t="s">
        <v>18</v>
      </c>
      <c r="C410" s="39">
        <v>14</v>
      </c>
      <c r="D410" s="39" t="s">
        <v>108</v>
      </c>
      <c r="E410" s="39" t="s">
        <v>107</v>
      </c>
      <c r="F410" s="39">
        <v>0</v>
      </c>
      <c r="G410" s="17">
        <v>75</v>
      </c>
      <c r="H410" s="42">
        <v>85.5</v>
      </c>
    </row>
    <row r="411" spans="1:8" x14ac:dyDescent="0.25">
      <c r="A411" s="38">
        <v>44766</v>
      </c>
      <c r="B411" s="39" t="s">
        <v>63</v>
      </c>
      <c r="C411" s="39">
        <v>1</v>
      </c>
      <c r="D411" s="39" t="s">
        <v>106</v>
      </c>
      <c r="E411" s="39" t="s">
        <v>106</v>
      </c>
      <c r="F411" s="39">
        <v>0</v>
      </c>
      <c r="G411" s="17">
        <v>48</v>
      </c>
      <c r="H411" s="42">
        <v>57.120000000000005</v>
      </c>
    </row>
    <row r="412" spans="1:8" x14ac:dyDescent="0.25">
      <c r="A412" s="38">
        <v>44767</v>
      </c>
      <c r="B412" s="39" t="s">
        <v>98</v>
      </c>
      <c r="C412" s="39">
        <v>2</v>
      </c>
      <c r="D412" s="39" t="s">
        <v>108</v>
      </c>
      <c r="E412" s="39" t="s">
        <v>107</v>
      </c>
      <c r="F412" s="39">
        <v>0</v>
      </c>
      <c r="G412" s="17">
        <v>76</v>
      </c>
      <c r="H412" s="42">
        <v>82.08</v>
      </c>
    </row>
    <row r="413" spans="1:8" x14ac:dyDescent="0.25">
      <c r="A413" s="38">
        <v>44767</v>
      </c>
      <c r="B413" s="39" t="s">
        <v>41</v>
      </c>
      <c r="C413" s="39">
        <v>12</v>
      </c>
      <c r="D413" s="39" t="s">
        <v>108</v>
      </c>
      <c r="E413" s="39" t="s">
        <v>107</v>
      </c>
      <c r="F413" s="39">
        <v>0</v>
      </c>
      <c r="G413" s="17">
        <v>134</v>
      </c>
      <c r="H413" s="42">
        <v>156.78</v>
      </c>
    </row>
    <row r="414" spans="1:8" x14ac:dyDescent="0.25">
      <c r="A414" s="38">
        <v>44767</v>
      </c>
      <c r="B414" s="39" t="s">
        <v>12</v>
      </c>
      <c r="C414" s="39">
        <v>13</v>
      </c>
      <c r="D414" s="39" t="s">
        <v>106</v>
      </c>
      <c r="E414" s="39" t="s">
        <v>107</v>
      </c>
      <c r="F414" s="39">
        <v>0</v>
      </c>
      <c r="G414" s="17">
        <v>71</v>
      </c>
      <c r="H414" s="42">
        <v>80.94</v>
      </c>
    </row>
    <row r="415" spans="1:8" x14ac:dyDescent="0.25">
      <c r="A415" s="38">
        <v>44768</v>
      </c>
      <c r="B415" s="39" t="s">
        <v>12</v>
      </c>
      <c r="C415" s="39">
        <v>10</v>
      </c>
      <c r="D415" s="39" t="s">
        <v>106</v>
      </c>
      <c r="E415" s="39" t="s">
        <v>106</v>
      </c>
      <c r="F415" s="39">
        <v>0</v>
      </c>
      <c r="G415" s="17">
        <v>71</v>
      </c>
      <c r="H415" s="42">
        <v>80.94</v>
      </c>
    </row>
    <row r="416" spans="1:8" x14ac:dyDescent="0.25">
      <c r="A416" s="38">
        <v>44768</v>
      </c>
      <c r="B416" s="39" t="s">
        <v>60</v>
      </c>
      <c r="C416" s="39">
        <v>1</v>
      </c>
      <c r="D416" s="39" t="s">
        <v>106</v>
      </c>
      <c r="E416" s="39" t="s">
        <v>107</v>
      </c>
      <c r="F416" s="39">
        <v>0</v>
      </c>
      <c r="G416" s="17">
        <v>18</v>
      </c>
      <c r="H416" s="42">
        <v>24.66</v>
      </c>
    </row>
    <row r="417" spans="1:8" x14ac:dyDescent="0.25">
      <c r="A417" s="38">
        <v>44776</v>
      </c>
      <c r="B417" s="39" t="s">
        <v>31</v>
      </c>
      <c r="C417" s="39">
        <v>5</v>
      </c>
      <c r="D417" s="39" t="s">
        <v>108</v>
      </c>
      <c r="E417" s="39" t="s">
        <v>107</v>
      </c>
      <c r="F417" s="39">
        <v>0</v>
      </c>
      <c r="G417" s="17">
        <v>73</v>
      </c>
      <c r="H417" s="42">
        <v>94.17</v>
      </c>
    </row>
    <row r="418" spans="1:8" x14ac:dyDescent="0.25">
      <c r="A418" s="38">
        <v>44779</v>
      </c>
      <c r="B418" s="39" t="s">
        <v>39</v>
      </c>
      <c r="C418" s="39">
        <v>9</v>
      </c>
      <c r="D418" s="39" t="s">
        <v>106</v>
      </c>
      <c r="E418" s="39" t="s">
        <v>106</v>
      </c>
      <c r="F418" s="39">
        <v>0</v>
      </c>
      <c r="G418" s="17">
        <v>13</v>
      </c>
      <c r="H418" s="42">
        <v>16.64</v>
      </c>
    </row>
    <row r="419" spans="1:8" x14ac:dyDescent="0.25">
      <c r="A419" s="38">
        <v>44781</v>
      </c>
      <c r="B419" s="39" t="s">
        <v>39</v>
      </c>
      <c r="C419" s="39">
        <v>2</v>
      </c>
      <c r="D419" s="39" t="s">
        <v>108</v>
      </c>
      <c r="E419" s="39" t="s">
        <v>106</v>
      </c>
      <c r="F419" s="39">
        <v>0</v>
      </c>
      <c r="G419" s="17">
        <v>13</v>
      </c>
      <c r="H419" s="42">
        <v>16.64</v>
      </c>
    </row>
    <row r="420" spans="1:8" x14ac:dyDescent="0.25">
      <c r="A420" s="38">
        <v>44781</v>
      </c>
      <c r="B420" s="39" t="s">
        <v>73</v>
      </c>
      <c r="C420" s="39">
        <v>12</v>
      </c>
      <c r="D420" s="39" t="s">
        <v>108</v>
      </c>
      <c r="E420" s="39" t="s">
        <v>107</v>
      </c>
      <c r="F420" s="39">
        <v>0</v>
      </c>
      <c r="G420" s="17">
        <v>89</v>
      </c>
      <c r="H420" s="42">
        <v>117.48</v>
      </c>
    </row>
    <row r="421" spans="1:8" x14ac:dyDescent="0.25">
      <c r="A421" s="38">
        <v>44781</v>
      </c>
      <c r="B421" s="39" t="s">
        <v>50</v>
      </c>
      <c r="C421" s="39">
        <v>11</v>
      </c>
      <c r="D421" s="39" t="s">
        <v>108</v>
      </c>
      <c r="E421" s="39" t="s">
        <v>107</v>
      </c>
      <c r="F421" s="39">
        <v>0</v>
      </c>
      <c r="G421" s="17">
        <v>126</v>
      </c>
      <c r="H421" s="42">
        <v>162.54</v>
      </c>
    </row>
    <row r="422" spans="1:8" x14ac:dyDescent="0.25">
      <c r="A422" s="38">
        <v>44787</v>
      </c>
      <c r="B422" s="39" t="s">
        <v>69</v>
      </c>
      <c r="C422" s="39">
        <v>14</v>
      </c>
      <c r="D422" s="39" t="s">
        <v>108</v>
      </c>
      <c r="E422" s="39" t="s">
        <v>107</v>
      </c>
      <c r="F422" s="39">
        <v>0</v>
      </c>
      <c r="G422" s="17">
        <v>148</v>
      </c>
      <c r="H422" s="42">
        <v>201.28</v>
      </c>
    </row>
    <row r="423" spans="1:8" x14ac:dyDescent="0.25">
      <c r="A423" s="38">
        <v>44788</v>
      </c>
      <c r="B423" s="39" t="s">
        <v>29</v>
      </c>
      <c r="C423" s="39">
        <v>10</v>
      </c>
      <c r="D423" s="39" t="s">
        <v>105</v>
      </c>
      <c r="E423" s="39" t="s">
        <v>107</v>
      </c>
      <c r="F423" s="39">
        <v>0</v>
      </c>
      <c r="G423" s="17">
        <v>44</v>
      </c>
      <c r="H423" s="42">
        <v>48.4</v>
      </c>
    </row>
    <row r="424" spans="1:8" x14ac:dyDescent="0.25">
      <c r="A424" s="38">
        <v>44788</v>
      </c>
      <c r="B424" s="39" t="s">
        <v>37</v>
      </c>
      <c r="C424" s="39">
        <v>7</v>
      </c>
      <c r="D424" s="39" t="s">
        <v>108</v>
      </c>
      <c r="E424" s="39" t="s">
        <v>106</v>
      </c>
      <c r="F424" s="39">
        <v>0</v>
      </c>
      <c r="G424" s="17">
        <v>12</v>
      </c>
      <c r="H424" s="42">
        <v>15.719999999999999</v>
      </c>
    </row>
    <row r="425" spans="1:8" x14ac:dyDescent="0.25">
      <c r="A425" s="38">
        <v>44791</v>
      </c>
      <c r="B425" s="39" t="s">
        <v>67</v>
      </c>
      <c r="C425" s="39">
        <v>8</v>
      </c>
      <c r="D425" s="39" t="s">
        <v>106</v>
      </c>
      <c r="E425" s="39" t="s">
        <v>106</v>
      </c>
      <c r="F425" s="39">
        <v>0</v>
      </c>
      <c r="G425" s="17">
        <v>47</v>
      </c>
      <c r="H425" s="42">
        <v>53.11</v>
      </c>
    </row>
    <row r="426" spans="1:8" x14ac:dyDescent="0.25">
      <c r="A426" s="38">
        <v>44791</v>
      </c>
      <c r="B426" s="39" t="s">
        <v>26</v>
      </c>
      <c r="C426" s="39">
        <v>2</v>
      </c>
      <c r="D426" s="39" t="s">
        <v>106</v>
      </c>
      <c r="E426" s="39" t="s">
        <v>107</v>
      </c>
      <c r="F426" s="39">
        <v>0</v>
      </c>
      <c r="G426" s="17">
        <v>148</v>
      </c>
      <c r="H426" s="42">
        <v>164.28</v>
      </c>
    </row>
    <row r="427" spans="1:8" x14ac:dyDescent="0.25">
      <c r="A427" s="38">
        <v>44792</v>
      </c>
      <c r="B427" s="39" t="s">
        <v>20</v>
      </c>
      <c r="C427" s="39">
        <v>3</v>
      </c>
      <c r="D427" s="39" t="s">
        <v>106</v>
      </c>
      <c r="E427" s="39" t="s">
        <v>106</v>
      </c>
      <c r="F427" s="39">
        <v>0</v>
      </c>
      <c r="G427" s="17">
        <v>43</v>
      </c>
      <c r="H427" s="42">
        <v>47.730000000000004</v>
      </c>
    </row>
    <row r="428" spans="1:8" x14ac:dyDescent="0.25">
      <c r="A428" s="38">
        <v>44793</v>
      </c>
      <c r="B428" s="39" t="s">
        <v>54</v>
      </c>
      <c r="C428" s="39">
        <v>13</v>
      </c>
      <c r="D428" s="39" t="s">
        <v>108</v>
      </c>
      <c r="E428" s="39" t="s">
        <v>106</v>
      </c>
      <c r="F428" s="39">
        <v>0</v>
      </c>
      <c r="G428" s="17">
        <v>141</v>
      </c>
      <c r="H428" s="42">
        <v>149.46</v>
      </c>
    </row>
    <row r="429" spans="1:8" x14ac:dyDescent="0.25">
      <c r="A429" s="38">
        <v>44793</v>
      </c>
      <c r="B429" s="39" t="s">
        <v>75</v>
      </c>
      <c r="C429" s="39">
        <v>14</v>
      </c>
      <c r="D429" s="39" t="s">
        <v>108</v>
      </c>
      <c r="E429" s="39" t="s">
        <v>106</v>
      </c>
      <c r="F429" s="39">
        <v>0</v>
      </c>
      <c r="G429" s="17">
        <v>95</v>
      </c>
      <c r="H429" s="42">
        <v>119.7</v>
      </c>
    </row>
    <row r="430" spans="1:8" x14ac:dyDescent="0.25">
      <c r="A430" s="38">
        <v>44794</v>
      </c>
      <c r="B430" s="39" t="s">
        <v>39</v>
      </c>
      <c r="C430" s="39">
        <v>4</v>
      </c>
      <c r="D430" s="39" t="s">
        <v>108</v>
      </c>
      <c r="E430" s="39" t="s">
        <v>106</v>
      </c>
      <c r="F430" s="39">
        <v>0</v>
      </c>
      <c r="G430" s="17">
        <v>13</v>
      </c>
      <c r="H430" s="42">
        <v>16.64</v>
      </c>
    </row>
    <row r="431" spans="1:8" x14ac:dyDescent="0.25">
      <c r="A431" s="38">
        <v>44796</v>
      </c>
      <c r="B431" s="39" t="s">
        <v>98</v>
      </c>
      <c r="C431" s="39">
        <v>11</v>
      </c>
      <c r="D431" s="39" t="s">
        <v>106</v>
      </c>
      <c r="E431" s="39" t="s">
        <v>106</v>
      </c>
      <c r="F431" s="39">
        <v>0</v>
      </c>
      <c r="G431" s="17">
        <v>76</v>
      </c>
      <c r="H431" s="42">
        <v>82.08</v>
      </c>
    </row>
    <row r="432" spans="1:8" x14ac:dyDescent="0.25">
      <c r="A432" s="38">
        <v>44796</v>
      </c>
      <c r="B432" s="39" t="s">
        <v>67</v>
      </c>
      <c r="C432" s="39">
        <v>14</v>
      </c>
      <c r="D432" s="39" t="s">
        <v>108</v>
      </c>
      <c r="E432" s="39" t="s">
        <v>107</v>
      </c>
      <c r="F432" s="39">
        <v>0</v>
      </c>
      <c r="G432" s="17">
        <v>47</v>
      </c>
      <c r="H432" s="42">
        <v>53.11</v>
      </c>
    </row>
    <row r="433" spans="1:8" x14ac:dyDescent="0.25">
      <c r="A433" s="38">
        <v>44797</v>
      </c>
      <c r="B433" s="39" t="s">
        <v>16</v>
      </c>
      <c r="C433" s="39">
        <v>5</v>
      </c>
      <c r="D433" s="39" t="s">
        <v>108</v>
      </c>
      <c r="E433" s="39" t="s">
        <v>107</v>
      </c>
      <c r="F433" s="39">
        <v>0</v>
      </c>
      <c r="G433" s="17">
        <v>133</v>
      </c>
      <c r="H433" s="42">
        <v>155.61000000000001</v>
      </c>
    </row>
    <row r="434" spans="1:8" x14ac:dyDescent="0.25">
      <c r="A434" s="38">
        <v>44799</v>
      </c>
      <c r="B434" s="39" t="s">
        <v>45</v>
      </c>
      <c r="C434" s="39">
        <v>13</v>
      </c>
      <c r="D434" s="39" t="s">
        <v>105</v>
      </c>
      <c r="E434" s="39" t="s">
        <v>107</v>
      </c>
      <c r="F434" s="39">
        <v>0</v>
      </c>
      <c r="G434" s="17">
        <v>150</v>
      </c>
      <c r="H434" s="42">
        <v>210</v>
      </c>
    </row>
    <row r="435" spans="1:8" x14ac:dyDescent="0.25">
      <c r="A435" s="38">
        <v>44799</v>
      </c>
      <c r="B435" s="39" t="s">
        <v>83</v>
      </c>
      <c r="C435" s="39">
        <v>8</v>
      </c>
      <c r="D435" s="39" t="s">
        <v>106</v>
      </c>
      <c r="E435" s="39" t="s">
        <v>106</v>
      </c>
      <c r="F435" s="39">
        <v>0</v>
      </c>
      <c r="G435" s="17">
        <v>67</v>
      </c>
      <c r="H435" s="42">
        <v>85.76</v>
      </c>
    </row>
    <row r="436" spans="1:8" x14ac:dyDescent="0.25">
      <c r="A436" s="38">
        <v>44800</v>
      </c>
      <c r="B436" s="39" t="s">
        <v>88</v>
      </c>
      <c r="C436" s="39">
        <v>15</v>
      </c>
      <c r="D436" s="39" t="s">
        <v>105</v>
      </c>
      <c r="E436" s="39" t="s">
        <v>106</v>
      </c>
      <c r="F436" s="39">
        <v>0</v>
      </c>
      <c r="G436" s="17">
        <v>37</v>
      </c>
      <c r="H436" s="42">
        <v>42.55</v>
      </c>
    </row>
    <row r="437" spans="1:8" x14ac:dyDescent="0.25">
      <c r="A437" s="38">
        <v>44801</v>
      </c>
      <c r="B437" s="39" t="s">
        <v>16</v>
      </c>
      <c r="C437" s="39">
        <v>9</v>
      </c>
      <c r="D437" s="39" t="s">
        <v>106</v>
      </c>
      <c r="E437" s="39" t="s">
        <v>106</v>
      </c>
      <c r="F437" s="39">
        <v>0</v>
      </c>
      <c r="G437" s="17">
        <v>133</v>
      </c>
      <c r="H437" s="42">
        <v>155.61000000000001</v>
      </c>
    </row>
    <row r="438" spans="1:8" x14ac:dyDescent="0.25">
      <c r="A438" s="38">
        <v>44801</v>
      </c>
      <c r="B438" s="39" t="s">
        <v>88</v>
      </c>
      <c r="C438" s="39">
        <v>5</v>
      </c>
      <c r="D438" s="39" t="s">
        <v>108</v>
      </c>
      <c r="E438" s="39" t="s">
        <v>106</v>
      </c>
      <c r="F438" s="39">
        <v>0</v>
      </c>
      <c r="G438" s="17">
        <v>37</v>
      </c>
      <c r="H438" s="42">
        <v>42.55</v>
      </c>
    </row>
    <row r="439" spans="1:8" x14ac:dyDescent="0.25">
      <c r="A439" s="38">
        <v>44803</v>
      </c>
      <c r="B439" s="39" t="s">
        <v>18</v>
      </c>
      <c r="C439" s="39">
        <v>6</v>
      </c>
      <c r="D439" s="39" t="s">
        <v>106</v>
      </c>
      <c r="E439" s="39" t="s">
        <v>107</v>
      </c>
      <c r="F439" s="39">
        <v>0</v>
      </c>
      <c r="G439" s="17">
        <v>75</v>
      </c>
      <c r="H439" s="42">
        <v>85.5</v>
      </c>
    </row>
    <row r="440" spans="1:8" x14ac:dyDescent="0.25">
      <c r="A440" s="38">
        <v>44803</v>
      </c>
      <c r="B440" s="39" t="s">
        <v>96</v>
      </c>
      <c r="C440" s="39">
        <v>6</v>
      </c>
      <c r="D440" s="39" t="s">
        <v>108</v>
      </c>
      <c r="E440" s="39" t="s">
        <v>107</v>
      </c>
      <c r="F440" s="39">
        <v>0</v>
      </c>
      <c r="G440" s="17">
        <v>67</v>
      </c>
      <c r="H440" s="42">
        <v>83.08</v>
      </c>
    </row>
    <row r="441" spans="1:8" x14ac:dyDescent="0.25">
      <c r="A441" s="38">
        <v>44803</v>
      </c>
      <c r="B441" s="39" t="s">
        <v>58</v>
      </c>
      <c r="C441" s="39">
        <v>5</v>
      </c>
      <c r="D441" s="39" t="s">
        <v>108</v>
      </c>
      <c r="E441" s="39" t="s">
        <v>107</v>
      </c>
      <c r="F441" s="39">
        <v>0</v>
      </c>
      <c r="G441" s="17">
        <v>7</v>
      </c>
      <c r="H441" s="42">
        <v>8.33</v>
      </c>
    </row>
    <row r="442" spans="1:8" x14ac:dyDescent="0.25">
      <c r="A442" s="38">
        <v>44804</v>
      </c>
      <c r="B442" s="39" t="s">
        <v>37</v>
      </c>
      <c r="C442" s="39">
        <v>13</v>
      </c>
      <c r="D442" s="39" t="s">
        <v>108</v>
      </c>
      <c r="E442" s="39" t="s">
        <v>107</v>
      </c>
      <c r="F442" s="39">
        <v>0</v>
      </c>
      <c r="G442" s="17">
        <v>12</v>
      </c>
      <c r="H442" s="42">
        <v>15.719999999999999</v>
      </c>
    </row>
    <row r="443" spans="1:8" x14ac:dyDescent="0.25">
      <c r="A443" s="38">
        <v>44808</v>
      </c>
      <c r="B443" s="39" t="s">
        <v>10</v>
      </c>
      <c r="C443" s="39">
        <v>1</v>
      </c>
      <c r="D443" s="39" t="s">
        <v>108</v>
      </c>
      <c r="E443" s="39" t="s">
        <v>107</v>
      </c>
      <c r="F443" s="39">
        <v>0</v>
      </c>
      <c r="G443" s="17">
        <v>105</v>
      </c>
      <c r="H443" s="42">
        <v>142.80000000000001</v>
      </c>
    </row>
    <row r="444" spans="1:8" x14ac:dyDescent="0.25">
      <c r="A444" s="38">
        <v>44810</v>
      </c>
      <c r="B444" s="39" t="s">
        <v>16</v>
      </c>
      <c r="C444" s="39">
        <v>12</v>
      </c>
      <c r="D444" s="39" t="s">
        <v>105</v>
      </c>
      <c r="E444" s="39" t="s">
        <v>106</v>
      </c>
      <c r="F444" s="39">
        <v>0</v>
      </c>
      <c r="G444" s="17">
        <v>133</v>
      </c>
      <c r="H444" s="42">
        <v>155.61000000000001</v>
      </c>
    </row>
    <row r="445" spans="1:8" x14ac:dyDescent="0.25">
      <c r="A445" s="38">
        <v>44813</v>
      </c>
      <c r="B445" s="39" t="s">
        <v>92</v>
      </c>
      <c r="C445" s="39">
        <v>9</v>
      </c>
      <c r="D445" s="39" t="s">
        <v>108</v>
      </c>
      <c r="E445" s="39" t="s">
        <v>106</v>
      </c>
      <c r="F445" s="39">
        <v>0</v>
      </c>
      <c r="G445" s="17">
        <v>138</v>
      </c>
      <c r="H445" s="42">
        <v>173.88</v>
      </c>
    </row>
    <row r="446" spans="1:8" x14ac:dyDescent="0.25">
      <c r="A446" s="38">
        <v>44813</v>
      </c>
      <c r="B446" s="39" t="s">
        <v>12</v>
      </c>
      <c r="C446" s="39">
        <v>3</v>
      </c>
      <c r="D446" s="39" t="s">
        <v>108</v>
      </c>
      <c r="E446" s="39" t="s">
        <v>106</v>
      </c>
      <c r="F446" s="39">
        <v>0</v>
      </c>
      <c r="G446" s="17">
        <v>71</v>
      </c>
      <c r="H446" s="42">
        <v>80.94</v>
      </c>
    </row>
    <row r="447" spans="1:8" x14ac:dyDescent="0.25">
      <c r="A447" s="38">
        <v>44814</v>
      </c>
      <c r="B447" s="39" t="s">
        <v>79</v>
      </c>
      <c r="C447" s="39">
        <v>15</v>
      </c>
      <c r="D447" s="39" t="s">
        <v>106</v>
      </c>
      <c r="E447" s="39" t="s">
        <v>107</v>
      </c>
      <c r="F447" s="39">
        <v>0</v>
      </c>
      <c r="G447" s="17">
        <v>5</v>
      </c>
      <c r="H447" s="42">
        <v>6.7</v>
      </c>
    </row>
    <row r="448" spans="1:8" x14ac:dyDescent="0.25">
      <c r="A448" s="38">
        <v>44814</v>
      </c>
      <c r="B448" s="39" t="s">
        <v>86</v>
      </c>
      <c r="C448" s="39">
        <v>4</v>
      </c>
      <c r="D448" s="39" t="s">
        <v>108</v>
      </c>
      <c r="E448" s="39" t="s">
        <v>107</v>
      </c>
      <c r="F448" s="39">
        <v>0</v>
      </c>
      <c r="G448" s="17">
        <v>72</v>
      </c>
      <c r="H448" s="42">
        <v>79.92</v>
      </c>
    </row>
    <row r="449" spans="1:8" x14ac:dyDescent="0.25">
      <c r="A449" s="38">
        <v>44818</v>
      </c>
      <c r="B449" s="39" t="s">
        <v>67</v>
      </c>
      <c r="C449" s="39">
        <v>3</v>
      </c>
      <c r="D449" s="39" t="s">
        <v>108</v>
      </c>
      <c r="E449" s="39" t="s">
        <v>107</v>
      </c>
      <c r="F449" s="39">
        <v>0</v>
      </c>
      <c r="G449" s="17">
        <v>47</v>
      </c>
      <c r="H449" s="42">
        <v>53.11</v>
      </c>
    </row>
    <row r="450" spans="1:8" x14ac:dyDescent="0.25">
      <c r="A450" s="38">
        <v>44819</v>
      </c>
      <c r="B450" s="39" t="s">
        <v>83</v>
      </c>
      <c r="C450" s="39">
        <v>15</v>
      </c>
      <c r="D450" s="39" t="s">
        <v>106</v>
      </c>
      <c r="E450" s="39" t="s">
        <v>106</v>
      </c>
      <c r="F450" s="39">
        <v>0</v>
      </c>
      <c r="G450" s="17">
        <v>67</v>
      </c>
      <c r="H450" s="42">
        <v>85.76</v>
      </c>
    </row>
    <row r="451" spans="1:8" x14ac:dyDescent="0.25">
      <c r="A451" s="38">
        <v>44822</v>
      </c>
      <c r="B451" s="39" t="s">
        <v>60</v>
      </c>
      <c r="C451" s="39">
        <v>14</v>
      </c>
      <c r="D451" s="39" t="s">
        <v>106</v>
      </c>
      <c r="E451" s="39" t="s">
        <v>107</v>
      </c>
      <c r="F451" s="39">
        <v>0</v>
      </c>
      <c r="G451" s="17">
        <v>18</v>
      </c>
      <c r="H451" s="42">
        <v>24.66</v>
      </c>
    </row>
    <row r="452" spans="1:8" x14ac:dyDescent="0.25">
      <c r="A452" s="38">
        <v>44823</v>
      </c>
      <c r="B452" s="39" t="s">
        <v>75</v>
      </c>
      <c r="C452" s="39">
        <v>8</v>
      </c>
      <c r="D452" s="39" t="s">
        <v>105</v>
      </c>
      <c r="E452" s="39" t="s">
        <v>107</v>
      </c>
      <c r="F452" s="39">
        <v>0</v>
      </c>
      <c r="G452" s="17">
        <v>95</v>
      </c>
      <c r="H452" s="42">
        <v>119.7</v>
      </c>
    </row>
    <row r="453" spans="1:8" x14ac:dyDescent="0.25">
      <c r="A453" s="38">
        <v>44824</v>
      </c>
      <c r="B453" s="39" t="s">
        <v>75</v>
      </c>
      <c r="C453" s="39">
        <v>6</v>
      </c>
      <c r="D453" s="39" t="s">
        <v>108</v>
      </c>
      <c r="E453" s="39" t="s">
        <v>106</v>
      </c>
      <c r="F453" s="39">
        <v>0</v>
      </c>
      <c r="G453" s="17">
        <v>95</v>
      </c>
      <c r="H453" s="42">
        <v>119.7</v>
      </c>
    </row>
    <row r="454" spans="1:8" x14ac:dyDescent="0.25">
      <c r="A454" s="38">
        <v>44824</v>
      </c>
      <c r="B454" s="39" t="s">
        <v>6</v>
      </c>
      <c r="C454" s="39">
        <v>10</v>
      </c>
      <c r="D454" s="39" t="s">
        <v>108</v>
      </c>
      <c r="E454" s="39" t="s">
        <v>106</v>
      </c>
      <c r="F454" s="39">
        <v>0</v>
      </c>
      <c r="G454" s="17">
        <v>98</v>
      </c>
      <c r="H454" s="42">
        <v>103.88</v>
      </c>
    </row>
    <row r="455" spans="1:8" x14ac:dyDescent="0.25">
      <c r="A455" s="38">
        <v>44825</v>
      </c>
      <c r="B455" s="39" t="s">
        <v>43</v>
      </c>
      <c r="C455" s="39">
        <v>14</v>
      </c>
      <c r="D455" s="39" t="s">
        <v>106</v>
      </c>
      <c r="E455" s="39" t="s">
        <v>106</v>
      </c>
      <c r="F455" s="39">
        <v>0</v>
      </c>
      <c r="G455" s="17">
        <v>37</v>
      </c>
      <c r="H455" s="42">
        <v>49.21</v>
      </c>
    </row>
    <row r="456" spans="1:8" x14ac:dyDescent="0.25">
      <c r="A456" s="38">
        <v>44825</v>
      </c>
      <c r="B456" s="39" t="s">
        <v>60</v>
      </c>
      <c r="C456" s="39">
        <v>5</v>
      </c>
      <c r="D456" s="39" t="s">
        <v>108</v>
      </c>
      <c r="E456" s="39" t="s">
        <v>107</v>
      </c>
      <c r="F456" s="39">
        <v>0</v>
      </c>
      <c r="G456" s="17">
        <v>18</v>
      </c>
      <c r="H456" s="42">
        <v>24.66</v>
      </c>
    </row>
    <row r="457" spans="1:8" x14ac:dyDescent="0.25">
      <c r="A457" s="38">
        <v>44826</v>
      </c>
      <c r="B457" s="39" t="s">
        <v>96</v>
      </c>
      <c r="C457" s="39">
        <v>12</v>
      </c>
      <c r="D457" s="39" t="s">
        <v>106</v>
      </c>
      <c r="E457" s="39" t="s">
        <v>106</v>
      </c>
      <c r="F457" s="39">
        <v>0</v>
      </c>
      <c r="G457" s="17">
        <v>67</v>
      </c>
      <c r="H457" s="42">
        <v>83.08</v>
      </c>
    </row>
    <row r="458" spans="1:8" x14ac:dyDescent="0.25">
      <c r="A458" s="38">
        <v>44827</v>
      </c>
      <c r="B458" s="39" t="s">
        <v>31</v>
      </c>
      <c r="C458" s="39">
        <v>12</v>
      </c>
      <c r="D458" s="39" t="s">
        <v>108</v>
      </c>
      <c r="E458" s="39" t="s">
        <v>106</v>
      </c>
      <c r="F458" s="39">
        <v>0</v>
      </c>
      <c r="G458" s="17">
        <v>73</v>
      </c>
      <c r="H458" s="42">
        <v>94.17</v>
      </c>
    </row>
    <row r="459" spans="1:8" x14ac:dyDescent="0.25">
      <c r="A459" s="38">
        <v>44828</v>
      </c>
      <c r="B459" s="39" t="s">
        <v>73</v>
      </c>
      <c r="C459" s="39">
        <v>14</v>
      </c>
      <c r="D459" s="39" t="s">
        <v>108</v>
      </c>
      <c r="E459" s="39" t="s">
        <v>106</v>
      </c>
      <c r="F459" s="39">
        <v>0</v>
      </c>
      <c r="G459" s="17">
        <v>89</v>
      </c>
      <c r="H459" s="42">
        <v>117.48</v>
      </c>
    </row>
    <row r="460" spans="1:8" x14ac:dyDescent="0.25">
      <c r="A460" s="38">
        <v>44828</v>
      </c>
      <c r="B460" s="39" t="s">
        <v>73</v>
      </c>
      <c r="C460" s="39">
        <v>8</v>
      </c>
      <c r="D460" s="39" t="s">
        <v>108</v>
      </c>
      <c r="E460" s="39" t="s">
        <v>107</v>
      </c>
      <c r="F460" s="39">
        <v>0</v>
      </c>
      <c r="G460" s="17">
        <v>89</v>
      </c>
      <c r="H460" s="42">
        <v>117.48</v>
      </c>
    </row>
    <row r="461" spans="1:8" x14ac:dyDescent="0.25">
      <c r="A461" s="38">
        <v>44831</v>
      </c>
      <c r="B461" s="39" t="s">
        <v>81</v>
      </c>
      <c r="C461" s="39">
        <v>4</v>
      </c>
      <c r="D461" s="39" t="s">
        <v>108</v>
      </c>
      <c r="E461" s="39" t="s">
        <v>107</v>
      </c>
      <c r="F461" s="39">
        <v>0</v>
      </c>
      <c r="G461" s="17">
        <v>90</v>
      </c>
      <c r="H461" s="42">
        <v>96.3</v>
      </c>
    </row>
    <row r="462" spans="1:8" x14ac:dyDescent="0.25">
      <c r="A462" s="38">
        <v>44831</v>
      </c>
      <c r="B462" s="39" t="s">
        <v>98</v>
      </c>
      <c r="C462" s="39">
        <v>9</v>
      </c>
      <c r="D462" s="39" t="s">
        <v>108</v>
      </c>
      <c r="E462" s="39" t="s">
        <v>107</v>
      </c>
      <c r="F462" s="39">
        <v>0</v>
      </c>
      <c r="G462" s="17">
        <v>76</v>
      </c>
      <c r="H462" s="42">
        <v>82.08</v>
      </c>
    </row>
    <row r="463" spans="1:8" x14ac:dyDescent="0.25">
      <c r="A463" s="38">
        <v>44831</v>
      </c>
      <c r="B463" s="39" t="s">
        <v>86</v>
      </c>
      <c r="C463" s="39">
        <v>3</v>
      </c>
      <c r="D463" s="39" t="s">
        <v>105</v>
      </c>
      <c r="E463" s="39" t="s">
        <v>107</v>
      </c>
      <c r="F463" s="39">
        <v>0</v>
      </c>
      <c r="G463" s="17">
        <v>72</v>
      </c>
      <c r="H463" s="42">
        <v>79.92</v>
      </c>
    </row>
    <row r="464" spans="1:8" x14ac:dyDescent="0.25">
      <c r="A464" s="38">
        <v>44833</v>
      </c>
      <c r="B464" s="39" t="s">
        <v>77</v>
      </c>
      <c r="C464" s="39">
        <v>13</v>
      </c>
      <c r="D464" s="39" t="s">
        <v>108</v>
      </c>
      <c r="E464" s="39" t="s">
        <v>106</v>
      </c>
      <c r="F464" s="39">
        <v>0</v>
      </c>
      <c r="G464" s="17">
        <v>55</v>
      </c>
      <c r="H464" s="42">
        <v>58.3</v>
      </c>
    </row>
    <row r="465" spans="1:8" x14ac:dyDescent="0.25">
      <c r="A465" s="38">
        <v>44837</v>
      </c>
      <c r="B465" s="39" t="s">
        <v>29</v>
      </c>
      <c r="C465" s="39">
        <v>5</v>
      </c>
      <c r="D465" s="39" t="s">
        <v>108</v>
      </c>
      <c r="E465" s="39" t="s">
        <v>107</v>
      </c>
      <c r="F465" s="39">
        <v>0</v>
      </c>
      <c r="G465" s="17">
        <v>44</v>
      </c>
      <c r="H465" s="42">
        <v>48.4</v>
      </c>
    </row>
    <row r="466" spans="1:8" x14ac:dyDescent="0.25">
      <c r="A466" s="38">
        <v>44838</v>
      </c>
      <c r="B466" s="39" t="s">
        <v>20</v>
      </c>
      <c r="C466" s="39">
        <v>15</v>
      </c>
      <c r="D466" s="39" t="s">
        <v>108</v>
      </c>
      <c r="E466" s="39" t="s">
        <v>106</v>
      </c>
      <c r="F466" s="39">
        <v>0</v>
      </c>
      <c r="G466" s="17">
        <v>43</v>
      </c>
      <c r="H466" s="42">
        <v>47.730000000000004</v>
      </c>
    </row>
    <row r="467" spans="1:8" x14ac:dyDescent="0.25">
      <c r="A467" s="38">
        <v>44840</v>
      </c>
      <c r="B467" s="39" t="s">
        <v>79</v>
      </c>
      <c r="C467" s="39">
        <v>1</v>
      </c>
      <c r="D467" s="39" t="s">
        <v>108</v>
      </c>
      <c r="E467" s="39" t="s">
        <v>106</v>
      </c>
      <c r="F467" s="39">
        <v>0</v>
      </c>
      <c r="G467" s="17">
        <v>5</v>
      </c>
      <c r="H467" s="42">
        <v>6.7</v>
      </c>
    </row>
    <row r="468" spans="1:8" x14ac:dyDescent="0.25">
      <c r="A468" s="38">
        <v>44843</v>
      </c>
      <c r="B468" s="39" t="s">
        <v>86</v>
      </c>
      <c r="C468" s="39">
        <v>14</v>
      </c>
      <c r="D468" s="39" t="s">
        <v>106</v>
      </c>
      <c r="E468" s="39" t="s">
        <v>106</v>
      </c>
      <c r="F468" s="39">
        <v>0</v>
      </c>
      <c r="G468" s="17">
        <v>72</v>
      </c>
      <c r="H468" s="42">
        <v>79.92</v>
      </c>
    </row>
    <row r="469" spans="1:8" x14ac:dyDescent="0.25">
      <c r="A469" s="38">
        <v>44844</v>
      </c>
      <c r="B469" s="39" t="s">
        <v>45</v>
      </c>
      <c r="C469" s="39">
        <v>9</v>
      </c>
      <c r="D469" s="39" t="s">
        <v>108</v>
      </c>
      <c r="E469" s="39" t="s">
        <v>106</v>
      </c>
      <c r="F469" s="39">
        <v>0</v>
      </c>
      <c r="G469" s="17">
        <v>150</v>
      </c>
      <c r="H469" s="42">
        <v>210</v>
      </c>
    </row>
    <row r="470" spans="1:8" x14ac:dyDescent="0.25">
      <c r="A470" s="38">
        <v>44844</v>
      </c>
      <c r="B470" s="39" t="s">
        <v>98</v>
      </c>
      <c r="C470" s="39">
        <v>12</v>
      </c>
      <c r="D470" s="39" t="s">
        <v>106</v>
      </c>
      <c r="E470" s="39" t="s">
        <v>106</v>
      </c>
      <c r="F470" s="39">
        <v>0</v>
      </c>
      <c r="G470" s="17">
        <v>76</v>
      </c>
      <c r="H470" s="42">
        <v>82.08</v>
      </c>
    </row>
    <row r="471" spans="1:8" x14ac:dyDescent="0.25">
      <c r="A471" s="38">
        <v>44845</v>
      </c>
      <c r="B471" s="39" t="s">
        <v>22</v>
      </c>
      <c r="C471" s="39">
        <v>10</v>
      </c>
      <c r="D471" s="39" t="s">
        <v>108</v>
      </c>
      <c r="E471" s="39" t="s">
        <v>106</v>
      </c>
      <c r="F471" s="39">
        <v>0</v>
      </c>
      <c r="G471" s="17">
        <v>83</v>
      </c>
      <c r="H471" s="42">
        <v>94.62</v>
      </c>
    </row>
    <row r="472" spans="1:8" x14ac:dyDescent="0.25">
      <c r="A472" s="38">
        <v>44847</v>
      </c>
      <c r="B472" s="39" t="s">
        <v>10</v>
      </c>
      <c r="C472" s="39">
        <v>15</v>
      </c>
      <c r="D472" s="39" t="s">
        <v>106</v>
      </c>
      <c r="E472" s="39" t="s">
        <v>106</v>
      </c>
      <c r="F472" s="39">
        <v>0</v>
      </c>
      <c r="G472" s="17">
        <v>105</v>
      </c>
      <c r="H472" s="42">
        <v>142.80000000000001</v>
      </c>
    </row>
    <row r="473" spans="1:8" x14ac:dyDescent="0.25">
      <c r="A473" s="38">
        <v>44848</v>
      </c>
      <c r="B473" s="39" t="s">
        <v>98</v>
      </c>
      <c r="C473" s="39">
        <v>15</v>
      </c>
      <c r="D473" s="39" t="s">
        <v>105</v>
      </c>
      <c r="E473" s="39" t="s">
        <v>106</v>
      </c>
      <c r="F473" s="39">
        <v>0</v>
      </c>
      <c r="G473" s="17">
        <v>76</v>
      </c>
      <c r="H473" s="42">
        <v>82.08</v>
      </c>
    </row>
    <row r="474" spans="1:8" x14ac:dyDescent="0.25">
      <c r="A474" s="38">
        <v>44849</v>
      </c>
      <c r="B474" s="39" t="s">
        <v>37</v>
      </c>
      <c r="C474" s="39">
        <v>10</v>
      </c>
      <c r="D474" s="39" t="s">
        <v>108</v>
      </c>
      <c r="E474" s="39" t="s">
        <v>107</v>
      </c>
      <c r="F474" s="39">
        <v>0</v>
      </c>
      <c r="G474" s="17">
        <v>12</v>
      </c>
      <c r="H474" s="42">
        <v>15.719999999999999</v>
      </c>
    </row>
    <row r="475" spans="1:8" x14ac:dyDescent="0.25">
      <c r="A475" s="38">
        <v>44850</v>
      </c>
      <c r="B475" s="39" t="s">
        <v>81</v>
      </c>
      <c r="C475" s="39">
        <v>3</v>
      </c>
      <c r="D475" s="39" t="s">
        <v>106</v>
      </c>
      <c r="E475" s="39" t="s">
        <v>106</v>
      </c>
      <c r="F475" s="39">
        <v>0</v>
      </c>
      <c r="G475" s="17">
        <v>90</v>
      </c>
      <c r="H475" s="42">
        <v>96.3</v>
      </c>
    </row>
    <row r="476" spans="1:8" x14ac:dyDescent="0.25">
      <c r="A476" s="38">
        <v>44857</v>
      </c>
      <c r="B476" s="39" t="s">
        <v>56</v>
      </c>
      <c r="C476" s="39">
        <v>14</v>
      </c>
      <c r="D476" s="39" t="s">
        <v>106</v>
      </c>
      <c r="E476" s="39" t="s">
        <v>107</v>
      </c>
      <c r="F476" s="39">
        <v>0</v>
      </c>
      <c r="G476" s="17">
        <v>144</v>
      </c>
      <c r="H476" s="42">
        <v>156.96</v>
      </c>
    </row>
    <row r="477" spans="1:8" x14ac:dyDescent="0.25">
      <c r="A477" s="38">
        <v>44864</v>
      </c>
      <c r="B477" s="39" t="s">
        <v>94</v>
      </c>
      <c r="C477" s="39">
        <v>3</v>
      </c>
      <c r="D477" s="39" t="s">
        <v>108</v>
      </c>
      <c r="E477" s="39" t="s">
        <v>107</v>
      </c>
      <c r="F477" s="39">
        <v>0</v>
      </c>
      <c r="G477" s="17">
        <v>120</v>
      </c>
      <c r="H477" s="42">
        <v>162</v>
      </c>
    </row>
    <row r="478" spans="1:8" x14ac:dyDescent="0.25">
      <c r="A478" s="38">
        <v>44865</v>
      </c>
      <c r="B478" s="39" t="s">
        <v>86</v>
      </c>
      <c r="C478" s="39">
        <v>8</v>
      </c>
      <c r="D478" s="39" t="s">
        <v>108</v>
      </c>
      <c r="E478" s="39" t="s">
        <v>106</v>
      </c>
      <c r="F478" s="39">
        <v>0</v>
      </c>
      <c r="G478" s="17">
        <v>72</v>
      </c>
      <c r="H478" s="42">
        <v>79.92</v>
      </c>
    </row>
    <row r="479" spans="1:8" x14ac:dyDescent="0.25">
      <c r="A479" s="38">
        <v>44866</v>
      </c>
      <c r="B479" s="39" t="s">
        <v>31</v>
      </c>
      <c r="C479" s="39">
        <v>15</v>
      </c>
      <c r="D479" s="39" t="s">
        <v>105</v>
      </c>
      <c r="E479" s="39" t="s">
        <v>106</v>
      </c>
      <c r="F479" s="39">
        <v>0</v>
      </c>
      <c r="G479" s="17">
        <v>73</v>
      </c>
      <c r="H479" s="42">
        <v>94.17</v>
      </c>
    </row>
    <row r="480" spans="1:8" x14ac:dyDescent="0.25">
      <c r="A480" s="38">
        <v>44867</v>
      </c>
      <c r="B480" s="39" t="s">
        <v>37</v>
      </c>
      <c r="C480" s="39">
        <v>15</v>
      </c>
      <c r="D480" s="39" t="s">
        <v>105</v>
      </c>
      <c r="E480" s="39" t="s">
        <v>107</v>
      </c>
      <c r="F480" s="39">
        <v>0</v>
      </c>
      <c r="G480" s="17">
        <v>12</v>
      </c>
      <c r="H480" s="42">
        <v>15.719999999999999</v>
      </c>
    </row>
    <row r="481" spans="1:8" x14ac:dyDescent="0.25">
      <c r="A481" s="38">
        <v>44867</v>
      </c>
      <c r="B481" s="39" t="s">
        <v>69</v>
      </c>
      <c r="C481" s="39">
        <v>15</v>
      </c>
      <c r="D481" s="39" t="s">
        <v>108</v>
      </c>
      <c r="E481" s="39" t="s">
        <v>107</v>
      </c>
      <c r="F481" s="39">
        <v>0</v>
      </c>
      <c r="G481" s="17">
        <v>148</v>
      </c>
      <c r="H481" s="42">
        <v>201.28</v>
      </c>
    </row>
    <row r="482" spans="1:8" x14ac:dyDescent="0.25">
      <c r="A482" s="38">
        <v>44867</v>
      </c>
      <c r="B482" s="39" t="s">
        <v>79</v>
      </c>
      <c r="C482" s="39">
        <v>5</v>
      </c>
      <c r="D482" s="39" t="s">
        <v>108</v>
      </c>
      <c r="E482" s="39" t="s">
        <v>107</v>
      </c>
      <c r="F482" s="39">
        <v>0</v>
      </c>
      <c r="G482" s="17">
        <v>5</v>
      </c>
      <c r="H482" s="42">
        <v>6.7</v>
      </c>
    </row>
    <row r="483" spans="1:8" x14ac:dyDescent="0.25">
      <c r="A483" s="38">
        <v>44868</v>
      </c>
      <c r="B483" s="39" t="s">
        <v>47</v>
      </c>
      <c r="C483" s="39">
        <v>11</v>
      </c>
      <c r="D483" s="39" t="s">
        <v>106</v>
      </c>
      <c r="E483" s="39" t="s">
        <v>106</v>
      </c>
      <c r="F483" s="39">
        <v>0</v>
      </c>
      <c r="G483" s="17">
        <v>61</v>
      </c>
      <c r="H483" s="42">
        <v>76.25</v>
      </c>
    </row>
    <row r="484" spans="1:8" x14ac:dyDescent="0.25">
      <c r="A484" s="38">
        <v>44869</v>
      </c>
      <c r="B484" s="39" t="s">
        <v>22</v>
      </c>
      <c r="C484" s="39">
        <v>10</v>
      </c>
      <c r="D484" s="39" t="s">
        <v>108</v>
      </c>
      <c r="E484" s="39" t="s">
        <v>106</v>
      </c>
      <c r="F484" s="39">
        <v>0</v>
      </c>
      <c r="G484" s="17">
        <v>83</v>
      </c>
      <c r="H484" s="42">
        <v>94.62</v>
      </c>
    </row>
    <row r="485" spans="1:8" x14ac:dyDescent="0.25">
      <c r="A485" s="38">
        <v>44870</v>
      </c>
      <c r="B485" s="39" t="s">
        <v>45</v>
      </c>
      <c r="C485" s="39">
        <v>15</v>
      </c>
      <c r="D485" s="39" t="s">
        <v>108</v>
      </c>
      <c r="E485" s="39" t="s">
        <v>107</v>
      </c>
      <c r="F485" s="39">
        <v>0</v>
      </c>
      <c r="G485" s="17">
        <v>150</v>
      </c>
      <c r="H485" s="42">
        <v>210</v>
      </c>
    </row>
    <row r="486" spans="1:8" x14ac:dyDescent="0.25">
      <c r="A486" s="38">
        <v>44871</v>
      </c>
      <c r="B486" s="39" t="s">
        <v>96</v>
      </c>
      <c r="C486" s="39">
        <v>13</v>
      </c>
      <c r="D486" s="39" t="s">
        <v>108</v>
      </c>
      <c r="E486" s="39" t="s">
        <v>107</v>
      </c>
      <c r="F486" s="39">
        <v>0</v>
      </c>
      <c r="G486" s="17">
        <v>67</v>
      </c>
      <c r="H486" s="42">
        <v>83.08</v>
      </c>
    </row>
    <row r="487" spans="1:8" x14ac:dyDescent="0.25">
      <c r="A487" s="38">
        <v>44871</v>
      </c>
      <c r="B487" s="39" t="s">
        <v>37</v>
      </c>
      <c r="C487" s="39">
        <v>13</v>
      </c>
      <c r="D487" s="39" t="s">
        <v>106</v>
      </c>
      <c r="E487" s="39" t="s">
        <v>106</v>
      </c>
      <c r="F487" s="39">
        <v>0</v>
      </c>
      <c r="G487" s="17">
        <v>12</v>
      </c>
      <c r="H487" s="42">
        <v>15.719999999999999</v>
      </c>
    </row>
    <row r="488" spans="1:8" x14ac:dyDescent="0.25">
      <c r="A488" s="38">
        <v>44871</v>
      </c>
      <c r="B488" s="39" t="s">
        <v>94</v>
      </c>
      <c r="C488" s="39">
        <v>13</v>
      </c>
      <c r="D488" s="39" t="s">
        <v>108</v>
      </c>
      <c r="E488" s="39" t="s">
        <v>107</v>
      </c>
      <c r="F488" s="39">
        <v>0</v>
      </c>
      <c r="G488" s="17">
        <v>120</v>
      </c>
      <c r="H488" s="42">
        <v>162</v>
      </c>
    </row>
    <row r="489" spans="1:8" x14ac:dyDescent="0.25">
      <c r="A489" s="38">
        <v>44872</v>
      </c>
      <c r="B489" s="39" t="s">
        <v>90</v>
      </c>
      <c r="C489" s="39">
        <v>13</v>
      </c>
      <c r="D489" s="39" t="s">
        <v>106</v>
      </c>
      <c r="E489" s="39" t="s">
        <v>107</v>
      </c>
      <c r="F489" s="39">
        <v>0</v>
      </c>
      <c r="G489" s="17">
        <v>90</v>
      </c>
      <c r="H489" s="42">
        <v>115.2</v>
      </c>
    </row>
    <row r="490" spans="1:8" x14ac:dyDescent="0.25">
      <c r="A490" s="38">
        <v>44873</v>
      </c>
      <c r="B490" s="39" t="s">
        <v>81</v>
      </c>
      <c r="C490" s="39">
        <v>11</v>
      </c>
      <c r="D490" s="39" t="s">
        <v>105</v>
      </c>
      <c r="E490" s="39" t="s">
        <v>107</v>
      </c>
      <c r="F490" s="39">
        <v>0</v>
      </c>
      <c r="G490" s="17">
        <v>90</v>
      </c>
      <c r="H490" s="42">
        <v>96.3</v>
      </c>
    </row>
    <row r="491" spans="1:8" x14ac:dyDescent="0.25">
      <c r="A491" s="38">
        <v>44873</v>
      </c>
      <c r="B491" s="39" t="s">
        <v>45</v>
      </c>
      <c r="C491" s="39">
        <v>10</v>
      </c>
      <c r="D491" s="39" t="s">
        <v>105</v>
      </c>
      <c r="E491" s="39" t="s">
        <v>106</v>
      </c>
      <c r="F491" s="39">
        <v>0</v>
      </c>
      <c r="G491" s="17">
        <v>150</v>
      </c>
      <c r="H491" s="42">
        <v>210</v>
      </c>
    </row>
    <row r="492" spans="1:8" x14ac:dyDescent="0.25">
      <c r="A492" s="38">
        <v>44874</v>
      </c>
      <c r="B492" s="39" t="s">
        <v>63</v>
      </c>
      <c r="C492" s="39">
        <v>8</v>
      </c>
      <c r="D492" s="39" t="s">
        <v>106</v>
      </c>
      <c r="E492" s="39" t="s">
        <v>107</v>
      </c>
      <c r="F492" s="39">
        <v>0</v>
      </c>
      <c r="G492" s="17">
        <v>48</v>
      </c>
      <c r="H492" s="42">
        <v>57.120000000000005</v>
      </c>
    </row>
    <row r="493" spans="1:8" x14ac:dyDescent="0.25">
      <c r="A493" s="38">
        <v>44875</v>
      </c>
      <c r="B493" s="39" t="s">
        <v>43</v>
      </c>
      <c r="C493" s="39">
        <v>7</v>
      </c>
      <c r="D493" s="39" t="s">
        <v>108</v>
      </c>
      <c r="E493" s="39" t="s">
        <v>106</v>
      </c>
      <c r="F493" s="39">
        <v>0</v>
      </c>
      <c r="G493" s="17">
        <v>37</v>
      </c>
      <c r="H493" s="42">
        <v>49.21</v>
      </c>
    </row>
    <row r="494" spans="1:8" x14ac:dyDescent="0.25">
      <c r="A494" s="38">
        <v>44878</v>
      </c>
      <c r="B494" s="39" t="s">
        <v>63</v>
      </c>
      <c r="C494" s="39">
        <v>10</v>
      </c>
      <c r="D494" s="39" t="s">
        <v>105</v>
      </c>
      <c r="E494" s="39" t="s">
        <v>107</v>
      </c>
      <c r="F494" s="39">
        <v>0</v>
      </c>
      <c r="G494" s="17">
        <v>48</v>
      </c>
      <c r="H494" s="42">
        <v>57.120000000000005</v>
      </c>
    </row>
    <row r="495" spans="1:8" x14ac:dyDescent="0.25">
      <c r="A495" s="38">
        <v>44879</v>
      </c>
      <c r="B495" s="39" t="s">
        <v>10</v>
      </c>
      <c r="C495" s="39">
        <v>1</v>
      </c>
      <c r="D495" s="39" t="s">
        <v>108</v>
      </c>
      <c r="E495" s="39" t="s">
        <v>107</v>
      </c>
      <c r="F495" s="39">
        <v>0</v>
      </c>
      <c r="G495" s="17">
        <v>105</v>
      </c>
      <c r="H495" s="42">
        <v>142.80000000000001</v>
      </c>
    </row>
    <row r="496" spans="1:8" x14ac:dyDescent="0.25">
      <c r="A496" s="38">
        <v>44880</v>
      </c>
      <c r="B496" s="39" t="s">
        <v>31</v>
      </c>
      <c r="C496" s="39">
        <v>14</v>
      </c>
      <c r="D496" s="39" t="s">
        <v>108</v>
      </c>
      <c r="E496" s="39" t="s">
        <v>107</v>
      </c>
      <c r="F496" s="39">
        <v>0</v>
      </c>
      <c r="G496" s="17">
        <v>73</v>
      </c>
      <c r="H496" s="42">
        <v>94.17</v>
      </c>
    </row>
    <row r="497" spans="1:8" x14ac:dyDescent="0.25">
      <c r="A497" s="38">
        <v>44881</v>
      </c>
      <c r="B497" s="39" t="s">
        <v>41</v>
      </c>
      <c r="C497" s="39">
        <v>8</v>
      </c>
      <c r="D497" s="39" t="s">
        <v>106</v>
      </c>
      <c r="E497" s="39" t="s">
        <v>106</v>
      </c>
      <c r="F497" s="39">
        <v>0</v>
      </c>
      <c r="G497" s="17">
        <v>134</v>
      </c>
      <c r="H497" s="42">
        <v>156.78</v>
      </c>
    </row>
    <row r="498" spans="1:8" x14ac:dyDescent="0.25">
      <c r="A498" s="38">
        <v>44883</v>
      </c>
      <c r="B498" s="39" t="s">
        <v>77</v>
      </c>
      <c r="C498" s="39">
        <v>8</v>
      </c>
      <c r="D498" s="39" t="s">
        <v>108</v>
      </c>
      <c r="E498" s="39" t="s">
        <v>107</v>
      </c>
      <c r="F498" s="39">
        <v>0</v>
      </c>
      <c r="G498" s="17">
        <v>55</v>
      </c>
      <c r="H498" s="42">
        <v>58.3</v>
      </c>
    </row>
    <row r="499" spans="1:8" x14ac:dyDescent="0.25">
      <c r="A499" s="38">
        <v>44886</v>
      </c>
      <c r="B499" s="39" t="s">
        <v>47</v>
      </c>
      <c r="C499" s="39">
        <v>6</v>
      </c>
      <c r="D499" s="39" t="s">
        <v>108</v>
      </c>
      <c r="E499" s="39" t="s">
        <v>107</v>
      </c>
      <c r="F499" s="39">
        <v>0</v>
      </c>
      <c r="G499" s="17">
        <v>61</v>
      </c>
      <c r="H499" s="42">
        <v>76.25</v>
      </c>
    </row>
    <row r="500" spans="1:8" x14ac:dyDescent="0.25">
      <c r="A500" s="38">
        <v>44888</v>
      </c>
      <c r="B500" s="39" t="s">
        <v>81</v>
      </c>
      <c r="C500" s="39">
        <v>12</v>
      </c>
      <c r="D500" s="39" t="s">
        <v>106</v>
      </c>
      <c r="E500" s="39" t="s">
        <v>106</v>
      </c>
      <c r="F500" s="39">
        <v>0</v>
      </c>
      <c r="G500" s="17">
        <v>90</v>
      </c>
      <c r="H500" s="42">
        <v>96.3</v>
      </c>
    </row>
    <row r="501" spans="1:8" x14ac:dyDescent="0.25">
      <c r="A501" s="38">
        <v>44890</v>
      </c>
      <c r="B501" s="39" t="s">
        <v>14</v>
      </c>
      <c r="C501" s="39">
        <v>5</v>
      </c>
      <c r="D501" s="39" t="s">
        <v>108</v>
      </c>
      <c r="E501" s="39" t="s">
        <v>107</v>
      </c>
      <c r="F501" s="39">
        <v>0</v>
      </c>
      <c r="G501" s="17">
        <v>44</v>
      </c>
      <c r="H501" s="42">
        <v>48.84</v>
      </c>
    </row>
    <row r="502" spans="1:8" x14ac:dyDescent="0.25">
      <c r="A502" s="38">
        <v>44891</v>
      </c>
      <c r="B502" s="39" t="s">
        <v>73</v>
      </c>
      <c r="C502" s="39">
        <v>5</v>
      </c>
      <c r="D502" s="39" t="s">
        <v>108</v>
      </c>
      <c r="E502" s="39" t="s">
        <v>106</v>
      </c>
      <c r="F502" s="39">
        <v>0</v>
      </c>
      <c r="G502" s="17">
        <v>89</v>
      </c>
      <c r="H502" s="42">
        <v>117.48</v>
      </c>
    </row>
    <row r="503" spans="1:8" x14ac:dyDescent="0.25">
      <c r="A503" s="38">
        <v>44892</v>
      </c>
      <c r="B503" s="39" t="s">
        <v>77</v>
      </c>
      <c r="C503" s="39">
        <v>15</v>
      </c>
      <c r="D503" s="39" t="s">
        <v>108</v>
      </c>
      <c r="E503" s="39" t="s">
        <v>106</v>
      </c>
      <c r="F503" s="39">
        <v>0</v>
      </c>
      <c r="G503" s="17">
        <v>55</v>
      </c>
      <c r="H503" s="42">
        <v>58.3</v>
      </c>
    </row>
    <row r="504" spans="1:8" x14ac:dyDescent="0.25">
      <c r="A504" s="38">
        <v>44893</v>
      </c>
      <c r="B504" s="39" t="s">
        <v>71</v>
      </c>
      <c r="C504" s="39">
        <v>8</v>
      </c>
      <c r="D504" s="39" t="s">
        <v>108</v>
      </c>
      <c r="E504" s="39" t="s">
        <v>107</v>
      </c>
      <c r="F504" s="39">
        <v>0</v>
      </c>
      <c r="G504" s="17">
        <v>93</v>
      </c>
      <c r="H504" s="42">
        <v>104.16</v>
      </c>
    </row>
    <row r="505" spans="1:8" x14ac:dyDescent="0.25">
      <c r="A505" s="38">
        <v>44895</v>
      </c>
      <c r="B505" s="39" t="s">
        <v>37</v>
      </c>
      <c r="C505" s="39">
        <v>2</v>
      </c>
      <c r="D505" s="39" t="s">
        <v>108</v>
      </c>
      <c r="E505" s="39" t="s">
        <v>106</v>
      </c>
      <c r="F505" s="39">
        <v>0</v>
      </c>
      <c r="G505" s="17">
        <v>12</v>
      </c>
      <c r="H505" s="42">
        <v>15.719999999999999</v>
      </c>
    </row>
    <row r="506" spans="1:8" x14ac:dyDescent="0.25">
      <c r="A506" s="38">
        <v>44898</v>
      </c>
      <c r="B506" s="39" t="s">
        <v>65</v>
      </c>
      <c r="C506" s="39">
        <v>5</v>
      </c>
      <c r="D506" s="39" t="s">
        <v>105</v>
      </c>
      <c r="E506" s="39" t="s">
        <v>107</v>
      </c>
      <c r="F506" s="39">
        <v>0</v>
      </c>
      <c r="G506" s="17">
        <v>37</v>
      </c>
      <c r="H506" s="42">
        <v>41.81</v>
      </c>
    </row>
    <row r="507" spans="1:8" x14ac:dyDescent="0.25">
      <c r="A507" s="38">
        <v>44899</v>
      </c>
      <c r="B507" s="39" t="s">
        <v>60</v>
      </c>
      <c r="C507" s="39">
        <v>10</v>
      </c>
      <c r="D507" s="39" t="s">
        <v>108</v>
      </c>
      <c r="E507" s="39" t="s">
        <v>107</v>
      </c>
      <c r="F507" s="39">
        <v>0</v>
      </c>
      <c r="G507" s="17">
        <v>18</v>
      </c>
      <c r="H507" s="42">
        <v>24.66</v>
      </c>
    </row>
    <row r="508" spans="1:8" x14ac:dyDescent="0.25">
      <c r="A508" s="38">
        <v>44899</v>
      </c>
      <c r="B508" s="39" t="s">
        <v>98</v>
      </c>
      <c r="C508" s="39">
        <v>15</v>
      </c>
      <c r="D508" s="39" t="s">
        <v>108</v>
      </c>
      <c r="E508" s="39" t="s">
        <v>107</v>
      </c>
      <c r="F508" s="39">
        <v>0</v>
      </c>
      <c r="G508" s="17">
        <v>76</v>
      </c>
      <c r="H508" s="42">
        <v>82.08</v>
      </c>
    </row>
    <row r="509" spans="1:8" x14ac:dyDescent="0.25">
      <c r="A509" s="38">
        <v>44902</v>
      </c>
      <c r="B509" s="39" t="s">
        <v>86</v>
      </c>
      <c r="C509" s="39">
        <v>12</v>
      </c>
      <c r="D509" s="39" t="s">
        <v>108</v>
      </c>
      <c r="E509" s="39" t="s">
        <v>107</v>
      </c>
      <c r="F509" s="39">
        <v>0</v>
      </c>
      <c r="G509" s="17">
        <v>72</v>
      </c>
      <c r="H509" s="42">
        <v>79.92</v>
      </c>
    </row>
    <row r="510" spans="1:8" x14ac:dyDescent="0.25">
      <c r="A510" s="38">
        <v>44902</v>
      </c>
      <c r="B510" s="39" t="s">
        <v>39</v>
      </c>
      <c r="C510" s="39">
        <v>13</v>
      </c>
      <c r="D510" s="39" t="s">
        <v>108</v>
      </c>
      <c r="E510" s="39" t="s">
        <v>106</v>
      </c>
      <c r="F510" s="39">
        <v>0</v>
      </c>
      <c r="G510" s="17">
        <v>13</v>
      </c>
      <c r="H510" s="42">
        <v>16.64</v>
      </c>
    </row>
    <row r="511" spans="1:8" x14ac:dyDescent="0.25">
      <c r="A511" s="38">
        <v>44902</v>
      </c>
      <c r="B511" s="39" t="s">
        <v>86</v>
      </c>
      <c r="C511" s="39">
        <v>5</v>
      </c>
      <c r="D511" s="39" t="s">
        <v>108</v>
      </c>
      <c r="E511" s="39" t="s">
        <v>107</v>
      </c>
      <c r="F511" s="39">
        <v>0</v>
      </c>
      <c r="G511" s="17">
        <v>72</v>
      </c>
      <c r="H511" s="42">
        <v>79.92</v>
      </c>
    </row>
    <row r="512" spans="1:8" x14ac:dyDescent="0.25">
      <c r="A512" s="38">
        <v>44906</v>
      </c>
      <c r="B512" s="39" t="s">
        <v>63</v>
      </c>
      <c r="C512" s="39">
        <v>5</v>
      </c>
      <c r="D512" s="39" t="s">
        <v>108</v>
      </c>
      <c r="E512" s="39" t="s">
        <v>106</v>
      </c>
      <c r="F512" s="39">
        <v>0</v>
      </c>
      <c r="G512" s="17">
        <v>48</v>
      </c>
      <c r="H512" s="42">
        <v>57.120000000000005</v>
      </c>
    </row>
    <row r="513" spans="1:8" x14ac:dyDescent="0.25">
      <c r="A513" s="38">
        <v>44906</v>
      </c>
      <c r="B513" s="39" t="s">
        <v>33</v>
      </c>
      <c r="C513" s="39">
        <v>9</v>
      </c>
      <c r="D513" s="39" t="s">
        <v>105</v>
      </c>
      <c r="E513" s="39" t="s">
        <v>106</v>
      </c>
      <c r="F513" s="39">
        <v>0</v>
      </c>
      <c r="G513" s="17">
        <v>112</v>
      </c>
      <c r="H513" s="42">
        <v>122.08</v>
      </c>
    </row>
    <row r="514" spans="1:8" x14ac:dyDescent="0.25">
      <c r="A514" s="38">
        <v>44906</v>
      </c>
      <c r="B514" s="39" t="s">
        <v>35</v>
      </c>
      <c r="C514" s="39">
        <v>10</v>
      </c>
      <c r="D514" s="39" t="s">
        <v>106</v>
      </c>
      <c r="E514" s="39" t="s">
        <v>107</v>
      </c>
      <c r="F514" s="39">
        <v>0</v>
      </c>
      <c r="G514" s="17">
        <v>112</v>
      </c>
      <c r="H514" s="42">
        <v>146.72</v>
      </c>
    </row>
    <row r="515" spans="1:8" x14ac:dyDescent="0.25">
      <c r="A515" s="38">
        <v>44907</v>
      </c>
      <c r="B515" s="39" t="s">
        <v>69</v>
      </c>
      <c r="C515" s="39">
        <v>9</v>
      </c>
      <c r="D515" s="39" t="s">
        <v>105</v>
      </c>
      <c r="E515" s="39" t="s">
        <v>107</v>
      </c>
      <c r="F515" s="39">
        <v>0</v>
      </c>
      <c r="G515" s="17">
        <v>148</v>
      </c>
      <c r="H515" s="42">
        <v>201.28</v>
      </c>
    </row>
    <row r="516" spans="1:8" x14ac:dyDescent="0.25">
      <c r="A516" s="38">
        <v>44907</v>
      </c>
      <c r="B516" s="39" t="s">
        <v>92</v>
      </c>
      <c r="C516" s="39">
        <v>10</v>
      </c>
      <c r="D516" s="39" t="s">
        <v>105</v>
      </c>
      <c r="E516" s="39" t="s">
        <v>106</v>
      </c>
      <c r="F516" s="39">
        <v>0</v>
      </c>
      <c r="G516" s="17">
        <v>138</v>
      </c>
      <c r="H516" s="42">
        <v>173.88</v>
      </c>
    </row>
    <row r="517" spans="1:8" x14ac:dyDescent="0.25">
      <c r="A517" s="38">
        <v>44909</v>
      </c>
      <c r="B517" s="39" t="s">
        <v>16</v>
      </c>
      <c r="C517" s="39">
        <v>4</v>
      </c>
      <c r="D517" s="39" t="s">
        <v>108</v>
      </c>
      <c r="E517" s="39" t="s">
        <v>107</v>
      </c>
      <c r="F517" s="39">
        <v>0</v>
      </c>
      <c r="G517" s="17">
        <v>133</v>
      </c>
      <c r="H517" s="42">
        <v>155.61000000000001</v>
      </c>
    </row>
    <row r="518" spans="1:8" x14ac:dyDescent="0.25">
      <c r="A518" s="38">
        <v>44910</v>
      </c>
      <c r="B518" s="39" t="s">
        <v>24</v>
      </c>
      <c r="C518" s="39">
        <v>13</v>
      </c>
      <c r="D518" s="39" t="s">
        <v>108</v>
      </c>
      <c r="E518" s="39" t="s">
        <v>106</v>
      </c>
      <c r="F518" s="39">
        <v>0</v>
      </c>
      <c r="G518" s="17">
        <v>6</v>
      </c>
      <c r="H518" s="42">
        <v>7.8599999999999994</v>
      </c>
    </row>
    <row r="519" spans="1:8" x14ac:dyDescent="0.25">
      <c r="A519" s="38">
        <v>44914</v>
      </c>
      <c r="B519" s="39" t="s">
        <v>98</v>
      </c>
      <c r="C519" s="39">
        <v>7</v>
      </c>
      <c r="D519" s="39" t="s">
        <v>108</v>
      </c>
      <c r="E519" s="39" t="s">
        <v>106</v>
      </c>
      <c r="F519" s="39">
        <v>0</v>
      </c>
      <c r="G519" s="17">
        <v>76</v>
      </c>
      <c r="H519" s="42">
        <v>82.08</v>
      </c>
    </row>
    <row r="520" spans="1:8" x14ac:dyDescent="0.25">
      <c r="A520" s="38">
        <v>44914</v>
      </c>
      <c r="B520" s="39" t="s">
        <v>29</v>
      </c>
      <c r="C520" s="39">
        <v>14</v>
      </c>
      <c r="D520" s="39" t="s">
        <v>108</v>
      </c>
      <c r="E520" s="39" t="s">
        <v>107</v>
      </c>
      <c r="F520" s="39">
        <v>0</v>
      </c>
      <c r="G520" s="17">
        <v>44</v>
      </c>
      <c r="H520" s="42">
        <v>48.4</v>
      </c>
    </row>
    <row r="521" spans="1:8" x14ac:dyDescent="0.25">
      <c r="A521" s="38">
        <v>44914</v>
      </c>
      <c r="B521" s="39" t="s">
        <v>24</v>
      </c>
      <c r="C521" s="39">
        <v>11</v>
      </c>
      <c r="D521" s="39" t="s">
        <v>106</v>
      </c>
      <c r="E521" s="39" t="s">
        <v>106</v>
      </c>
      <c r="F521" s="39">
        <v>0</v>
      </c>
      <c r="G521" s="17">
        <v>6</v>
      </c>
      <c r="H521" s="42">
        <v>7.8599999999999994</v>
      </c>
    </row>
    <row r="522" spans="1:8" x14ac:dyDescent="0.25">
      <c r="A522" s="38">
        <v>44916</v>
      </c>
      <c r="B522" s="39" t="s">
        <v>18</v>
      </c>
      <c r="C522" s="39">
        <v>10</v>
      </c>
      <c r="D522" s="39" t="s">
        <v>108</v>
      </c>
      <c r="E522" s="39" t="s">
        <v>106</v>
      </c>
      <c r="F522" s="39">
        <v>0</v>
      </c>
      <c r="G522" s="17">
        <v>75</v>
      </c>
      <c r="H522" s="42">
        <v>85.5</v>
      </c>
    </row>
    <row r="523" spans="1:8" x14ac:dyDescent="0.25">
      <c r="A523" s="38">
        <v>44924</v>
      </c>
      <c r="B523" s="39" t="s">
        <v>22</v>
      </c>
      <c r="C523" s="39">
        <v>15</v>
      </c>
      <c r="D523" s="39" t="s">
        <v>108</v>
      </c>
      <c r="E523" s="39" t="s">
        <v>106</v>
      </c>
      <c r="F523" s="39">
        <v>0</v>
      </c>
      <c r="G523" s="17">
        <v>83</v>
      </c>
      <c r="H523" s="42">
        <v>94.62</v>
      </c>
    </row>
    <row r="524" spans="1:8" x14ac:dyDescent="0.25">
      <c r="A524" s="38">
        <v>44924</v>
      </c>
      <c r="B524" s="39" t="s">
        <v>94</v>
      </c>
      <c r="C524" s="39">
        <v>1</v>
      </c>
      <c r="D524" s="39" t="s">
        <v>105</v>
      </c>
      <c r="E524" s="39" t="s">
        <v>107</v>
      </c>
      <c r="F524" s="39">
        <v>0</v>
      </c>
      <c r="G524" s="17">
        <v>120</v>
      </c>
      <c r="H524" s="42">
        <v>162</v>
      </c>
    </row>
    <row r="525" spans="1:8" x14ac:dyDescent="0.25">
      <c r="A525" s="38">
        <v>44925</v>
      </c>
      <c r="B525" s="39" t="s">
        <v>92</v>
      </c>
      <c r="C525" s="39">
        <v>14</v>
      </c>
      <c r="D525" s="39" t="s">
        <v>108</v>
      </c>
      <c r="E525" s="39" t="s">
        <v>106</v>
      </c>
      <c r="F525" s="39">
        <v>0</v>
      </c>
      <c r="G525" s="17">
        <v>138</v>
      </c>
      <c r="H525" s="42">
        <v>173.88</v>
      </c>
    </row>
    <row r="526" spans="1:8" x14ac:dyDescent="0.25">
      <c r="A526" s="38">
        <v>44926</v>
      </c>
      <c r="B526" s="39" t="s">
        <v>75</v>
      </c>
      <c r="C526" s="39">
        <v>12</v>
      </c>
      <c r="D526" s="39" t="s">
        <v>106</v>
      </c>
      <c r="E526" s="39" t="s">
        <v>106</v>
      </c>
      <c r="F526" s="39">
        <v>0</v>
      </c>
      <c r="G526" s="17">
        <v>95</v>
      </c>
      <c r="H526" s="42">
        <v>119.7</v>
      </c>
    </row>
    <row r="527" spans="1:8" x14ac:dyDescent="0.25">
      <c r="A527" s="38">
        <v>44926</v>
      </c>
      <c r="B527" s="39" t="s">
        <v>29</v>
      </c>
      <c r="C527" s="39">
        <v>6</v>
      </c>
      <c r="D527" s="39" t="s">
        <v>106</v>
      </c>
      <c r="E527" s="39" t="s">
        <v>106</v>
      </c>
      <c r="F527" s="39">
        <v>0</v>
      </c>
      <c r="G527" s="17">
        <v>44</v>
      </c>
      <c r="H527" s="42">
        <v>48.4</v>
      </c>
    </row>
    <row r="528" spans="1:8" x14ac:dyDescent="0.25">
      <c r="A528" s="38">
        <v>44926</v>
      </c>
      <c r="B528" s="39" t="s">
        <v>29</v>
      </c>
      <c r="C528" s="39">
        <v>3</v>
      </c>
      <c r="D528" s="39" t="s">
        <v>105</v>
      </c>
      <c r="E528" s="39" t="s">
        <v>107</v>
      </c>
      <c r="F528" s="39">
        <v>0</v>
      </c>
      <c r="G528" s="17">
        <v>44</v>
      </c>
      <c r="H528" s="42">
        <v>48.4</v>
      </c>
    </row>
  </sheetData>
  <autoFilter ref="A1:H528" xr:uid="{A7C60514-DC09-4F6B-8947-593BE8DD13FA}"/>
  <dataValidations count="3">
    <dataValidation type="list" allowBlank="1" showInputMessage="1" sqref="D2:D528" xr:uid="{07522C02-C9D5-4AC3-8F23-1BD7DD2F8F0D}">
      <formula1>"Online,Wholesaler,Direct Sales"</formula1>
    </dataValidation>
    <dataValidation type="whole" allowBlank="1" showInputMessage="1" showErrorMessage="1" sqref="C2:C528" xr:uid="{83BA82DF-7983-43B3-A309-C43A4742980F}">
      <formula1>1</formula1>
      <formula2>1000</formula2>
    </dataValidation>
    <dataValidation type="list" allowBlank="1" showInputMessage="1" showErrorMessage="1" sqref="E2:E528" xr:uid="{EE8CB172-03A6-460B-A73E-A199DF9056B6}">
      <formula1>"Online,Cash"</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J6" sqref="J6"/>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hidden="1" customWidth="1"/>
    <col min="6" max="6" width="17.7109375" hidden="1" customWidth="1"/>
  </cols>
  <sheetData>
    <row r="1" spans="1:6" ht="15.75" thickBot="1" x14ac:dyDescent="0.3">
      <c r="A1" s="5" t="s">
        <v>0</v>
      </c>
      <c r="B1" s="5" t="s">
        <v>1</v>
      </c>
      <c r="C1" s="5" t="s">
        <v>2</v>
      </c>
      <c r="D1" s="5" t="s">
        <v>3</v>
      </c>
      <c r="E1" s="4" t="s">
        <v>4</v>
      </c>
      <c r="F1" s="4" t="s">
        <v>5</v>
      </c>
    </row>
    <row r="2" spans="1:6" x14ac:dyDescent="0.25">
      <c r="A2" s="40" t="s">
        <v>6</v>
      </c>
      <c r="B2" s="40" t="s">
        <v>7</v>
      </c>
      <c r="C2" s="40" t="s">
        <v>8</v>
      </c>
      <c r="D2" s="40" t="s">
        <v>9</v>
      </c>
      <c r="E2" s="1">
        <v>98</v>
      </c>
      <c r="F2" s="1">
        <v>103.88</v>
      </c>
    </row>
    <row r="3" spans="1:6" x14ac:dyDescent="0.25">
      <c r="A3" s="40" t="s">
        <v>10</v>
      </c>
      <c r="B3" s="40" t="s">
        <v>11</v>
      </c>
      <c r="C3" s="40" t="s">
        <v>8</v>
      </c>
      <c r="D3" s="40" t="s">
        <v>9</v>
      </c>
      <c r="E3" s="1">
        <v>105</v>
      </c>
      <c r="F3" s="1">
        <v>142.80000000000001</v>
      </c>
    </row>
    <row r="4" spans="1:6" x14ac:dyDescent="0.25">
      <c r="A4" s="40" t="s">
        <v>12</v>
      </c>
      <c r="B4" s="40" t="s">
        <v>13</v>
      </c>
      <c r="C4" s="40" t="s">
        <v>8</v>
      </c>
      <c r="D4" s="40" t="s">
        <v>9</v>
      </c>
      <c r="E4" s="1">
        <v>71</v>
      </c>
      <c r="F4" s="1">
        <v>80.94</v>
      </c>
    </row>
    <row r="5" spans="1:6" x14ac:dyDescent="0.25">
      <c r="A5" s="40" t="s">
        <v>14</v>
      </c>
      <c r="B5" s="40" t="s">
        <v>15</v>
      </c>
      <c r="C5" s="40" t="s">
        <v>8</v>
      </c>
      <c r="D5" s="40" t="s">
        <v>109</v>
      </c>
      <c r="E5" s="1">
        <v>44</v>
      </c>
      <c r="F5" s="1">
        <v>48.84</v>
      </c>
    </row>
    <row r="6" spans="1:6" x14ac:dyDescent="0.25">
      <c r="A6" s="40" t="s">
        <v>16</v>
      </c>
      <c r="B6" s="40" t="s">
        <v>17</v>
      </c>
      <c r="C6" s="40" t="s">
        <v>8</v>
      </c>
      <c r="D6" s="40" t="s">
        <v>110</v>
      </c>
      <c r="E6" s="1">
        <v>133</v>
      </c>
      <c r="F6" s="1">
        <v>155.61000000000001</v>
      </c>
    </row>
    <row r="7" spans="1:6" x14ac:dyDescent="0.25">
      <c r="A7" s="40" t="s">
        <v>18</v>
      </c>
      <c r="B7" s="40" t="s">
        <v>19</v>
      </c>
      <c r="C7" s="40" t="s">
        <v>8</v>
      </c>
      <c r="D7" s="40" t="s">
        <v>9</v>
      </c>
      <c r="E7" s="1">
        <v>75</v>
      </c>
      <c r="F7" s="1">
        <v>85.5</v>
      </c>
    </row>
    <row r="8" spans="1:6" x14ac:dyDescent="0.25">
      <c r="A8" s="40" t="s">
        <v>20</v>
      </c>
      <c r="B8" s="40" t="s">
        <v>21</v>
      </c>
      <c r="C8" s="40" t="s">
        <v>8</v>
      </c>
      <c r="D8" s="40" t="s">
        <v>109</v>
      </c>
      <c r="E8" s="1">
        <v>43</v>
      </c>
      <c r="F8" s="1">
        <v>47.730000000000004</v>
      </c>
    </row>
    <row r="9" spans="1:6" x14ac:dyDescent="0.25">
      <c r="A9" s="40" t="s">
        <v>22</v>
      </c>
      <c r="B9" s="40" t="s">
        <v>23</v>
      </c>
      <c r="C9" s="40" t="s">
        <v>8</v>
      </c>
      <c r="D9" s="40" t="s">
        <v>9</v>
      </c>
      <c r="E9" s="1">
        <v>83</v>
      </c>
      <c r="F9" s="1">
        <v>94.62</v>
      </c>
    </row>
    <row r="10" spans="1:6" x14ac:dyDescent="0.25">
      <c r="A10" s="40" t="s">
        <v>24</v>
      </c>
      <c r="B10" s="40" t="s">
        <v>25</v>
      </c>
      <c r="C10" s="40" t="s">
        <v>8</v>
      </c>
      <c r="D10" s="40" t="s">
        <v>111</v>
      </c>
      <c r="E10" s="1">
        <v>6</v>
      </c>
      <c r="F10" s="1">
        <v>7.8599999999999994</v>
      </c>
    </row>
    <row r="11" spans="1:6" x14ac:dyDescent="0.25">
      <c r="A11" s="40" t="s">
        <v>26</v>
      </c>
      <c r="B11" s="40" t="s">
        <v>27</v>
      </c>
      <c r="C11" s="40" t="s">
        <v>28</v>
      </c>
      <c r="D11" s="40" t="s">
        <v>110</v>
      </c>
      <c r="E11" s="1">
        <v>148</v>
      </c>
      <c r="F11" s="1">
        <v>164.28</v>
      </c>
    </row>
    <row r="12" spans="1:6" x14ac:dyDescent="0.25">
      <c r="A12" s="40" t="s">
        <v>29</v>
      </c>
      <c r="B12" s="40" t="s">
        <v>30</v>
      </c>
      <c r="C12" s="40" t="s">
        <v>28</v>
      </c>
      <c r="D12" s="40" t="s">
        <v>109</v>
      </c>
      <c r="E12" s="1">
        <v>44</v>
      </c>
      <c r="F12" s="1">
        <v>48.4</v>
      </c>
    </row>
    <row r="13" spans="1:6" x14ac:dyDescent="0.25">
      <c r="A13" s="40" t="s">
        <v>31</v>
      </c>
      <c r="B13" s="40" t="s">
        <v>32</v>
      </c>
      <c r="C13" s="40" t="s">
        <v>28</v>
      </c>
      <c r="D13" s="40" t="s">
        <v>9</v>
      </c>
      <c r="E13" s="1">
        <v>73</v>
      </c>
      <c r="F13" s="1">
        <v>94.17</v>
      </c>
    </row>
    <row r="14" spans="1:6" x14ac:dyDescent="0.25">
      <c r="A14" s="40" t="s">
        <v>33</v>
      </c>
      <c r="B14" s="40" t="s">
        <v>34</v>
      </c>
      <c r="C14" s="40" t="s">
        <v>28</v>
      </c>
      <c r="D14" s="40" t="s">
        <v>9</v>
      </c>
      <c r="E14" s="1">
        <v>112</v>
      </c>
      <c r="F14" s="1">
        <v>122.08</v>
      </c>
    </row>
    <row r="15" spans="1:6" x14ac:dyDescent="0.25">
      <c r="A15" s="40" t="s">
        <v>35</v>
      </c>
      <c r="B15" s="40" t="s">
        <v>36</v>
      </c>
      <c r="C15" s="40" t="s">
        <v>28</v>
      </c>
      <c r="D15" s="40" t="s">
        <v>9</v>
      </c>
      <c r="E15" s="1">
        <v>112</v>
      </c>
      <c r="F15" s="1">
        <v>146.72</v>
      </c>
    </row>
    <row r="16" spans="1:6" x14ac:dyDescent="0.25">
      <c r="A16" s="40" t="s">
        <v>37</v>
      </c>
      <c r="B16" s="40" t="s">
        <v>38</v>
      </c>
      <c r="C16" s="40" t="s">
        <v>28</v>
      </c>
      <c r="D16" s="40" t="s">
        <v>111</v>
      </c>
      <c r="E16" s="1">
        <v>12</v>
      </c>
      <c r="F16" s="1">
        <v>15.719999999999999</v>
      </c>
    </row>
    <row r="17" spans="1:6" x14ac:dyDescent="0.25">
      <c r="A17" s="40" t="s">
        <v>39</v>
      </c>
      <c r="B17" s="40" t="s">
        <v>40</v>
      </c>
      <c r="C17" s="40" t="s">
        <v>28</v>
      </c>
      <c r="D17" s="40" t="s">
        <v>111</v>
      </c>
      <c r="E17" s="1">
        <v>13</v>
      </c>
      <c r="F17" s="1">
        <v>16.64</v>
      </c>
    </row>
    <row r="18" spans="1:6" x14ac:dyDescent="0.25">
      <c r="A18" s="40" t="s">
        <v>41</v>
      </c>
      <c r="B18" s="40" t="s">
        <v>42</v>
      </c>
      <c r="C18" s="40" t="s">
        <v>28</v>
      </c>
      <c r="D18" s="40" t="s">
        <v>110</v>
      </c>
      <c r="E18" s="1">
        <v>134</v>
      </c>
      <c r="F18" s="1">
        <v>156.78</v>
      </c>
    </row>
    <row r="19" spans="1:6" x14ac:dyDescent="0.25">
      <c r="A19" s="40" t="s">
        <v>43</v>
      </c>
      <c r="B19" s="40" t="s">
        <v>44</v>
      </c>
      <c r="C19" s="40" t="s">
        <v>28</v>
      </c>
      <c r="D19" s="40" t="s">
        <v>111</v>
      </c>
      <c r="E19" s="1">
        <v>37</v>
      </c>
      <c r="F19" s="1">
        <v>49.21</v>
      </c>
    </row>
    <row r="20" spans="1:6" x14ac:dyDescent="0.25">
      <c r="A20" s="40" t="s">
        <v>45</v>
      </c>
      <c r="B20" s="40" t="s">
        <v>46</v>
      </c>
      <c r="C20" s="40" t="s">
        <v>28</v>
      </c>
      <c r="D20" s="40" t="s">
        <v>110</v>
      </c>
      <c r="E20" s="1">
        <v>150</v>
      </c>
      <c r="F20" s="1">
        <v>210</v>
      </c>
    </row>
    <row r="21" spans="1:6" x14ac:dyDescent="0.25">
      <c r="A21" s="40" t="s">
        <v>47</v>
      </c>
      <c r="B21" s="40" t="s">
        <v>48</v>
      </c>
      <c r="C21" s="40" t="s">
        <v>49</v>
      </c>
      <c r="D21" s="40" t="s">
        <v>109</v>
      </c>
      <c r="E21" s="1">
        <v>61</v>
      </c>
      <c r="F21" s="1">
        <v>76.25</v>
      </c>
    </row>
    <row r="22" spans="1:6" x14ac:dyDescent="0.25">
      <c r="A22" s="40" t="s">
        <v>50</v>
      </c>
      <c r="B22" s="40" t="s">
        <v>51</v>
      </c>
      <c r="C22" s="40" t="s">
        <v>49</v>
      </c>
      <c r="D22" s="40" t="s">
        <v>110</v>
      </c>
      <c r="E22" s="1">
        <v>126</v>
      </c>
      <c r="F22" s="1">
        <v>162.54</v>
      </c>
    </row>
    <row r="23" spans="1:6" x14ac:dyDescent="0.25">
      <c r="A23" s="40" t="s">
        <v>52</v>
      </c>
      <c r="B23" s="40" t="s">
        <v>53</v>
      </c>
      <c r="C23" s="40" t="s">
        <v>49</v>
      </c>
      <c r="D23" s="40" t="s">
        <v>110</v>
      </c>
      <c r="E23" s="1">
        <v>121</v>
      </c>
      <c r="F23" s="1">
        <v>141.57</v>
      </c>
    </row>
    <row r="24" spans="1:6" x14ac:dyDescent="0.25">
      <c r="A24" s="40" t="s">
        <v>54</v>
      </c>
      <c r="B24" s="40" t="s">
        <v>55</v>
      </c>
      <c r="C24" s="40" t="s">
        <v>49</v>
      </c>
      <c r="D24" s="40" t="s">
        <v>110</v>
      </c>
      <c r="E24" s="1">
        <v>141</v>
      </c>
      <c r="F24" s="1">
        <v>149.46</v>
      </c>
    </row>
    <row r="25" spans="1:6" x14ac:dyDescent="0.25">
      <c r="A25" s="40" t="s">
        <v>56</v>
      </c>
      <c r="B25" s="40" t="s">
        <v>57</v>
      </c>
      <c r="C25" s="40" t="s">
        <v>49</v>
      </c>
      <c r="D25" s="40" t="s">
        <v>110</v>
      </c>
      <c r="E25" s="1">
        <v>144</v>
      </c>
      <c r="F25" s="1">
        <v>156.96</v>
      </c>
    </row>
    <row r="26" spans="1:6" x14ac:dyDescent="0.25">
      <c r="A26" s="40" t="s">
        <v>58</v>
      </c>
      <c r="B26" s="40" t="s">
        <v>59</v>
      </c>
      <c r="C26" s="40" t="s">
        <v>49</v>
      </c>
      <c r="D26" s="40" t="s">
        <v>111</v>
      </c>
      <c r="E26" s="1">
        <v>7</v>
      </c>
      <c r="F26" s="1">
        <v>8.33</v>
      </c>
    </row>
    <row r="27" spans="1:6" x14ac:dyDescent="0.25">
      <c r="A27" s="40" t="s">
        <v>60</v>
      </c>
      <c r="B27" s="40" t="s">
        <v>61</v>
      </c>
      <c r="C27" s="40" t="s">
        <v>62</v>
      </c>
      <c r="D27" s="40" t="s">
        <v>111</v>
      </c>
      <c r="E27" s="1">
        <v>18</v>
      </c>
      <c r="F27" s="1">
        <v>24.66</v>
      </c>
    </row>
    <row r="28" spans="1:6" x14ac:dyDescent="0.25">
      <c r="A28" s="40" t="s">
        <v>63</v>
      </c>
      <c r="B28" s="40" t="s">
        <v>64</v>
      </c>
      <c r="C28" s="40" t="s">
        <v>62</v>
      </c>
      <c r="D28" s="40" t="s">
        <v>109</v>
      </c>
      <c r="E28" s="1">
        <v>48</v>
      </c>
      <c r="F28" s="1">
        <v>57.120000000000005</v>
      </c>
    </row>
    <row r="29" spans="1:6" x14ac:dyDescent="0.25">
      <c r="A29" s="40" t="s">
        <v>65</v>
      </c>
      <c r="B29" s="40" t="s">
        <v>66</v>
      </c>
      <c r="C29" s="40" t="s">
        <v>62</v>
      </c>
      <c r="D29" s="40" t="s">
        <v>111</v>
      </c>
      <c r="E29" s="1">
        <v>37</v>
      </c>
      <c r="F29" s="1">
        <v>41.81</v>
      </c>
    </row>
    <row r="30" spans="1:6" x14ac:dyDescent="0.25">
      <c r="A30" s="40" t="s">
        <v>67</v>
      </c>
      <c r="B30" s="40" t="s">
        <v>68</v>
      </c>
      <c r="C30" s="40" t="s">
        <v>62</v>
      </c>
      <c r="D30" s="40" t="s">
        <v>109</v>
      </c>
      <c r="E30" s="1">
        <v>47</v>
      </c>
      <c r="F30" s="1">
        <v>53.11</v>
      </c>
    </row>
    <row r="31" spans="1:6" x14ac:dyDescent="0.25">
      <c r="A31" s="40" t="s">
        <v>69</v>
      </c>
      <c r="B31" s="40" t="s">
        <v>70</v>
      </c>
      <c r="C31" s="40" t="s">
        <v>62</v>
      </c>
      <c r="D31" s="40" t="s">
        <v>110</v>
      </c>
      <c r="E31" s="1">
        <v>148</v>
      </c>
      <c r="F31" s="1">
        <v>201.28</v>
      </c>
    </row>
    <row r="32" spans="1:6" x14ac:dyDescent="0.25">
      <c r="A32" s="40" t="s">
        <v>71</v>
      </c>
      <c r="B32" s="40" t="s">
        <v>72</v>
      </c>
      <c r="C32" s="40" t="s">
        <v>62</v>
      </c>
      <c r="D32" s="40" t="s">
        <v>9</v>
      </c>
      <c r="E32" s="1">
        <v>93</v>
      </c>
      <c r="F32" s="1">
        <v>104.16</v>
      </c>
    </row>
    <row r="33" spans="1:6" x14ac:dyDescent="0.25">
      <c r="A33" s="40" t="s">
        <v>73</v>
      </c>
      <c r="B33" s="40" t="s">
        <v>74</v>
      </c>
      <c r="C33" s="40" t="s">
        <v>62</v>
      </c>
      <c r="D33" s="40" t="s">
        <v>9</v>
      </c>
      <c r="E33" s="1">
        <v>89</v>
      </c>
      <c r="F33" s="1">
        <v>117.48</v>
      </c>
    </row>
    <row r="34" spans="1:6" x14ac:dyDescent="0.25">
      <c r="A34" s="40" t="s">
        <v>75</v>
      </c>
      <c r="B34" s="40" t="s">
        <v>76</v>
      </c>
      <c r="C34" s="40" t="s">
        <v>62</v>
      </c>
      <c r="D34" s="40" t="s">
        <v>9</v>
      </c>
      <c r="E34" s="1">
        <v>95</v>
      </c>
      <c r="F34" s="1">
        <v>119.7</v>
      </c>
    </row>
    <row r="35" spans="1:6" x14ac:dyDescent="0.25">
      <c r="A35" s="40" t="s">
        <v>77</v>
      </c>
      <c r="B35" s="40" t="s">
        <v>78</v>
      </c>
      <c r="C35" s="40" t="s">
        <v>62</v>
      </c>
      <c r="D35" s="40" t="s">
        <v>109</v>
      </c>
      <c r="E35" s="1">
        <v>55</v>
      </c>
      <c r="F35" s="1">
        <v>58.3</v>
      </c>
    </row>
    <row r="36" spans="1:6" x14ac:dyDescent="0.25">
      <c r="A36" s="40" t="s">
        <v>79</v>
      </c>
      <c r="B36" s="40" t="s">
        <v>80</v>
      </c>
      <c r="C36" s="40" t="s">
        <v>62</v>
      </c>
      <c r="D36" s="40" t="s">
        <v>111</v>
      </c>
      <c r="E36" s="1">
        <v>5</v>
      </c>
      <c r="F36" s="1">
        <v>6.7</v>
      </c>
    </row>
    <row r="37" spans="1:6" x14ac:dyDescent="0.25">
      <c r="A37" s="40" t="s">
        <v>81</v>
      </c>
      <c r="B37" s="40" t="s">
        <v>82</v>
      </c>
      <c r="C37" s="40" t="s">
        <v>62</v>
      </c>
      <c r="D37" s="40" t="s">
        <v>9</v>
      </c>
      <c r="E37" s="1">
        <v>90</v>
      </c>
      <c r="F37" s="1">
        <v>96.3</v>
      </c>
    </row>
    <row r="38" spans="1:6" x14ac:dyDescent="0.25">
      <c r="A38" s="40" t="s">
        <v>83</v>
      </c>
      <c r="B38" s="40" t="s">
        <v>84</v>
      </c>
      <c r="C38" s="40" t="s">
        <v>85</v>
      </c>
      <c r="D38" s="40" t="s">
        <v>9</v>
      </c>
      <c r="E38" s="1">
        <v>67</v>
      </c>
      <c r="F38" s="1">
        <v>85.76</v>
      </c>
    </row>
    <row r="39" spans="1:6" x14ac:dyDescent="0.25">
      <c r="A39" s="40" t="s">
        <v>86</v>
      </c>
      <c r="B39" s="40" t="s">
        <v>87</v>
      </c>
      <c r="C39" s="40" t="s">
        <v>85</v>
      </c>
      <c r="D39" s="40" t="s">
        <v>9</v>
      </c>
      <c r="E39" s="1">
        <v>72</v>
      </c>
      <c r="F39" s="1">
        <v>79.92</v>
      </c>
    </row>
    <row r="40" spans="1:6" x14ac:dyDescent="0.25">
      <c r="A40" s="40" t="s">
        <v>88</v>
      </c>
      <c r="B40" s="40" t="s">
        <v>89</v>
      </c>
      <c r="C40" s="40" t="s">
        <v>85</v>
      </c>
      <c r="D40" s="40" t="s">
        <v>111</v>
      </c>
      <c r="E40" s="1">
        <v>37</v>
      </c>
      <c r="F40" s="1">
        <v>42.55</v>
      </c>
    </row>
    <row r="41" spans="1:6" x14ac:dyDescent="0.25">
      <c r="A41" s="40" t="s">
        <v>90</v>
      </c>
      <c r="B41" s="40" t="s">
        <v>91</v>
      </c>
      <c r="C41" s="40" t="s">
        <v>85</v>
      </c>
      <c r="D41" s="40" t="s">
        <v>9</v>
      </c>
      <c r="E41" s="1">
        <v>90</v>
      </c>
      <c r="F41" s="1">
        <v>115.2</v>
      </c>
    </row>
    <row r="42" spans="1:6" x14ac:dyDescent="0.25">
      <c r="A42" s="40" t="s">
        <v>92</v>
      </c>
      <c r="B42" s="40" t="s">
        <v>93</v>
      </c>
      <c r="C42" s="40" t="s">
        <v>85</v>
      </c>
      <c r="D42" s="40" t="s">
        <v>110</v>
      </c>
      <c r="E42" s="1">
        <v>138</v>
      </c>
      <c r="F42" s="1">
        <v>173.88</v>
      </c>
    </row>
    <row r="43" spans="1:6" x14ac:dyDescent="0.25">
      <c r="A43" s="40" t="s">
        <v>94</v>
      </c>
      <c r="B43" s="40" t="s">
        <v>95</v>
      </c>
      <c r="C43" s="40" t="s">
        <v>85</v>
      </c>
      <c r="D43" s="40" t="s">
        <v>110</v>
      </c>
      <c r="E43" s="1">
        <v>120</v>
      </c>
      <c r="F43" s="1">
        <v>162</v>
      </c>
    </row>
    <row r="44" spans="1:6" x14ac:dyDescent="0.25">
      <c r="A44" s="40" t="s">
        <v>96</v>
      </c>
      <c r="B44" s="40" t="s">
        <v>97</v>
      </c>
      <c r="C44" s="40" t="s">
        <v>85</v>
      </c>
      <c r="D44" s="40" t="s">
        <v>9</v>
      </c>
      <c r="E44" s="1">
        <v>67</v>
      </c>
      <c r="F44" s="1">
        <v>83.08</v>
      </c>
    </row>
    <row r="45" spans="1:6" x14ac:dyDescent="0.25">
      <c r="A45" s="40" t="s">
        <v>98</v>
      </c>
      <c r="B45" s="40" t="s">
        <v>99</v>
      </c>
      <c r="C45" s="40" t="s">
        <v>85</v>
      </c>
      <c r="D45" s="40" t="s">
        <v>9</v>
      </c>
      <c r="E45" s="1">
        <v>76</v>
      </c>
      <c r="F45" s="1">
        <v>82.08</v>
      </c>
    </row>
    <row r="46" spans="1:6" x14ac:dyDescent="0.25">
      <c r="A46" s="40" t="s">
        <v>112</v>
      </c>
      <c r="B46" s="40" t="s">
        <v>113</v>
      </c>
      <c r="C46" s="40" t="s">
        <v>85</v>
      </c>
      <c r="D46" s="40" t="s">
        <v>9</v>
      </c>
      <c r="E46" s="2">
        <v>50</v>
      </c>
      <c r="F46" s="2">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BAAC-EB13-4E18-9C45-E18D1F6C3DCC}">
  <dimension ref="G3:G26"/>
  <sheetViews>
    <sheetView topLeftCell="A7" workbookViewId="0">
      <selection activeCell="G3" sqref="G3:G26"/>
    </sheetView>
  </sheetViews>
  <sheetFormatPr defaultRowHeight="15" x14ac:dyDescent="0.25"/>
  <cols>
    <col min="1" max="1" width="13.140625" bestFit="1" customWidth="1"/>
    <col min="2" max="2" width="26.5703125" bestFit="1" customWidth="1"/>
  </cols>
  <sheetData>
    <row r="3" spans="7:7" x14ac:dyDescent="0.25">
      <c r="G3">
        <v>15263</v>
      </c>
    </row>
    <row r="4" spans="7:7" x14ac:dyDescent="0.25">
      <c r="G4">
        <v>10386</v>
      </c>
    </row>
    <row r="5" spans="7:7" x14ac:dyDescent="0.25">
      <c r="G5">
        <v>13685</v>
      </c>
    </row>
    <row r="6" spans="7:7" x14ac:dyDescent="0.25">
      <c r="G6">
        <v>12183</v>
      </c>
    </row>
    <row r="7" spans="7:7" x14ac:dyDescent="0.25">
      <c r="G7">
        <v>6807</v>
      </c>
    </row>
    <row r="8" spans="7:7" x14ac:dyDescent="0.25">
      <c r="G8">
        <v>13417</v>
      </c>
    </row>
    <row r="9" spans="7:7" x14ac:dyDescent="0.25">
      <c r="G9">
        <v>16400</v>
      </c>
    </row>
    <row r="10" spans="7:7" x14ac:dyDescent="0.25">
      <c r="G10">
        <v>12632</v>
      </c>
    </row>
    <row r="11" spans="7:7" x14ac:dyDescent="0.25">
      <c r="G11">
        <v>15310</v>
      </c>
    </row>
    <row r="12" spans="7:7" x14ac:dyDescent="0.25">
      <c r="G12">
        <v>16815</v>
      </c>
    </row>
    <row r="13" spans="7:7" x14ac:dyDescent="0.25">
      <c r="G13">
        <v>8322</v>
      </c>
    </row>
    <row r="14" spans="7:7" x14ac:dyDescent="0.25">
      <c r="G14">
        <v>15749</v>
      </c>
    </row>
    <row r="15" spans="7:7" x14ac:dyDescent="0.25">
      <c r="G15">
        <v>19027</v>
      </c>
    </row>
    <row r="16" spans="7:7" x14ac:dyDescent="0.25">
      <c r="G16">
        <v>14955</v>
      </c>
    </row>
    <row r="17" spans="7:7" x14ac:dyDescent="0.25">
      <c r="G17">
        <v>9752</v>
      </c>
    </row>
    <row r="18" spans="7:7" x14ac:dyDescent="0.25">
      <c r="G18">
        <v>9099</v>
      </c>
    </row>
    <row r="19" spans="7:7" x14ac:dyDescent="0.25">
      <c r="G19">
        <v>19719</v>
      </c>
    </row>
    <row r="20" spans="7:7" x14ac:dyDescent="0.25">
      <c r="G20">
        <v>11462</v>
      </c>
    </row>
    <row r="21" spans="7:7" x14ac:dyDescent="0.25">
      <c r="G21">
        <v>13478</v>
      </c>
    </row>
    <row r="22" spans="7:7" x14ac:dyDescent="0.25">
      <c r="G22">
        <v>17199</v>
      </c>
    </row>
    <row r="23" spans="7:7" x14ac:dyDescent="0.25">
      <c r="G23">
        <v>13448</v>
      </c>
    </row>
    <row r="24" spans="7:7" x14ac:dyDescent="0.25">
      <c r="G24">
        <v>11027</v>
      </c>
    </row>
    <row r="25" spans="7:7" x14ac:dyDescent="0.25">
      <c r="G25">
        <v>20984</v>
      </c>
    </row>
    <row r="26" spans="7:7" x14ac:dyDescent="0.25">
      <c r="G26">
        <v>15385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157" workbookViewId="0">
      <selection activeCell="J2" sqref="J2:J528"/>
    </sheetView>
  </sheetViews>
  <sheetFormatPr defaultRowHeight="15" x14ac:dyDescent="0.25"/>
  <cols>
    <col min="1" max="1" width="10.710937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140625" bestFit="1" customWidth="1"/>
    <col min="8" max="8" width="15.140625" bestFit="1" customWidth="1"/>
    <col min="9" max="9" width="10.28515625" bestFit="1" customWidth="1"/>
    <col min="10" max="10" width="18.140625" style="8" bestFit="1" customWidth="1"/>
    <col min="11" max="11" width="18.28515625" style="8" bestFit="1" customWidth="1"/>
    <col min="12" max="12" width="24.28515625" style="8" bestFit="1" customWidth="1"/>
    <col min="13" max="13" width="24.5703125" style="8" bestFit="1" customWidth="1"/>
    <col min="14" max="14" width="12.28515625" customWidth="1"/>
    <col min="15" max="15" width="10.7109375" customWidth="1"/>
    <col min="16" max="16" width="12.7109375" customWidth="1"/>
  </cols>
  <sheetData>
    <row r="1" spans="1:16" x14ac:dyDescent="0.25">
      <c r="A1" s="5" t="s">
        <v>100</v>
      </c>
      <c r="B1" s="5" t="s">
        <v>0</v>
      </c>
      <c r="C1" s="5" t="s">
        <v>101</v>
      </c>
      <c r="D1" s="5" t="s">
        <v>102</v>
      </c>
      <c r="E1" s="5" t="s">
        <v>103</v>
      </c>
      <c r="F1" s="5" t="s">
        <v>104</v>
      </c>
      <c r="G1" s="6" t="s">
        <v>1</v>
      </c>
      <c r="H1" s="6" t="s">
        <v>2</v>
      </c>
      <c r="I1" s="6" t="s">
        <v>3</v>
      </c>
      <c r="J1" s="7" t="s">
        <v>4</v>
      </c>
      <c r="K1" s="7" t="s">
        <v>5</v>
      </c>
      <c r="L1" s="7" t="s">
        <v>114</v>
      </c>
      <c r="M1" s="7" t="s">
        <v>115</v>
      </c>
      <c r="N1" s="6" t="s">
        <v>116</v>
      </c>
      <c r="O1" s="6" t="s">
        <v>117</v>
      </c>
      <c r="P1" s="6" t="s">
        <v>118</v>
      </c>
    </row>
    <row r="2" spans="1:16" x14ac:dyDescent="0.25">
      <c r="A2" s="3">
        <v>44197</v>
      </c>
      <c r="B2" t="s">
        <v>56</v>
      </c>
      <c r="C2">
        <v>9</v>
      </c>
      <c r="D2" t="s">
        <v>105</v>
      </c>
      <c r="E2" t="s">
        <v>106</v>
      </c>
      <c r="F2">
        <v>0</v>
      </c>
      <c r="G2" t="str">
        <f>VLOOKUP(InputData[[#This Row],[PRODUCT ID]],MasterData[#All],2,FALSE)</f>
        <v>Product24</v>
      </c>
      <c r="H2" t="str">
        <f>VLOOKUP(InputData[[#This Row],[PRODUCT ID]],MasterData[#All],3,FALSE)</f>
        <v>Category03</v>
      </c>
      <c r="I2" t="str">
        <f>VLOOKUP(InputData[[#This Row],[PRODUCT ID]],MasterData[#All],4,FALSE)</f>
        <v>Ft</v>
      </c>
      <c r="J2" s="8">
        <f>VLOOKUP(InputData[[#This Row],[PRODUCT ID]],MasterData[#All],5,FALSE)</f>
        <v>144</v>
      </c>
      <c r="K2" s="8">
        <f>VLOOKUP(InputData[[#This Row],[PRODUCT ID]],MasterData[#All],6,FALSE)</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t="s">
        <v>86</v>
      </c>
      <c r="C3">
        <v>15</v>
      </c>
      <c r="D3" t="s">
        <v>106</v>
      </c>
      <c r="E3" t="s">
        <v>107</v>
      </c>
      <c r="F3">
        <v>0</v>
      </c>
      <c r="G3" t="str">
        <f>VLOOKUP(InputData[[#This Row],[PRODUCT ID]],MasterData[#All],2,FALSE)</f>
        <v>Product38</v>
      </c>
      <c r="H3" t="str">
        <f>VLOOKUP(InputData[[#This Row],[PRODUCT ID]],MasterData[#All],3,FALSE)</f>
        <v>Category05</v>
      </c>
      <c r="I3" t="str">
        <f>VLOOKUP(InputData[[#This Row],[PRODUCT ID]],MasterData[#All],4,FALSE)</f>
        <v>Kg</v>
      </c>
      <c r="J3" s="8">
        <f>VLOOKUP(InputData[[#This Row],[PRODUCT ID]],MasterData[#All],5,FALSE)</f>
        <v>72</v>
      </c>
      <c r="K3" s="8">
        <f>VLOOKUP(InputData[[#This Row],[PRODUCT ID]],MasterData[#All],6,FALSE)</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t="s">
        <v>33</v>
      </c>
      <c r="C4">
        <v>6</v>
      </c>
      <c r="D4" t="s">
        <v>108</v>
      </c>
      <c r="E4" t="s">
        <v>107</v>
      </c>
      <c r="F4">
        <v>0</v>
      </c>
      <c r="G4" t="str">
        <f>VLOOKUP(InputData[[#This Row],[PRODUCT ID]],MasterData[#All],2,FALSE)</f>
        <v>Product13</v>
      </c>
      <c r="H4" t="str">
        <f>VLOOKUP(InputData[[#This Row],[PRODUCT ID]],MasterData[#All],3,FALSE)</f>
        <v>Category02</v>
      </c>
      <c r="I4" t="str">
        <f>VLOOKUP(InputData[[#This Row],[PRODUCT ID]],MasterData[#All],4,FALSE)</f>
        <v>Kg</v>
      </c>
      <c r="J4" s="8">
        <f>VLOOKUP(InputData[[#This Row],[PRODUCT ID]],MasterData[#All],5,FALSE)</f>
        <v>112</v>
      </c>
      <c r="K4" s="8">
        <f>VLOOKUP(InputData[[#This Row],[PRODUCT ID]],MasterData[#All],6,FALSE)</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t="s">
        <v>14</v>
      </c>
      <c r="C5">
        <v>5</v>
      </c>
      <c r="D5" t="s">
        <v>108</v>
      </c>
      <c r="E5" t="s">
        <v>106</v>
      </c>
      <c r="F5">
        <v>0</v>
      </c>
      <c r="G5" t="str">
        <f>VLOOKUP(InputData[[#This Row],[PRODUCT ID]],MasterData[#All],2,FALSE)</f>
        <v>Product04</v>
      </c>
      <c r="H5" t="str">
        <f>VLOOKUP(InputData[[#This Row],[PRODUCT ID]],MasterData[#All],3,FALSE)</f>
        <v>Category01</v>
      </c>
      <c r="I5" t="str">
        <f>VLOOKUP(InputData[[#This Row],[PRODUCT ID]],MasterData[#All],4,FALSE)</f>
        <v>Lt</v>
      </c>
      <c r="J5" s="8">
        <f>VLOOKUP(InputData[[#This Row],[PRODUCT ID]],MasterData[#All],5,FALSE)</f>
        <v>44</v>
      </c>
      <c r="K5" s="8">
        <f>VLOOKUP(InputData[[#This Row],[PRODUCT ID]],MasterData[#All],6,FALSE)</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t="s">
        <v>79</v>
      </c>
      <c r="C6">
        <v>12</v>
      </c>
      <c r="D6" t="s">
        <v>106</v>
      </c>
      <c r="E6" t="s">
        <v>106</v>
      </c>
      <c r="F6">
        <v>0</v>
      </c>
      <c r="G6" t="str">
        <f>VLOOKUP(InputData[[#This Row],[PRODUCT ID]],MasterData[#All],2,FALSE)</f>
        <v>Product35</v>
      </c>
      <c r="H6" t="str">
        <f>VLOOKUP(InputData[[#This Row],[PRODUCT ID]],MasterData[#All],3,FALSE)</f>
        <v>Category04</v>
      </c>
      <c r="I6" t="str">
        <f>VLOOKUP(InputData[[#This Row],[PRODUCT ID]],MasterData[#All],4,FALSE)</f>
        <v>No.</v>
      </c>
      <c r="J6" s="8">
        <f>VLOOKUP(InputData[[#This Row],[PRODUCT ID]],MasterData[#All],5,FALSE)</f>
        <v>5</v>
      </c>
      <c r="K6" s="8">
        <f>VLOOKUP(InputData[[#This Row],[PRODUCT ID]],MasterData[#All],6,FALSE)</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t="s">
        <v>71</v>
      </c>
      <c r="C7">
        <v>1</v>
      </c>
      <c r="D7" t="s">
        <v>108</v>
      </c>
      <c r="E7" t="s">
        <v>107</v>
      </c>
      <c r="F7">
        <v>0</v>
      </c>
      <c r="G7" t="str">
        <f>VLOOKUP(InputData[[#This Row],[PRODUCT ID]],MasterData[#All],2,FALSE)</f>
        <v>Product31</v>
      </c>
      <c r="H7" t="str">
        <f>VLOOKUP(InputData[[#This Row],[PRODUCT ID]],MasterData[#All],3,FALSE)</f>
        <v>Category04</v>
      </c>
      <c r="I7" t="str">
        <f>VLOOKUP(InputData[[#This Row],[PRODUCT ID]],MasterData[#All],4,FALSE)</f>
        <v>Kg</v>
      </c>
      <c r="J7" s="8">
        <f>VLOOKUP(InputData[[#This Row],[PRODUCT ID]],MasterData[#All],5,FALSE)</f>
        <v>93</v>
      </c>
      <c r="K7" s="8">
        <f>VLOOKUP(InputData[[#This Row],[PRODUCT ID]],MasterData[#All],6,FALSE)</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t="s">
        <v>12</v>
      </c>
      <c r="C8">
        <v>8</v>
      </c>
      <c r="D8" t="s">
        <v>108</v>
      </c>
      <c r="E8" t="s">
        <v>107</v>
      </c>
      <c r="F8">
        <v>0</v>
      </c>
      <c r="G8" t="str">
        <f>VLOOKUP(InputData[[#This Row],[PRODUCT ID]],MasterData[#All],2,FALSE)</f>
        <v>Product03</v>
      </c>
      <c r="H8" t="str">
        <f>VLOOKUP(InputData[[#This Row],[PRODUCT ID]],MasterData[#All],3,FALSE)</f>
        <v>Category01</v>
      </c>
      <c r="I8" t="str">
        <f>VLOOKUP(InputData[[#This Row],[PRODUCT ID]],MasterData[#All],4,FALSE)</f>
        <v>Kg</v>
      </c>
      <c r="J8" s="8">
        <f>VLOOKUP(InputData[[#This Row],[PRODUCT ID]],MasterData[#All],5,FALSE)</f>
        <v>71</v>
      </c>
      <c r="K8" s="8">
        <f>VLOOKUP(InputData[[#This Row],[PRODUCT ID]],MasterData[#All],6,FALSE)</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t="s">
        <v>58</v>
      </c>
      <c r="C9">
        <v>4</v>
      </c>
      <c r="D9" t="s">
        <v>108</v>
      </c>
      <c r="E9" t="s">
        <v>106</v>
      </c>
      <c r="F9">
        <v>0</v>
      </c>
      <c r="G9" t="str">
        <f>VLOOKUP(InputData[[#This Row],[PRODUCT ID]],MasterData[#All],2,FALSE)</f>
        <v>Product25</v>
      </c>
      <c r="H9" t="str">
        <f>VLOOKUP(InputData[[#This Row],[PRODUCT ID]],MasterData[#All],3,FALSE)</f>
        <v>Category03</v>
      </c>
      <c r="I9" t="str">
        <f>VLOOKUP(InputData[[#This Row],[PRODUCT ID]],MasterData[#All],4,FALSE)</f>
        <v>No.</v>
      </c>
      <c r="J9" s="8">
        <f>VLOOKUP(InputData[[#This Row],[PRODUCT ID]],MasterData[#All],5,FALSE)</f>
        <v>7</v>
      </c>
      <c r="K9" s="8">
        <f>VLOOKUP(InputData[[#This Row],[PRODUCT ID]],MasterData[#All],6,FALSE)</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t="s">
        <v>83</v>
      </c>
      <c r="C10">
        <v>3</v>
      </c>
      <c r="D10" t="s">
        <v>108</v>
      </c>
      <c r="E10" t="s">
        <v>107</v>
      </c>
      <c r="F10">
        <v>0</v>
      </c>
      <c r="G10" t="str">
        <f>VLOOKUP(InputData[[#This Row],[PRODUCT ID]],MasterData[#All],2,FALSE)</f>
        <v>Product37</v>
      </c>
      <c r="H10" t="str">
        <f>VLOOKUP(InputData[[#This Row],[PRODUCT ID]],MasterData[#All],3,FALSE)</f>
        <v>Category05</v>
      </c>
      <c r="I10" t="str">
        <f>VLOOKUP(InputData[[#This Row],[PRODUCT ID]],MasterData[#All],4,FALSE)</f>
        <v>Kg</v>
      </c>
      <c r="J10" s="8">
        <f>VLOOKUP(InputData[[#This Row],[PRODUCT ID]],MasterData[#All],5,FALSE)</f>
        <v>67</v>
      </c>
      <c r="K10" s="8">
        <f>VLOOKUP(InputData[[#This Row],[PRODUCT ID]],MasterData[#All],6,FALSE)</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t="s">
        <v>35</v>
      </c>
      <c r="C11">
        <v>4</v>
      </c>
      <c r="D11" t="s">
        <v>105</v>
      </c>
      <c r="E11" t="s">
        <v>106</v>
      </c>
      <c r="F11">
        <v>0</v>
      </c>
      <c r="G11" t="str">
        <f>VLOOKUP(InputData[[#This Row],[PRODUCT ID]],MasterData[#All],2,FALSE)</f>
        <v>Product14</v>
      </c>
      <c r="H11" t="str">
        <f>VLOOKUP(InputData[[#This Row],[PRODUCT ID]],MasterData[#All],3,FALSE)</f>
        <v>Category02</v>
      </c>
      <c r="I11" t="str">
        <f>VLOOKUP(InputData[[#This Row],[PRODUCT ID]],MasterData[#All],4,FALSE)</f>
        <v>Kg</v>
      </c>
      <c r="J11" s="8">
        <f>VLOOKUP(InputData[[#This Row],[PRODUCT ID]],MasterData[#All],5,FALSE)</f>
        <v>112</v>
      </c>
      <c r="K11" s="8">
        <f>VLOOKUP(InputData[[#This Row],[PRODUCT ID]],MasterData[#All],6,FALSE)</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t="s">
        <v>94</v>
      </c>
      <c r="C12">
        <v>4</v>
      </c>
      <c r="D12" t="s">
        <v>108</v>
      </c>
      <c r="E12" t="s">
        <v>106</v>
      </c>
      <c r="F12">
        <v>0</v>
      </c>
      <c r="G12" t="str">
        <f>VLOOKUP(InputData[[#This Row],[PRODUCT ID]],MasterData[#All],2,FALSE)</f>
        <v>Product42</v>
      </c>
      <c r="H12" t="str">
        <f>VLOOKUP(InputData[[#This Row],[PRODUCT ID]],MasterData[#All],3,FALSE)</f>
        <v>Category05</v>
      </c>
      <c r="I12" t="str">
        <f>VLOOKUP(InputData[[#This Row],[PRODUCT ID]],MasterData[#All],4,FALSE)</f>
        <v>Ft</v>
      </c>
      <c r="J12" s="8">
        <f>VLOOKUP(InputData[[#This Row],[PRODUCT ID]],MasterData[#All],5,FALSE)</f>
        <v>120</v>
      </c>
      <c r="K12" s="8">
        <f>VLOOKUP(InputData[[#This Row],[PRODUCT ID]],MasterData[#All],6,FALSE)</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t="s">
        <v>94</v>
      </c>
      <c r="C13">
        <v>10</v>
      </c>
      <c r="D13" t="s">
        <v>106</v>
      </c>
      <c r="E13" t="s">
        <v>107</v>
      </c>
      <c r="F13">
        <v>0</v>
      </c>
      <c r="G13" t="str">
        <f>VLOOKUP(InputData[[#This Row],[PRODUCT ID]],MasterData[#All],2,FALSE)</f>
        <v>Product42</v>
      </c>
      <c r="H13" t="str">
        <f>VLOOKUP(InputData[[#This Row],[PRODUCT ID]],MasterData[#All],3,FALSE)</f>
        <v>Category05</v>
      </c>
      <c r="I13" t="str">
        <f>VLOOKUP(InputData[[#This Row],[PRODUCT ID]],MasterData[#All],4,FALSE)</f>
        <v>Ft</v>
      </c>
      <c r="J13" s="8">
        <f>VLOOKUP(InputData[[#This Row],[PRODUCT ID]],MasterData[#All],5,FALSE)</f>
        <v>120</v>
      </c>
      <c r="K13" s="8">
        <f>VLOOKUP(InputData[[#This Row],[PRODUCT ID]],MasterData[#All],6,FALSE)</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t="s">
        <v>98</v>
      </c>
      <c r="C14">
        <v>13</v>
      </c>
      <c r="D14" t="s">
        <v>108</v>
      </c>
      <c r="E14" t="s">
        <v>106</v>
      </c>
      <c r="F14">
        <v>0</v>
      </c>
      <c r="G14" t="str">
        <f>VLOOKUP(InputData[[#This Row],[PRODUCT ID]],MasterData[#All],2,FALSE)</f>
        <v>Product44</v>
      </c>
      <c r="H14" t="str">
        <f>VLOOKUP(InputData[[#This Row],[PRODUCT ID]],MasterData[#All],3,FALSE)</f>
        <v>Category05</v>
      </c>
      <c r="I14" t="str">
        <f>VLOOKUP(InputData[[#This Row],[PRODUCT ID]],MasterData[#All],4,FALSE)</f>
        <v>Kg</v>
      </c>
      <c r="J14" s="8">
        <f>VLOOKUP(InputData[[#This Row],[PRODUCT ID]],MasterData[#All],5,FALSE)</f>
        <v>76</v>
      </c>
      <c r="K14" s="8">
        <f>VLOOKUP(InputData[[#This Row],[PRODUCT ID]],MasterData[#All],6,FALSE)</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t="s">
        <v>54</v>
      </c>
      <c r="C15">
        <v>3</v>
      </c>
      <c r="D15" t="s">
        <v>106</v>
      </c>
      <c r="E15" t="s">
        <v>107</v>
      </c>
      <c r="F15">
        <v>0</v>
      </c>
      <c r="G15" t="str">
        <f>VLOOKUP(InputData[[#This Row],[PRODUCT ID]],MasterData[#All],2,FALSE)</f>
        <v>Product23</v>
      </c>
      <c r="H15" t="str">
        <f>VLOOKUP(InputData[[#This Row],[PRODUCT ID]],MasterData[#All],3,FALSE)</f>
        <v>Category03</v>
      </c>
      <c r="I15" t="str">
        <f>VLOOKUP(InputData[[#This Row],[PRODUCT ID]],MasterData[#All],4,FALSE)</f>
        <v>Ft</v>
      </c>
      <c r="J15" s="8">
        <f>VLOOKUP(InputData[[#This Row],[PRODUCT ID]],MasterData[#All],5,FALSE)</f>
        <v>141</v>
      </c>
      <c r="K15" s="8">
        <f>VLOOKUP(InputData[[#This Row],[PRODUCT ID]],MasterData[#All],6,FALSE)</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t="s">
        <v>79</v>
      </c>
      <c r="C16">
        <v>6</v>
      </c>
      <c r="D16" t="s">
        <v>108</v>
      </c>
      <c r="E16" t="s">
        <v>107</v>
      </c>
      <c r="F16">
        <v>0</v>
      </c>
      <c r="G16" t="str">
        <f>VLOOKUP(InputData[[#This Row],[PRODUCT ID]],MasterData[#All],2,FALSE)</f>
        <v>Product35</v>
      </c>
      <c r="H16" t="str">
        <f>VLOOKUP(InputData[[#This Row],[PRODUCT ID]],MasterData[#All],3,FALSE)</f>
        <v>Category04</v>
      </c>
      <c r="I16" t="str">
        <f>VLOOKUP(InputData[[#This Row],[PRODUCT ID]],MasterData[#All],4,FALSE)</f>
        <v>No.</v>
      </c>
      <c r="J16" s="8">
        <f>VLOOKUP(InputData[[#This Row],[PRODUCT ID]],MasterData[#All],5,FALSE)</f>
        <v>5</v>
      </c>
      <c r="K16" s="8">
        <f>VLOOKUP(InputData[[#This Row],[PRODUCT ID]],MasterData[#All],6,FALSE)</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t="s">
        <v>77</v>
      </c>
      <c r="C17">
        <v>4</v>
      </c>
      <c r="D17" t="s">
        <v>108</v>
      </c>
      <c r="E17" t="s">
        <v>107</v>
      </c>
      <c r="F17">
        <v>0</v>
      </c>
      <c r="G17" t="str">
        <f>VLOOKUP(InputData[[#This Row],[PRODUCT ID]],MasterData[#All],2,FALSE)</f>
        <v>Product34</v>
      </c>
      <c r="H17" t="str">
        <f>VLOOKUP(InputData[[#This Row],[PRODUCT ID]],MasterData[#All],3,FALSE)</f>
        <v>Category04</v>
      </c>
      <c r="I17" t="str">
        <f>VLOOKUP(InputData[[#This Row],[PRODUCT ID]],MasterData[#All],4,FALSE)</f>
        <v>Lt</v>
      </c>
      <c r="J17" s="8">
        <f>VLOOKUP(InputData[[#This Row],[PRODUCT ID]],MasterData[#All],5,FALSE)</f>
        <v>55</v>
      </c>
      <c r="K17" s="8">
        <f>VLOOKUP(InputData[[#This Row],[PRODUCT ID]],MasterData[#All],6,FALSE)</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t="s">
        <v>47</v>
      </c>
      <c r="C18">
        <v>4</v>
      </c>
      <c r="D18" t="s">
        <v>108</v>
      </c>
      <c r="E18" t="s">
        <v>107</v>
      </c>
      <c r="F18">
        <v>0</v>
      </c>
      <c r="G18" t="str">
        <f>VLOOKUP(InputData[[#This Row],[PRODUCT ID]],MasterData[#All],2,FALSE)</f>
        <v>Product20</v>
      </c>
      <c r="H18" t="str">
        <f>VLOOKUP(InputData[[#This Row],[PRODUCT ID]],MasterData[#All],3,FALSE)</f>
        <v>Category03</v>
      </c>
      <c r="I18" t="str">
        <f>VLOOKUP(InputData[[#This Row],[PRODUCT ID]],MasterData[#All],4,FALSE)</f>
        <v>Lt</v>
      </c>
      <c r="J18" s="8">
        <f>VLOOKUP(InputData[[#This Row],[PRODUCT ID]],MasterData[#All],5,FALSE)</f>
        <v>61</v>
      </c>
      <c r="K18" s="8">
        <f>VLOOKUP(InputData[[#This Row],[PRODUCT ID]],MasterData[#All],6,FALSE)</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t="s">
        <v>14</v>
      </c>
      <c r="C19">
        <v>15</v>
      </c>
      <c r="D19" t="s">
        <v>105</v>
      </c>
      <c r="E19" t="s">
        <v>107</v>
      </c>
      <c r="F19">
        <v>0</v>
      </c>
      <c r="G19" t="str">
        <f>VLOOKUP(InputData[[#This Row],[PRODUCT ID]],MasterData[#All],2,FALSE)</f>
        <v>Product04</v>
      </c>
      <c r="H19" t="str">
        <f>VLOOKUP(InputData[[#This Row],[PRODUCT ID]],MasterData[#All],3,FALSE)</f>
        <v>Category01</v>
      </c>
      <c r="I19" t="str">
        <f>VLOOKUP(InputData[[#This Row],[PRODUCT ID]],MasterData[#All],4,FALSE)</f>
        <v>Lt</v>
      </c>
      <c r="J19" s="8">
        <f>VLOOKUP(InputData[[#This Row],[PRODUCT ID]],MasterData[#All],5,FALSE)</f>
        <v>44</v>
      </c>
      <c r="K19" s="8">
        <f>VLOOKUP(InputData[[#This Row],[PRODUCT ID]],MasterData[#All],6,FALSE)</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t="s">
        <v>12</v>
      </c>
      <c r="C20">
        <v>9</v>
      </c>
      <c r="D20" t="s">
        <v>108</v>
      </c>
      <c r="E20" t="s">
        <v>106</v>
      </c>
      <c r="F20">
        <v>0</v>
      </c>
      <c r="G20" t="str">
        <f>VLOOKUP(InputData[[#This Row],[PRODUCT ID]],MasterData[#All],2,FALSE)</f>
        <v>Product03</v>
      </c>
      <c r="H20" t="str">
        <f>VLOOKUP(InputData[[#This Row],[PRODUCT ID]],MasterData[#All],3,FALSE)</f>
        <v>Category01</v>
      </c>
      <c r="I20" t="str">
        <f>VLOOKUP(InputData[[#This Row],[PRODUCT ID]],MasterData[#All],4,FALSE)</f>
        <v>Kg</v>
      </c>
      <c r="J20" s="8">
        <f>VLOOKUP(InputData[[#This Row],[PRODUCT ID]],MasterData[#All],5,FALSE)</f>
        <v>71</v>
      </c>
      <c r="K20" s="8">
        <f>VLOOKUP(InputData[[#This Row],[PRODUCT ID]],MasterData[#All],6,FALSE)</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t="s">
        <v>94</v>
      </c>
      <c r="C21">
        <v>6</v>
      </c>
      <c r="D21" t="s">
        <v>108</v>
      </c>
      <c r="E21" t="s">
        <v>106</v>
      </c>
      <c r="F21">
        <v>0</v>
      </c>
      <c r="G21" t="str">
        <f>VLOOKUP(InputData[[#This Row],[PRODUCT ID]],MasterData[#All],2,FALSE)</f>
        <v>Product42</v>
      </c>
      <c r="H21" t="str">
        <f>VLOOKUP(InputData[[#This Row],[PRODUCT ID]],MasterData[#All],3,FALSE)</f>
        <v>Category05</v>
      </c>
      <c r="I21" t="str">
        <f>VLOOKUP(InputData[[#This Row],[PRODUCT ID]],MasterData[#All],4,FALSE)</f>
        <v>Ft</v>
      </c>
      <c r="J21" s="8">
        <f>VLOOKUP(InputData[[#This Row],[PRODUCT ID]],MasterData[#All],5,FALSE)</f>
        <v>120</v>
      </c>
      <c r="K21" s="8">
        <f>VLOOKUP(InputData[[#This Row],[PRODUCT ID]],MasterData[#All],6,FALSE)</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t="s">
        <v>77</v>
      </c>
      <c r="C22">
        <v>6</v>
      </c>
      <c r="D22" t="s">
        <v>108</v>
      </c>
      <c r="E22" t="s">
        <v>107</v>
      </c>
      <c r="F22">
        <v>0</v>
      </c>
      <c r="G22" t="str">
        <f>VLOOKUP(InputData[[#This Row],[PRODUCT ID]],MasterData[#All],2,FALSE)</f>
        <v>Product34</v>
      </c>
      <c r="H22" t="str">
        <f>VLOOKUP(InputData[[#This Row],[PRODUCT ID]],MasterData[#All],3,FALSE)</f>
        <v>Category04</v>
      </c>
      <c r="I22" t="str">
        <f>VLOOKUP(InputData[[#This Row],[PRODUCT ID]],MasterData[#All],4,FALSE)</f>
        <v>Lt</v>
      </c>
      <c r="J22" s="8">
        <f>VLOOKUP(InputData[[#This Row],[PRODUCT ID]],MasterData[#All],5,FALSE)</f>
        <v>55</v>
      </c>
      <c r="K22" s="8">
        <f>VLOOKUP(InputData[[#This Row],[PRODUCT ID]],MasterData[#All],6,FALSE)</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t="s">
        <v>79</v>
      </c>
      <c r="C23">
        <v>7</v>
      </c>
      <c r="D23" t="s">
        <v>108</v>
      </c>
      <c r="E23" t="s">
        <v>106</v>
      </c>
      <c r="F23">
        <v>0</v>
      </c>
      <c r="G23" t="str">
        <f>VLOOKUP(InputData[[#This Row],[PRODUCT ID]],MasterData[#All],2,FALSE)</f>
        <v>Product35</v>
      </c>
      <c r="H23" t="str">
        <f>VLOOKUP(InputData[[#This Row],[PRODUCT ID]],MasterData[#All],3,FALSE)</f>
        <v>Category04</v>
      </c>
      <c r="I23" t="str">
        <f>VLOOKUP(InputData[[#This Row],[PRODUCT ID]],MasterData[#All],4,FALSE)</f>
        <v>No.</v>
      </c>
      <c r="J23" s="8">
        <f>VLOOKUP(InputData[[#This Row],[PRODUCT ID]],MasterData[#All],5,FALSE)</f>
        <v>5</v>
      </c>
      <c r="K23" s="8">
        <f>VLOOKUP(InputData[[#This Row],[PRODUCT ID]],MasterData[#All],6,FALSE)</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t="s">
        <v>71</v>
      </c>
      <c r="C24">
        <v>14</v>
      </c>
      <c r="D24" t="s">
        <v>108</v>
      </c>
      <c r="E24" t="s">
        <v>106</v>
      </c>
      <c r="F24">
        <v>0</v>
      </c>
      <c r="G24" t="str">
        <f>VLOOKUP(InputData[[#This Row],[PRODUCT ID]],MasterData[#All],2,FALSE)</f>
        <v>Product31</v>
      </c>
      <c r="H24" t="str">
        <f>VLOOKUP(InputData[[#This Row],[PRODUCT ID]],MasterData[#All],3,FALSE)</f>
        <v>Category04</v>
      </c>
      <c r="I24" t="str">
        <f>VLOOKUP(InputData[[#This Row],[PRODUCT ID]],MasterData[#All],4,FALSE)</f>
        <v>Kg</v>
      </c>
      <c r="J24" s="8">
        <f>VLOOKUP(InputData[[#This Row],[PRODUCT ID]],MasterData[#All],5,FALSE)</f>
        <v>93</v>
      </c>
      <c r="K24" s="8">
        <f>VLOOKUP(InputData[[#This Row],[PRODUCT ID]],MasterData[#All],6,FALSE)</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t="s">
        <v>98</v>
      </c>
      <c r="C25">
        <v>9</v>
      </c>
      <c r="D25" t="s">
        <v>105</v>
      </c>
      <c r="E25" t="s">
        <v>107</v>
      </c>
      <c r="F25">
        <v>0</v>
      </c>
      <c r="G25" t="str">
        <f>VLOOKUP(InputData[[#This Row],[PRODUCT ID]],MasterData[#All],2,FALSE)</f>
        <v>Product44</v>
      </c>
      <c r="H25" t="str">
        <f>VLOOKUP(InputData[[#This Row],[PRODUCT ID]],MasterData[#All],3,FALSE)</f>
        <v>Category05</v>
      </c>
      <c r="I25" t="str">
        <f>VLOOKUP(InputData[[#This Row],[PRODUCT ID]],MasterData[#All],4,FALSE)</f>
        <v>Kg</v>
      </c>
      <c r="J25" s="8">
        <f>VLOOKUP(InputData[[#This Row],[PRODUCT ID]],MasterData[#All],5,FALSE)</f>
        <v>76</v>
      </c>
      <c r="K25" s="8">
        <f>VLOOKUP(InputData[[#This Row],[PRODUCT ID]],MasterData[#All],6,FALSE)</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t="s">
        <v>18</v>
      </c>
      <c r="C26">
        <v>7</v>
      </c>
      <c r="D26" t="s">
        <v>106</v>
      </c>
      <c r="E26" t="s">
        <v>107</v>
      </c>
      <c r="F26">
        <v>0</v>
      </c>
      <c r="G26" t="str">
        <f>VLOOKUP(InputData[[#This Row],[PRODUCT ID]],MasterData[#All],2,FALSE)</f>
        <v>Product06</v>
      </c>
      <c r="H26" t="str">
        <f>VLOOKUP(InputData[[#This Row],[PRODUCT ID]],MasterData[#All],3,FALSE)</f>
        <v>Category01</v>
      </c>
      <c r="I26" t="str">
        <f>VLOOKUP(InputData[[#This Row],[PRODUCT ID]],MasterData[#All],4,FALSE)</f>
        <v>Kg</v>
      </c>
      <c r="J26" s="8">
        <f>VLOOKUP(InputData[[#This Row],[PRODUCT ID]],MasterData[#All],5,FALSE)</f>
        <v>75</v>
      </c>
      <c r="K26" s="8">
        <f>VLOOKUP(InputData[[#This Row],[PRODUCT ID]],MasterData[#All],6,FALSE)</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t="s">
        <v>6</v>
      </c>
      <c r="C27">
        <v>7</v>
      </c>
      <c r="D27" t="s">
        <v>106</v>
      </c>
      <c r="E27" t="s">
        <v>106</v>
      </c>
      <c r="F27">
        <v>0</v>
      </c>
      <c r="G27" t="str">
        <f>VLOOKUP(InputData[[#This Row],[PRODUCT ID]],MasterData[#All],2,FALSE)</f>
        <v>Product01</v>
      </c>
      <c r="H27" t="str">
        <f>VLOOKUP(InputData[[#This Row],[PRODUCT ID]],MasterData[#All],3,FALSE)</f>
        <v>Category01</v>
      </c>
      <c r="I27" t="str">
        <f>VLOOKUP(InputData[[#This Row],[PRODUCT ID]],MasterData[#All],4,FALSE)</f>
        <v>Kg</v>
      </c>
      <c r="J27" s="8">
        <f>VLOOKUP(InputData[[#This Row],[PRODUCT ID]],MasterData[#All],5,FALSE)</f>
        <v>98</v>
      </c>
      <c r="K27" s="8">
        <f>VLOOKUP(InputData[[#This Row],[PRODUCT ID]],MasterData[#All],6,FALSE)</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t="s">
        <v>90</v>
      </c>
      <c r="C28">
        <v>7</v>
      </c>
      <c r="D28" t="s">
        <v>105</v>
      </c>
      <c r="E28" t="s">
        <v>106</v>
      </c>
      <c r="F28">
        <v>0</v>
      </c>
      <c r="G28" t="str">
        <f>VLOOKUP(InputData[[#This Row],[PRODUCT ID]],MasterData[#All],2,FALSE)</f>
        <v>Product40</v>
      </c>
      <c r="H28" t="str">
        <f>VLOOKUP(InputData[[#This Row],[PRODUCT ID]],MasterData[#All],3,FALSE)</f>
        <v>Category05</v>
      </c>
      <c r="I28" t="str">
        <f>VLOOKUP(InputData[[#This Row],[PRODUCT ID]],MasterData[#All],4,FALSE)</f>
        <v>Kg</v>
      </c>
      <c r="J28" s="8">
        <f>VLOOKUP(InputData[[#This Row],[PRODUCT ID]],MasterData[#All],5,FALSE)</f>
        <v>90</v>
      </c>
      <c r="K28" s="8">
        <f>VLOOKUP(InputData[[#This Row],[PRODUCT ID]],MasterData[#All],6,FALSE)</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t="s">
        <v>73</v>
      </c>
      <c r="C29">
        <v>3</v>
      </c>
      <c r="D29" t="s">
        <v>105</v>
      </c>
      <c r="E29" t="s">
        <v>106</v>
      </c>
      <c r="F29">
        <v>0</v>
      </c>
      <c r="G29" t="str">
        <f>VLOOKUP(InputData[[#This Row],[PRODUCT ID]],MasterData[#All],2,FALSE)</f>
        <v>Product32</v>
      </c>
      <c r="H29" t="str">
        <f>VLOOKUP(InputData[[#This Row],[PRODUCT ID]],MasterData[#All],3,FALSE)</f>
        <v>Category04</v>
      </c>
      <c r="I29" t="str">
        <f>VLOOKUP(InputData[[#This Row],[PRODUCT ID]],MasterData[#All],4,FALSE)</f>
        <v>Kg</v>
      </c>
      <c r="J29" s="8">
        <f>VLOOKUP(InputData[[#This Row],[PRODUCT ID]],MasterData[#All],5,FALSE)</f>
        <v>89</v>
      </c>
      <c r="K29" s="8">
        <f>VLOOKUP(InputData[[#This Row],[PRODUCT ID]],MasterData[#All],6,FALSE)</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t="s">
        <v>14</v>
      </c>
      <c r="C30">
        <v>10</v>
      </c>
      <c r="D30" t="s">
        <v>106</v>
      </c>
      <c r="E30" t="s">
        <v>107</v>
      </c>
      <c r="F30">
        <v>0</v>
      </c>
      <c r="G30" t="str">
        <f>VLOOKUP(InputData[[#This Row],[PRODUCT ID]],MasterData[#All],2,FALSE)</f>
        <v>Product04</v>
      </c>
      <c r="H30" t="str">
        <f>VLOOKUP(InputData[[#This Row],[PRODUCT ID]],MasterData[#All],3,FALSE)</f>
        <v>Category01</v>
      </c>
      <c r="I30" t="str">
        <f>VLOOKUP(InputData[[#This Row],[PRODUCT ID]],MasterData[#All],4,FALSE)</f>
        <v>Lt</v>
      </c>
      <c r="J30" s="8">
        <f>VLOOKUP(InputData[[#This Row],[PRODUCT ID]],MasterData[#All],5,FALSE)</f>
        <v>44</v>
      </c>
      <c r="K30" s="8">
        <f>VLOOKUP(InputData[[#This Row],[PRODUCT ID]],MasterData[#All],6,FALSE)</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t="s">
        <v>67</v>
      </c>
      <c r="C31">
        <v>2</v>
      </c>
      <c r="D31" t="s">
        <v>108</v>
      </c>
      <c r="E31" t="s">
        <v>107</v>
      </c>
      <c r="F31">
        <v>0</v>
      </c>
      <c r="G31" t="str">
        <f>VLOOKUP(InputData[[#This Row],[PRODUCT ID]],MasterData[#All],2,FALSE)</f>
        <v>Product29</v>
      </c>
      <c r="H31" t="str">
        <f>VLOOKUP(InputData[[#This Row],[PRODUCT ID]],MasterData[#All],3,FALSE)</f>
        <v>Category04</v>
      </c>
      <c r="I31" t="str">
        <f>VLOOKUP(InputData[[#This Row],[PRODUCT ID]],MasterData[#All],4,FALSE)</f>
        <v>Lt</v>
      </c>
      <c r="J31" s="8">
        <f>VLOOKUP(InputData[[#This Row],[PRODUCT ID]],MasterData[#All],5,FALSE)</f>
        <v>47</v>
      </c>
      <c r="K31" s="8">
        <f>VLOOKUP(InputData[[#This Row],[PRODUCT ID]],MasterData[#All],6,FALSE)</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t="s">
        <v>26</v>
      </c>
      <c r="C32">
        <v>7</v>
      </c>
      <c r="D32" t="s">
        <v>106</v>
      </c>
      <c r="E32" t="s">
        <v>106</v>
      </c>
      <c r="F32">
        <v>0</v>
      </c>
      <c r="G32" t="str">
        <f>VLOOKUP(InputData[[#This Row],[PRODUCT ID]],MasterData[#All],2,FALSE)</f>
        <v>Product10</v>
      </c>
      <c r="H32" t="str">
        <f>VLOOKUP(InputData[[#This Row],[PRODUCT ID]],MasterData[#All],3,FALSE)</f>
        <v>Category02</v>
      </c>
      <c r="I32" t="str">
        <f>VLOOKUP(InputData[[#This Row],[PRODUCT ID]],MasterData[#All],4,FALSE)</f>
        <v>Ft</v>
      </c>
      <c r="J32" s="8">
        <f>VLOOKUP(InputData[[#This Row],[PRODUCT ID]],MasterData[#All],5,FALSE)</f>
        <v>148</v>
      </c>
      <c r="K32" s="8">
        <f>VLOOKUP(InputData[[#This Row],[PRODUCT ID]],MasterData[#All],6,FALSE)</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t="s">
        <v>39</v>
      </c>
      <c r="C33">
        <v>13</v>
      </c>
      <c r="D33" t="s">
        <v>108</v>
      </c>
      <c r="E33" t="s">
        <v>106</v>
      </c>
      <c r="F33">
        <v>0</v>
      </c>
      <c r="G33" t="str">
        <f>VLOOKUP(InputData[[#This Row],[PRODUCT ID]],MasterData[#All],2,FALSE)</f>
        <v>Product16</v>
      </c>
      <c r="H33" t="str">
        <f>VLOOKUP(InputData[[#This Row],[PRODUCT ID]],MasterData[#All],3,FALSE)</f>
        <v>Category02</v>
      </c>
      <c r="I33" t="str">
        <f>VLOOKUP(InputData[[#This Row],[PRODUCT ID]],MasterData[#All],4,FALSE)</f>
        <v>No.</v>
      </c>
      <c r="J33" s="8">
        <f>VLOOKUP(InputData[[#This Row],[PRODUCT ID]],MasterData[#All],5,FALSE)</f>
        <v>13</v>
      </c>
      <c r="K33" s="8">
        <f>VLOOKUP(InputData[[#This Row],[PRODUCT ID]],MasterData[#All],6,FALSE)</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t="s">
        <v>52</v>
      </c>
      <c r="C34">
        <v>2</v>
      </c>
      <c r="D34" t="s">
        <v>105</v>
      </c>
      <c r="E34" t="s">
        <v>107</v>
      </c>
      <c r="F34">
        <v>0</v>
      </c>
      <c r="G34" t="str">
        <f>VLOOKUP(InputData[[#This Row],[PRODUCT ID]],MasterData[#All],2,FALSE)</f>
        <v>Product22</v>
      </c>
      <c r="H34" t="str">
        <f>VLOOKUP(InputData[[#This Row],[PRODUCT ID]],MasterData[#All],3,FALSE)</f>
        <v>Category03</v>
      </c>
      <c r="I34" t="str">
        <f>VLOOKUP(InputData[[#This Row],[PRODUCT ID]],MasterData[#All],4,FALSE)</f>
        <v>Ft</v>
      </c>
      <c r="J34" s="8">
        <f>VLOOKUP(InputData[[#This Row],[PRODUCT ID]],MasterData[#All],5,FALSE)</f>
        <v>121</v>
      </c>
      <c r="K34" s="8">
        <f>VLOOKUP(InputData[[#This Row],[PRODUCT ID]],MasterData[#All],6,FALSE)</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t="s">
        <v>83</v>
      </c>
      <c r="C35">
        <v>4</v>
      </c>
      <c r="D35" t="s">
        <v>106</v>
      </c>
      <c r="E35" t="s">
        <v>106</v>
      </c>
      <c r="F35">
        <v>0</v>
      </c>
      <c r="G35" t="str">
        <f>VLOOKUP(InputData[[#This Row],[PRODUCT ID]],MasterData[#All],2,FALSE)</f>
        <v>Product37</v>
      </c>
      <c r="H35" t="str">
        <f>VLOOKUP(InputData[[#This Row],[PRODUCT ID]],MasterData[#All],3,FALSE)</f>
        <v>Category05</v>
      </c>
      <c r="I35" t="str">
        <f>VLOOKUP(InputData[[#This Row],[PRODUCT ID]],MasterData[#All],4,FALSE)</f>
        <v>Kg</v>
      </c>
      <c r="J35" s="8">
        <f>VLOOKUP(InputData[[#This Row],[PRODUCT ID]],MasterData[#All],5,FALSE)</f>
        <v>67</v>
      </c>
      <c r="K35" s="8">
        <f>VLOOKUP(InputData[[#This Row],[PRODUCT ID]],MasterData[#All],6,FALSE)</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t="s">
        <v>96</v>
      </c>
      <c r="C36">
        <v>7</v>
      </c>
      <c r="D36" t="s">
        <v>106</v>
      </c>
      <c r="E36" t="s">
        <v>107</v>
      </c>
      <c r="F36">
        <v>0</v>
      </c>
      <c r="G36" t="str">
        <f>VLOOKUP(InputData[[#This Row],[PRODUCT ID]],MasterData[#All],2,FALSE)</f>
        <v>Product43</v>
      </c>
      <c r="H36" t="str">
        <f>VLOOKUP(InputData[[#This Row],[PRODUCT ID]],MasterData[#All],3,FALSE)</f>
        <v>Category05</v>
      </c>
      <c r="I36" t="str">
        <f>VLOOKUP(InputData[[#This Row],[PRODUCT ID]],MasterData[#All],4,FALSE)</f>
        <v>Kg</v>
      </c>
      <c r="J36" s="8">
        <f>VLOOKUP(InputData[[#This Row],[PRODUCT ID]],MasterData[#All],5,FALSE)</f>
        <v>67</v>
      </c>
      <c r="K36" s="8">
        <f>VLOOKUP(InputData[[#This Row],[PRODUCT ID]],MasterData[#All],6,FALSE)</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t="s">
        <v>16</v>
      </c>
      <c r="C37">
        <v>1</v>
      </c>
      <c r="D37" t="s">
        <v>108</v>
      </c>
      <c r="E37" t="s">
        <v>107</v>
      </c>
      <c r="F37">
        <v>0</v>
      </c>
      <c r="G37" t="str">
        <f>VLOOKUP(InputData[[#This Row],[PRODUCT ID]],MasterData[#All],2,FALSE)</f>
        <v>Product05</v>
      </c>
      <c r="H37" t="str">
        <f>VLOOKUP(InputData[[#This Row],[PRODUCT ID]],MasterData[#All],3,FALSE)</f>
        <v>Category01</v>
      </c>
      <c r="I37" t="str">
        <f>VLOOKUP(InputData[[#This Row],[PRODUCT ID]],MasterData[#All],4,FALSE)</f>
        <v>Ft</v>
      </c>
      <c r="J37" s="8">
        <f>VLOOKUP(InputData[[#This Row],[PRODUCT ID]],MasterData[#All],5,FALSE)</f>
        <v>133</v>
      </c>
      <c r="K37" s="8">
        <f>VLOOKUP(InputData[[#This Row],[PRODUCT ID]],MasterData[#All],6,FALSE)</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t="s">
        <v>96</v>
      </c>
      <c r="C38">
        <v>9</v>
      </c>
      <c r="D38" t="s">
        <v>108</v>
      </c>
      <c r="E38" t="s">
        <v>107</v>
      </c>
      <c r="F38">
        <v>0</v>
      </c>
      <c r="G38" t="str">
        <f>VLOOKUP(InputData[[#This Row],[PRODUCT ID]],MasterData[#All],2,FALSE)</f>
        <v>Product43</v>
      </c>
      <c r="H38" t="str">
        <f>VLOOKUP(InputData[[#This Row],[PRODUCT ID]],MasterData[#All],3,FALSE)</f>
        <v>Category05</v>
      </c>
      <c r="I38" t="str">
        <f>VLOOKUP(InputData[[#This Row],[PRODUCT ID]],MasterData[#All],4,FALSE)</f>
        <v>Kg</v>
      </c>
      <c r="J38" s="8">
        <f>VLOOKUP(InputData[[#This Row],[PRODUCT ID]],MasterData[#All],5,FALSE)</f>
        <v>67</v>
      </c>
      <c r="K38" s="8">
        <f>VLOOKUP(InputData[[#This Row],[PRODUCT ID]],MasterData[#All],6,FALSE)</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t="s">
        <v>79</v>
      </c>
      <c r="C39">
        <v>1</v>
      </c>
      <c r="D39" t="s">
        <v>108</v>
      </c>
      <c r="E39" t="s">
        <v>107</v>
      </c>
      <c r="F39">
        <v>0</v>
      </c>
      <c r="G39" t="str">
        <f>VLOOKUP(InputData[[#This Row],[PRODUCT ID]],MasterData[#All],2,FALSE)</f>
        <v>Product35</v>
      </c>
      <c r="H39" t="str">
        <f>VLOOKUP(InputData[[#This Row],[PRODUCT ID]],MasterData[#All],3,FALSE)</f>
        <v>Category04</v>
      </c>
      <c r="I39" t="str">
        <f>VLOOKUP(InputData[[#This Row],[PRODUCT ID]],MasterData[#All],4,FALSE)</f>
        <v>No.</v>
      </c>
      <c r="J39" s="8">
        <f>VLOOKUP(InputData[[#This Row],[PRODUCT ID]],MasterData[#All],5,FALSE)</f>
        <v>5</v>
      </c>
      <c r="K39" s="8">
        <f>VLOOKUP(InputData[[#This Row],[PRODUCT ID]],MasterData[#All],6,FALSE)</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t="s">
        <v>77</v>
      </c>
      <c r="C40">
        <v>14</v>
      </c>
      <c r="D40" t="s">
        <v>108</v>
      </c>
      <c r="E40" t="s">
        <v>106</v>
      </c>
      <c r="F40">
        <v>0</v>
      </c>
      <c r="G40" t="str">
        <f>VLOOKUP(InputData[[#This Row],[PRODUCT ID]],MasterData[#All],2,FALSE)</f>
        <v>Product34</v>
      </c>
      <c r="H40" t="str">
        <f>VLOOKUP(InputData[[#This Row],[PRODUCT ID]],MasterData[#All],3,FALSE)</f>
        <v>Category04</v>
      </c>
      <c r="I40" t="str">
        <f>VLOOKUP(InputData[[#This Row],[PRODUCT ID]],MasterData[#All],4,FALSE)</f>
        <v>Lt</v>
      </c>
      <c r="J40" s="8">
        <f>VLOOKUP(InputData[[#This Row],[PRODUCT ID]],MasterData[#All],5,FALSE)</f>
        <v>55</v>
      </c>
      <c r="K40" s="8">
        <f>VLOOKUP(InputData[[#This Row],[PRODUCT ID]],MasterData[#All],6,FALSE)</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t="s">
        <v>22</v>
      </c>
      <c r="C41">
        <v>7</v>
      </c>
      <c r="D41" t="s">
        <v>108</v>
      </c>
      <c r="E41" t="s">
        <v>107</v>
      </c>
      <c r="F41">
        <v>0</v>
      </c>
      <c r="G41" t="str">
        <f>VLOOKUP(InputData[[#This Row],[PRODUCT ID]],MasterData[#All],2,FALSE)</f>
        <v>Product08</v>
      </c>
      <c r="H41" t="str">
        <f>VLOOKUP(InputData[[#This Row],[PRODUCT ID]],MasterData[#All],3,FALSE)</f>
        <v>Category01</v>
      </c>
      <c r="I41" t="str">
        <f>VLOOKUP(InputData[[#This Row],[PRODUCT ID]],MasterData[#All],4,FALSE)</f>
        <v>Kg</v>
      </c>
      <c r="J41" s="8">
        <f>VLOOKUP(InputData[[#This Row],[PRODUCT ID]],MasterData[#All],5,FALSE)</f>
        <v>83</v>
      </c>
      <c r="K41" s="8">
        <f>VLOOKUP(InputData[[#This Row],[PRODUCT ID]],MasterData[#All],6,FALSE)</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t="s">
        <v>54</v>
      </c>
      <c r="C42">
        <v>9</v>
      </c>
      <c r="D42" t="s">
        <v>106</v>
      </c>
      <c r="E42" t="s">
        <v>107</v>
      </c>
      <c r="F42">
        <v>0</v>
      </c>
      <c r="G42" t="str">
        <f>VLOOKUP(InputData[[#This Row],[PRODUCT ID]],MasterData[#All],2,FALSE)</f>
        <v>Product23</v>
      </c>
      <c r="H42" t="str">
        <f>VLOOKUP(InputData[[#This Row],[PRODUCT ID]],MasterData[#All],3,FALSE)</f>
        <v>Category03</v>
      </c>
      <c r="I42" t="str">
        <f>VLOOKUP(InputData[[#This Row],[PRODUCT ID]],MasterData[#All],4,FALSE)</f>
        <v>Ft</v>
      </c>
      <c r="J42" s="8">
        <f>VLOOKUP(InputData[[#This Row],[PRODUCT ID]],MasterData[#All],5,FALSE)</f>
        <v>141</v>
      </c>
      <c r="K42" s="8">
        <f>VLOOKUP(InputData[[#This Row],[PRODUCT ID]],MasterData[#All],6,FALSE)</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t="s">
        <v>63</v>
      </c>
      <c r="C43">
        <v>4</v>
      </c>
      <c r="D43" t="s">
        <v>108</v>
      </c>
      <c r="E43" t="s">
        <v>106</v>
      </c>
      <c r="F43">
        <v>0</v>
      </c>
      <c r="G43" t="str">
        <f>VLOOKUP(InputData[[#This Row],[PRODUCT ID]],MasterData[#All],2,FALSE)</f>
        <v>Product27</v>
      </c>
      <c r="H43" t="str">
        <f>VLOOKUP(InputData[[#This Row],[PRODUCT ID]],MasterData[#All],3,FALSE)</f>
        <v>Category04</v>
      </c>
      <c r="I43" t="str">
        <f>VLOOKUP(InputData[[#This Row],[PRODUCT ID]],MasterData[#All],4,FALSE)</f>
        <v>Lt</v>
      </c>
      <c r="J43" s="8">
        <f>VLOOKUP(InputData[[#This Row],[PRODUCT ID]],MasterData[#All],5,FALSE)</f>
        <v>48</v>
      </c>
      <c r="K43" s="8">
        <f>VLOOKUP(InputData[[#This Row],[PRODUCT ID]],MasterData[#All],6,FALSE)</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t="s">
        <v>37</v>
      </c>
      <c r="C44">
        <v>6</v>
      </c>
      <c r="D44" t="s">
        <v>106</v>
      </c>
      <c r="E44" t="s">
        <v>107</v>
      </c>
      <c r="F44">
        <v>0</v>
      </c>
      <c r="G44" t="str">
        <f>VLOOKUP(InputData[[#This Row],[PRODUCT ID]],MasterData[#All],2,FALSE)</f>
        <v>Product15</v>
      </c>
      <c r="H44" t="str">
        <f>VLOOKUP(InputData[[#This Row],[PRODUCT ID]],MasterData[#All],3,FALSE)</f>
        <v>Category02</v>
      </c>
      <c r="I44" t="str">
        <f>VLOOKUP(InputData[[#This Row],[PRODUCT ID]],MasterData[#All],4,FALSE)</f>
        <v>No.</v>
      </c>
      <c r="J44" s="8">
        <f>VLOOKUP(InputData[[#This Row],[PRODUCT ID]],MasterData[#All],5,FALSE)</f>
        <v>12</v>
      </c>
      <c r="K44" s="8">
        <f>VLOOKUP(InputData[[#This Row],[PRODUCT ID]],MasterData[#All],6,FALSE)</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t="s">
        <v>69</v>
      </c>
      <c r="C45">
        <v>11</v>
      </c>
      <c r="D45" t="s">
        <v>106</v>
      </c>
      <c r="E45" t="s">
        <v>107</v>
      </c>
      <c r="F45">
        <v>0</v>
      </c>
      <c r="G45" t="str">
        <f>VLOOKUP(InputData[[#This Row],[PRODUCT ID]],MasterData[#All],2,FALSE)</f>
        <v>Product30</v>
      </c>
      <c r="H45" t="str">
        <f>VLOOKUP(InputData[[#This Row],[PRODUCT ID]],MasterData[#All],3,FALSE)</f>
        <v>Category04</v>
      </c>
      <c r="I45" t="str">
        <f>VLOOKUP(InputData[[#This Row],[PRODUCT ID]],MasterData[#All],4,FALSE)</f>
        <v>Ft</v>
      </c>
      <c r="J45" s="8">
        <f>VLOOKUP(InputData[[#This Row],[PRODUCT ID]],MasterData[#All],5,FALSE)</f>
        <v>148</v>
      </c>
      <c r="K45" s="8">
        <f>VLOOKUP(InputData[[#This Row],[PRODUCT ID]],MasterData[#All],6,FALSE)</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t="s">
        <v>33</v>
      </c>
      <c r="C46">
        <v>5</v>
      </c>
      <c r="D46" t="s">
        <v>106</v>
      </c>
      <c r="E46" t="s">
        <v>107</v>
      </c>
      <c r="F46">
        <v>0</v>
      </c>
      <c r="G46" t="str">
        <f>VLOOKUP(InputData[[#This Row],[PRODUCT ID]],MasterData[#All],2,FALSE)</f>
        <v>Product13</v>
      </c>
      <c r="H46" t="str">
        <f>VLOOKUP(InputData[[#This Row],[PRODUCT ID]],MasterData[#All],3,FALSE)</f>
        <v>Category02</v>
      </c>
      <c r="I46" t="str">
        <f>VLOOKUP(InputData[[#This Row],[PRODUCT ID]],MasterData[#All],4,FALSE)</f>
        <v>Kg</v>
      </c>
      <c r="J46" s="8">
        <f>VLOOKUP(InputData[[#This Row],[PRODUCT ID]],MasterData[#All],5,FALSE)</f>
        <v>112</v>
      </c>
      <c r="K46" s="8">
        <f>VLOOKUP(InputData[[#This Row],[PRODUCT ID]],MasterData[#All],6,FALSE)</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t="s">
        <v>58</v>
      </c>
      <c r="C47">
        <v>3</v>
      </c>
      <c r="D47" t="s">
        <v>108</v>
      </c>
      <c r="E47" t="s">
        <v>107</v>
      </c>
      <c r="F47">
        <v>0</v>
      </c>
      <c r="G47" t="str">
        <f>VLOOKUP(InputData[[#This Row],[PRODUCT ID]],MasterData[#All],2,FALSE)</f>
        <v>Product25</v>
      </c>
      <c r="H47" t="str">
        <f>VLOOKUP(InputData[[#This Row],[PRODUCT ID]],MasterData[#All],3,FALSE)</f>
        <v>Category03</v>
      </c>
      <c r="I47" t="str">
        <f>VLOOKUP(InputData[[#This Row],[PRODUCT ID]],MasterData[#All],4,FALSE)</f>
        <v>No.</v>
      </c>
      <c r="J47" s="8">
        <f>VLOOKUP(InputData[[#This Row],[PRODUCT ID]],MasterData[#All],5,FALSE)</f>
        <v>7</v>
      </c>
      <c r="K47" s="8">
        <f>VLOOKUP(InputData[[#This Row],[PRODUCT ID]],MasterData[#All],6,FALSE)</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t="s">
        <v>16</v>
      </c>
      <c r="C48">
        <v>2</v>
      </c>
      <c r="D48" t="s">
        <v>108</v>
      </c>
      <c r="E48" t="s">
        <v>106</v>
      </c>
      <c r="F48">
        <v>0</v>
      </c>
      <c r="G48" t="str">
        <f>VLOOKUP(InputData[[#This Row],[PRODUCT ID]],MasterData[#All],2,FALSE)</f>
        <v>Product05</v>
      </c>
      <c r="H48" t="str">
        <f>VLOOKUP(InputData[[#This Row],[PRODUCT ID]],MasterData[#All],3,FALSE)</f>
        <v>Category01</v>
      </c>
      <c r="I48" t="str">
        <f>VLOOKUP(InputData[[#This Row],[PRODUCT ID]],MasterData[#All],4,FALSE)</f>
        <v>Ft</v>
      </c>
      <c r="J48" s="8">
        <f>VLOOKUP(InputData[[#This Row],[PRODUCT ID]],MasterData[#All],5,FALSE)</f>
        <v>133</v>
      </c>
      <c r="K48" s="8">
        <f>VLOOKUP(InputData[[#This Row],[PRODUCT ID]],MasterData[#All],6,FALSE)</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t="s">
        <v>10</v>
      </c>
      <c r="C49">
        <v>4</v>
      </c>
      <c r="D49" t="s">
        <v>105</v>
      </c>
      <c r="E49" t="s">
        <v>106</v>
      </c>
      <c r="F49">
        <v>0</v>
      </c>
      <c r="G49" t="str">
        <f>VLOOKUP(InputData[[#This Row],[PRODUCT ID]],MasterData[#All],2,FALSE)</f>
        <v>Product02</v>
      </c>
      <c r="H49" t="str">
        <f>VLOOKUP(InputData[[#This Row],[PRODUCT ID]],MasterData[#All],3,FALSE)</f>
        <v>Category01</v>
      </c>
      <c r="I49" t="str">
        <f>VLOOKUP(InputData[[#This Row],[PRODUCT ID]],MasterData[#All],4,FALSE)</f>
        <v>Kg</v>
      </c>
      <c r="J49" s="8">
        <f>VLOOKUP(InputData[[#This Row],[PRODUCT ID]],MasterData[#All],5,FALSE)</f>
        <v>105</v>
      </c>
      <c r="K49" s="8">
        <f>VLOOKUP(InputData[[#This Row],[PRODUCT ID]],MasterData[#All],6,FALSE)</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t="s">
        <v>73</v>
      </c>
      <c r="C50">
        <v>11</v>
      </c>
      <c r="D50" t="s">
        <v>106</v>
      </c>
      <c r="E50" t="s">
        <v>107</v>
      </c>
      <c r="F50">
        <v>0</v>
      </c>
      <c r="G50" t="str">
        <f>VLOOKUP(InputData[[#This Row],[PRODUCT ID]],MasterData[#All],2,FALSE)</f>
        <v>Product32</v>
      </c>
      <c r="H50" t="str">
        <f>VLOOKUP(InputData[[#This Row],[PRODUCT ID]],MasterData[#All],3,FALSE)</f>
        <v>Category04</v>
      </c>
      <c r="I50" t="str">
        <f>VLOOKUP(InputData[[#This Row],[PRODUCT ID]],MasterData[#All],4,FALSE)</f>
        <v>Kg</v>
      </c>
      <c r="J50" s="8">
        <f>VLOOKUP(InputData[[#This Row],[PRODUCT ID]],MasterData[#All],5,FALSE)</f>
        <v>89</v>
      </c>
      <c r="K50" s="8">
        <f>VLOOKUP(InputData[[#This Row],[PRODUCT ID]],MasterData[#All],6,FALSE)</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t="s">
        <v>69</v>
      </c>
      <c r="C51">
        <v>2</v>
      </c>
      <c r="D51" t="s">
        <v>108</v>
      </c>
      <c r="E51" t="s">
        <v>106</v>
      </c>
      <c r="F51">
        <v>0</v>
      </c>
      <c r="G51" t="str">
        <f>VLOOKUP(InputData[[#This Row],[PRODUCT ID]],MasterData[#All],2,FALSE)</f>
        <v>Product30</v>
      </c>
      <c r="H51" t="str">
        <f>VLOOKUP(InputData[[#This Row],[PRODUCT ID]],MasterData[#All],3,FALSE)</f>
        <v>Category04</v>
      </c>
      <c r="I51" t="str">
        <f>VLOOKUP(InputData[[#This Row],[PRODUCT ID]],MasterData[#All],4,FALSE)</f>
        <v>Ft</v>
      </c>
      <c r="J51" s="8">
        <f>VLOOKUP(InputData[[#This Row],[PRODUCT ID]],MasterData[#All],5,FALSE)</f>
        <v>148</v>
      </c>
      <c r="K51" s="8">
        <f>VLOOKUP(InputData[[#This Row],[PRODUCT ID]],MasterData[#All],6,FALSE)</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t="s">
        <v>43</v>
      </c>
      <c r="C52">
        <v>11</v>
      </c>
      <c r="D52" t="s">
        <v>105</v>
      </c>
      <c r="E52" t="s">
        <v>106</v>
      </c>
      <c r="F52">
        <v>0</v>
      </c>
      <c r="G52" t="str">
        <f>VLOOKUP(InputData[[#This Row],[PRODUCT ID]],MasterData[#All],2,FALSE)</f>
        <v>Product18</v>
      </c>
      <c r="H52" t="str">
        <f>VLOOKUP(InputData[[#This Row],[PRODUCT ID]],MasterData[#All],3,FALSE)</f>
        <v>Category02</v>
      </c>
      <c r="I52" t="str">
        <f>VLOOKUP(InputData[[#This Row],[PRODUCT ID]],MasterData[#All],4,FALSE)</f>
        <v>No.</v>
      </c>
      <c r="J52" s="8">
        <f>VLOOKUP(InputData[[#This Row],[PRODUCT ID]],MasterData[#All],5,FALSE)</f>
        <v>37</v>
      </c>
      <c r="K52" s="8">
        <f>VLOOKUP(InputData[[#This Row],[PRODUCT ID]],MasterData[#All],6,FALSE)</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t="s">
        <v>29</v>
      </c>
      <c r="C53">
        <v>1</v>
      </c>
      <c r="D53" t="s">
        <v>108</v>
      </c>
      <c r="E53" t="s">
        <v>106</v>
      </c>
      <c r="F53">
        <v>0</v>
      </c>
      <c r="G53" t="str">
        <f>VLOOKUP(InputData[[#This Row],[PRODUCT ID]],MasterData[#All],2,FALSE)</f>
        <v>Product11</v>
      </c>
      <c r="H53" t="str">
        <f>VLOOKUP(InputData[[#This Row],[PRODUCT ID]],MasterData[#All],3,FALSE)</f>
        <v>Category02</v>
      </c>
      <c r="I53" t="str">
        <f>VLOOKUP(InputData[[#This Row],[PRODUCT ID]],MasterData[#All],4,FALSE)</f>
        <v>Lt</v>
      </c>
      <c r="J53" s="8">
        <f>VLOOKUP(InputData[[#This Row],[PRODUCT ID]],MasterData[#All],5,FALSE)</f>
        <v>44</v>
      </c>
      <c r="K53" s="8">
        <f>VLOOKUP(InputData[[#This Row],[PRODUCT ID]],MasterData[#All],6,FALSE)</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t="s">
        <v>50</v>
      </c>
      <c r="C54">
        <v>9</v>
      </c>
      <c r="D54" t="s">
        <v>108</v>
      </c>
      <c r="E54" t="s">
        <v>107</v>
      </c>
      <c r="F54">
        <v>0</v>
      </c>
      <c r="G54" t="str">
        <f>VLOOKUP(InputData[[#This Row],[PRODUCT ID]],MasterData[#All],2,FALSE)</f>
        <v>Product21</v>
      </c>
      <c r="H54" t="str">
        <f>VLOOKUP(InputData[[#This Row],[PRODUCT ID]],MasterData[#All],3,FALSE)</f>
        <v>Category03</v>
      </c>
      <c r="I54" t="str">
        <f>VLOOKUP(InputData[[#This Row],[PRODUCT ID]],MasterData[#All],4,FALSE)</f>
        <v>Ft</v>
      </c>
      <c r="J54" s="8">
        <f>VLOOKUP(InputData[[#This Row],[PRODUCT ID]],MasterData[#All],5,FALSE)</f>
        <v>126</v>
      </c>
      <c r="K54" s="8">
        <f>VLOOKUP(InputData[[#This Row],[PRODUCT ID]],MasterData[#All],6,FALSE)</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t="s">
        <v>63</v>
      </c>
      <c r="C55">
        <v>6</v>
      </c>
      <c r="D55" t="s">
        <v>106</v>
      </c>
      <c r="E55" t="s">
        <v>107</v>
      </c>
      <c r="F55">
        <v>0</v>
      </c>
      <c r="G55" t="str">
        <f>VLOOKUP(InputData[[#This Row],[PRODUCT ID]],MasterData[#All],2,FALSE)</f>
        <v>Product27</v>
      </c>
      <c r="H55" t="str">
        <f>VLOOKUP(InputData[[#This Row],[PRODUCT ID]],MasterData[#All],3,FALSE)</f>
        <v>Category04</v>
      </c>
      <c r="I55" t="str">
        <f>VLOOKUP(InputData[[#This Row],[PRODUCT ID]],MasterData[#All],4,FALSE)</f>
        <v>Lt</v>
      </c>
      <c r="J55" s="8">
        <f>VLOOKUP(InputData[[#This Row],[PRODUCT ID]],MasterData[#All],5,FALSE)</f>
        <v>48</v>
      </c>
      <c r="K55" s="8">
        <f>VLOOKUP(InputData[[#This Row],[PRODUCT ID]],MasterData[#All],6,FALSE)</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t="s">
        <v>98</v>
      </c>
      <c r="C56">
        <v>9</v>
      </c>
      <c r="D56" t="s">
        <v>106</v>
      </c>
      <c r="E56" t="s">
        <v>106</v>
      </c>
      <c r="F56">
        <v>0</v>
      </c>
      <c r="G56" t="str">
        <f>VLOOKUP(InputData[[#This Row],[PRODUCT ID]],MasterData[#All],2,FALSE)</f>
        <v>Product44</v>
      </c>
      <c r="H56" t="str">
        <f>VLOOKUP(InputData[[#This Row],[PRODUCT ID]],MasterData[#All],3,FALSE)</f>
        <v>Category05</v>
      </c>
      <c r="I56" t="str">
        <f>VLOOKUP(InputData[[#This Row],[PRODUCT ID]],MasterData[#All],4,FALSE)</f>
        <v>Kg</v>
      </c>
      <c r="J56" s="8">
        <f>VLOOKUP(InputData[[#This Row],[PRODUCT ID]],MasterData[#All],5,FALSE)</f>
        <v>76</v>
      </c>
      <c r="K56" s="8">
        <f>VLOOKUP(InputData[[#This Row],[PRODUCT ID]],MasterData[#All],6,FALSE)</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t="s">
        <v>67</v>
      </c>
      <c r="C57">
        <v>6</v>
      </c>
      <c r="D57" t="s">
        <v>105</v>
      </c>
      <c r="E57" t="s">
        <v>106</v>
      </c>
      <c r="F57">
        <v>0</v>
      </c>
      <c r="G57" t="str">
        <f>VLOOKUP(InputData[[#This Row],[PRODUCT ID]],MasterData[#All],2,FALSE)</f>
        <v>Product29</v>
      </c>
      <c r="H57" t="str">
        <f>VLOOKUP(InputData[[#This Row],[PRODUCT ID]],MasterData[#All],3,FALSE)</f>
        <v>Category04</v>
      </c>
      <c r="I57" t="str">
        <f>VLOOKUP(InputData[[#This Row],[PRODUCT ID]],MasterData[#All],4,FALSE)</f>
        <v>Lt</v>
      </c>
      <c r="J57" s="8">
        <f>VLOOKUP(InputData[[#This Row],[PRODUCT ID]],MasterData[#All],5,FALSE)</f>
        <v>47</v>
      </c>
      <c r="K57" s="8">
        <f>VLOOKUP(InputData[[#This Row],[PRODUCT ID]],MasterData[#All],6,FALSE)</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t="s">
        <v>58</v>
      </c>
      <c r="C58">
        <v>11</v>
      </c>
      <c r="D58" t="s">
        <v>108</v>
      </c>
      <c r="E58" t="s">
        <v>107</v>
      </c>
      <c r="F58">
        <v>0</v>
      </c>
      <c r="G58" t="str">
        <f>VLOOKUP(InputData[[#This Row],[PRODUCT ID]],MasterData[#All],2,FALSE)</f>
        <v>Product25</v>
      </c>
      <c r="H58" t="str">
        <f>VLOOKUP(InputData[[#This Row],[PRODUCT ID]],MasterData[#All],3,FALSE)</f>
        <v>Category03</v>
      </c>
      <c r="I58" t="str">
        <f>VLOOKUP(InputData[[#This Row],[PRODUCT ID]],MasterData[#All],4,FALSE)</f>
        <v>No.</v>
      </c>
      <c r="J58" s="8">
        <f>VLOOKUP(InputData[[#This Row],[PRODUCT ID]],MasterData[#All],5,FALSE)</f>
        <v>7</v>
      </c>
      <c r="K58" s="8">
        <f>VLOOKUP(InputData[[#This Row],[PRODUCT ID]],MasterData[#All],6,FALSE)</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t="s">
        <v>65</v>
      </c>
      <c r="C59">
        <v>10</v>
      </c>
      <c r="D59" t="s">
        <v>105</v>
      </c>
      <c r="E59" t="s">
        <v>107</v>
      </c>
      <c r="F59">
        <v>0</v>
      </c>
      <c r="G59" t="str">
        <f>VLOOKUP(InputData[[#This Row],[PRODUCT ID]],MasterData[#All],2,FALSE)</f>
        <v>Product28</v>
      </c>
      <c r="H59" t="str">
        <f>VLOOKUP(InputData[[#This Row],[PRODUCT ID]],MasterData[#All],3,FALSE)</f>
        <v>Category04</v>
      </c>
      <c r="I59" t="str">
        <f>VLOOKUP(InputData[[#This Row],[PRODUCT ID]],MasterData[#All],4,FALSE)</f>
        <v>No.</v>
      </c>
      <c r="J59" s="8">
        <f>VLOOKUP(InputData[[#This Row],[PRODUCT ID]],MasterData[#All],5,FALSE)</f>
        <v>37</v>
      </c>
      <c r="K59" s="8">
        <f>VLOOKUP(InputData[[#This Row],[PRODUCT ID]],MasterData[#All],6,FALSE)</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t="s">
        <v>88</v>
      </c>
      <c r="C60">
        <v>11</v>
      </c>
      <c r="D60" t="s">
        <v>106</v>
      </c>
      <c r="E60" t="s">
        <v>107</v>
      </c>
      <c r="F60">
        <v>0</v>
      </c>
      <c r="G60" t="str">
        <f>VLOOKUP(InputData[[#This Row],[PRODUCT ID]],MasterData[#All],2,FALSE)</f>
        <v>Product39</v>
      </c>
      <c r="H60" t="str">
        <f>VLOOKUP(InputData[[#This Row],[PRODUCT ID]],MasterData[#All],3,FALSE)</f>
        <v>Category05</v>
      </c>
      <c r="I60" t="str">
        <f>VLOOKUP(InputData[[#This Row],[PRODUCT ID]],MasterData[#All],4,FALSE)</f>
        <v>No.</v>
      </c>
      <c r="J60" s="8">
        <f>VLOOKUP(InputData[[#This Row],[PRODUCT ID]],MasterData[#All],5,FALSE)</f>
        <v>37</v>
      </c>
      <c r="K60" s="8">
        <f>VLOOKUP(InputData[[#This Row],[PRODUCT ID]],MasterData[#All],6,FALSE)</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t="s">
        <v>31</v>
      </c>
      <c r="C61">
        <v>14</v>
      </c>
      <c r="D61" t="s">
        <v>108</v>
      </c>
      <c r="E61" t="s">
        <v>107</v>
      </c>
      <c r="F61">
        <v>0</v>
      </c>
      <c r="G61" t="str">
        <f>VLOOKUP(InputData[[#This Row],[PRODUCT ID]],MasterData[#All],2,FALSE)</f>
        <v>Product12</v>
      </c>
      <c r="H61" t="str">
        <f>VLOOKUP(InputData[[#This Row],[PRODUCT ID]],MasterData[#All],3,FALSE)</f>
        <v>Category02</v>
      </c>
      <c r="I61" t="str">
        <f>VLOOKUP(InputData[[#This Row],[PRODUCT ID]],MasterData[#All],4,FALSE)</f>
        <v>Kg</v>
      </c>
      <c r="J61" s="8">
        <f>VLOOKUP(InputData[[#This Row],[PRODUCT ID]],MasterData[#All],5,FALSE)</f>
        <v>73</v>
      </c>
      <c r="K61" s="8">
        <f>VLOOKUP(InputData[[#This Row],[PRODUCT ID]],MasterData[#All],6,FALSE)</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t="s">
        <v>94</v>
      </c>
      <c r="C62">
        <v>8</v>
      </c>
      <c r="D62" t="s">
        <v>105</v>
      </c>
      <c r="E62" t="s">
        <v>107</v>
      </c>
      <c r="F62">
        <v>0</v>
      </c>
      <c r="G62" t="str">
        <f>VLOOKUP(InputData[[#This Row],[PRODUCT ID]],MasterData[#All],2,FALSE)</f>
        <v>Product42</v>
      </c>
      <c r="H62" t="str">
        <f>VLOOKUP(InputData[[#This Row],[PRODUCT ID]],MasterData[#All],3,FALSE)</f>
        <v>Category05</v>
      </c>
      <c r="I62" t="str">
        <f>VLOOKUP(InputData[[#This Row],[PRODUCT ID]],MasterData[#All],4,FALSE)</f>
        <v>Ft</v>
      </c>
      <c r="J62" s="8">
        <f>VLOOKUP(InputData[[#This Row],[PRODUCT ID]],MasterData[#All],5,FALSE)</f>
        <v>120</v>
      </c>
      <c r="K62" s="8">
        <f>VLOOKUP(InputData[[#This Row],[PRODUCT ID]],MasterData[#All],6,FALSE)</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t="s">
        <v>65</v>
      </c>
      <c r="C63">
        <v>9</v>
      </c>
      <c r="D63" t="s">
        <v>106</v>
      </c>
      <c r="E63" t="s">
        <v>107</v>
      </c>
      <c r="F63">
        <v>0</v>
      </c>
      <c r="G63" t="str">
        <f>VLOOKUP(InputData[[#This Row],[PRODUCT ID]],MasterData[#All],2,FALSE)</f>
        <v>Product28</v>
      </c>
      <c r="H63" t="str">
        <f>VLOOKUP(InputData[[#This Row],[PRODUCT ID]],MasterData[#All],3,FALSE)</f>
        <v>Category04</v>
      </c>
      <c r="I63" t="str">
        <f>VLOOKUP(InputData[[#This Row],[PRODUCT ID]],MasterData[#All],4,FALSE)</f>
        <v>No.</v>
      </c>
      <c r="J63" s="8">
        <f>VLOOKUP(InputData[[#This Row],[PRODUCT ID]],MasterData[#All],5,FALSE)</f>
        <v>37</v>
      </c>
      <c r="K63" s="8">
        <f>VLOOKUP(InputData[[#This Row],[PRODUCT ID]],MasterData[#All],6,FALSE)</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t="s">
        <v>47</v>
      </c>
      <c r="C64">
        <v>13</v>
      </c>
      <c r="D64" t="s">
        <v>106</v>
      </c>
      <c r="E64" t="s">
        <v>106</v>
      </c>
      <c r="F64">
        <v>0</v>
      </c>
      <c r="G64" t="str">
        <f>VLOOKUP(InputData[[#This Row],[PRODUCT ID]],MasterData[#All],2,FALSE)</f>
        <v>Product20</v>
      </c>
      <c r="H64" t="str">
        <f>VLOOKUP(InputData[[#This Row],[PRODUCT ID]],MasterData[#All],3,FALSE)</f>
        <v>Category03</v>
      </c>
      <c r="I64" t="str">
        <f>VLOOKUP(InputData[[#This Row],[PRODUCT ID]],MasterData[#All],4,FALSE)</f>
        <v>Lt</v>
      </c>
      <c r="J64" s="8">
        <f>VLOOKUP(InputData[[#This Row],[PRODUCT ID]],MasterData[#All],5,FALSE)</f>
        <v>61</v>
      </c>
      <c r="K64" s="8">
        <f>VLOOKUP(InputData[[#This Row],[PRODUCT ID]],MasterData[#All],6,FALSE)</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t="s">
        <v>88</v>
      </c>
      <c r="C65">
        <v>7</v>
      </c>
      <c r="D65" t="s">
        <v>108</v>
      </c>
      <c r="E65" t="s">
        <v>106</v>
      </c>
      <c r="F65">
        <v>0</v>
      </c>
      <c r="G65" t="str">
        <f>VLOOKUP(InputData[[#This Row],[PRODUCT ID]],MasterData[#All],2,FALSE)</f>
        <v>Product39</v>
      </c>
      <c r="H65" t="str">
        <f>VLOOKUP(InputData[[#This Row],[PRODUCT ID]],MasterData[#All],3,FALSE)</f>
        <v>Category05</v>
      </c>
      <c r="I65" t="str">
        <f>VLOOKUP(InputData[[#This Row],[PRODUCT ID]],MasterData[#All],4,FALSE)</f>
        <v>No.</v>
      </c>
      <c r="J65" s="8">
        <f>VLOOKUP(InputData[[#This Row],[PRODUCT ID]],MasterData[#All],5,FALSE)</f>
        <v>37</v>
      </c>
      <c r="K65" s="8">
        <f>VLOOKUP(InputData[[#This Row],[PRODUCT ID]],MasterData[#All],6,FALSE)</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t="s">
        <v>10</v>
      </c>
      <c r="C66">
        <v>8</v>
      </c>
      <c r="D66" t="s">
        <v>106</v>
      </c>
      <c r="E66" t="s">
        <v>106</v>
      </c>
      <c r="F66">
        <v>0</v>
      </c>
      <c r="G66" t="str">
        <f>VLOOKUP(InputData[[#This Row],[PRODUCT ID]],MasterData[#All],2,FALSE)</f>
        <v>Product02</v>
      </c>
      <c r="H66" t="str">
        <f>VLOOKUP(InputData[[#This Row],[PRODUCT ID]],MasterData[#All],3,FALSE)</f>
        <v>Category01</v>
      </c>
      <c r="I66" t="str">
        <f>VLOOKUP(InputData[[#This Row],[PRODUCT ID]],MasterData[#All],4,FALSE)</f>
        <v>Kg</v>
      </c>
      <c r="J66" s="8">
        <f>VLOOKUP(InputData[[#This Row],[PRODUCT ID]],MasterData[#All],5,FALSE)</f>
        <v>105</v>
      </c>
      <c r="K66" s="8">
        <f>VLOOKUP(InputData[[#This Row],[PRODUCT ID]],MasterData[#All],6,FALSE)</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t="s">
        <v>31</v>
      </c>
      <c r="C67">
        <v>4</v>
      </c>
      <c r="D67" t="s">
        <v>106</v>
      </c>
      <c r="E67" t="s">
        <v>106</v>
      </c>
      <c r="F67">
        <v>0</v>
      </c>
      <c r="G67" t="str">
        <f>VLOOKUP(InputData[[#This Row],[PRODUCT ID]],MasterData[#All],2,FALSE)</f>
        <v>Product12</v>
      </c>
      <c r="H67" t="str">
        <f>VLOOKUP(InputData[[#This Row],[PRODUCT ID]],MasterData[#All],3,FALSE)</f>
        <v>Category02</v>
      </c>
      <c r="I67" t="str">
        <f>VLOOKUP(InputData[[#This Row],[PRODUCT ID]],MasterData[#All],4,FALSE)</f>
        <v>Kg</v>
      </c>
      <c r="J67" s="8">
        <f>VLOOKUP(InputData[[#This Row],[PRODUCT ID]],MasterData[#All],5,FALSE)</f>
        <v>73</v>
      </c>
      <c r="K67" s="8">
        <f>VLOOKUP(InputData[[#This Row],[PRODUCT ID]],MasterData[#All],6,FALSE)</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t="s">
        <v>56</v>
      </c>
      <c r="C68">
        <v>14</v>
      </c>
      <c r="D68" t="s">
        <v>106</v>
      </c>
      <c r="E68" t="s">
        <v>107</v>
      </c>
      <c r="F68">
        <v>0</v>
      </c>
      <c r="G68" t="str">
        <f>VLOOKUP(InputData[[#This Row],[PRODUCT ID]],MasterData[#All],2,FALSE)</f>
        <v>Product24</v>
      </c>
      <c r="H68" t="str">
        <f>VLOOKUP(InputData[[#This Row],[PRODUCT ID]],MasterData[#All],3,FALSE)</f>
        <v>Category03</v>
      </c>
      <c r="I68" t="str">
        <f>VLOOKUP(InputData[[#This Row],[PRODUCT ID]],MasterData[#All],4,FALSE)</f>
        <v>Ft</v>
      </c>
      <c r="J68" s="8">
        <f>VLOOKUP(InputData[[#This Row],[PRODUCT ID]],MasterData[#All],5,FALSE)</f>
        <v>144</v>
      </c>
      <c r="K68" s="8">
        <f>VLOOKUP(InputData[[#This Row],[PRODUCT ID]],MasterData[#All],6,FALSE)</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t="s">
        <v>18</v>
      </c>
      <c r="C69">
        <v>4</v>
      </c>
      <c r="D69" t="s">
        <v>108</v>
      </c>
      <c r="E69" t="s">
        <v>107</v>
      </c>
      <c r="F69">
        <v>0</v>
      </c>
      <c r="G69" t="str">
        <f>VLOOKUP(InputData[[#This Row],[PRODUCT ID]],MasterData[#All],2,FALSE)</f>
        <v>Product06</v>
      </c>
      <c r="H69" t="str">
        <f>VLOOKUP(InputData[[#This Row],[PRODUCT ID]],MasterData[#All],3,FALSE)</f>
        <v>Category01</v>
      </c>
      <c r="I69" t="str">
        <f>VLOOKUP(InputData[[#This Row],[PRODUCT ID]],MasterData[#All],4,FALSE)</f>
        <v>Kg</v>
      </c>
      <c r="J69" s="8">
        <f>VLOOKUP(InputData[[#This Row],[PRODUCT ID]],MasterData[#All],5,FALSE)</f>
        <v>75</v>
      </c>
      <c r="K69" s="8">
        <f>VLOOKUP(InputData[[#This Row],[PRODUCT ID]],MasterData[#All],6,FALSE)</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t="s">
        <v>67</v>
      </c>
      <c r="C70">
        <v>8</v>
      </c>
      <c r="D70" t="s">
        <v>108</v>
      </c>
      <c r="E70" t="s">
        <v>107</v>
      </c>
      <c r="F70">
        <v>0</v>
      </c>
      <c r="G70" t="str">
        <f>VLOOKUP(InputData[[#This Row],[PRODUCT ID]],MasterData[#All],2,FALSE)</f>
        <v>Product29</v>
      </c>
      <c r="H70" t="str">
        <f>VLOOKUP(InputData[[#This Row],[PRODUCT ID]],MasterData[#All],3,FALSE)</f>
        <v>Category04</v>
      </c>
      <c r="I70" t="str">
        <f>VLOOKUP(InputData[[#This Row],[PRODUCT ID]],MasterData[#All],4,FALSE)</f>
        <v>Lt</v>
      </c>
      <c r="J70" s="8">
        <f>VLOOKUP(InputData[[#This Row],[PRODUCT ID]],MasterData[#All],5,FALSE)</f>
        <v>47</v>
      </c>
      <c r="K70" s="8">
        <f>VLOOKUP(InputData[[#This Row],[PRODUCT ID]],MasterData[#All],6,FALSE)</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t="s">
        <v>86</v>
      </c>
      <c r="C71">
        <v>2</v>
      </c>
      <c r="D71" t="s">
        <v>108</v>
      </c>
      <c r="E71" t="s">
        <v>106</v>
      </c>
      <c r="F71">
        <v>0</v>
      </c>
      <c r="G71" t="str">
        <f>VLOOKUP(InputData[[#This Row],[PRODUCT ID]],MasterData[#All],2,FALSE)</f>
        <v>Product38</v>
      </c>
      <c r="H71" t="str">
        <f>VLOOKUP(InputData[[#This Row],[PRODUCT ID]],MasterData[#All],3,FALSE)</f>
        <v>Category05</v>
      </c>
      <c r="I71" t="str">
        <f>VLOOKUP(InputData[[#This Row],[PRODUCT ID]],MasterData[#All],4,FALSE)</f>
        <v>Kg</v>
      </c>
      <c r="J71" s="8">
        <f>VLOOKUP(InputData[[#This Row],[PRODUCT ID]],MasterData[#All],5,FALSE)</f>
        <v>72</v>
      </c>
      <c r="K71" s="8">
        <f>VLOOKUP(InputData[[#This Row],[PRODUCT ID]],MasterData[#All],6,FALSE)</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t="s">
        <v>6</v>
      </c>
      <c r="C72">
        <v>4</v>
      </c>
      <c r="D72" t="s">
        <v>108</v>
      </c>
      <c r="E72" t="s">
        <v>107</v>
      </c>
      <c r="F72">
        <v>0</v>
      </c>
      <c r="G72" t="str">
        <f>VLOOKUP(InputData[[#This Row],[PRODUCT ID]],MasterData[#All],2,FALSE)</f>
        <v>Product01</v>
      </c>
      <c r="H72" t="str">
        <f>VLOOKUP(InputData[[#This Row],[PRODUCT ID]],MasterData[#All],3,FALSE)</f>
        <v>Category01</v>
      </c>
      <c r="I72" t="str">
        <f>VLOOKUP(InputData[[#This Row],[PRODUCT ID]],MasterData[#All],4,FALSE)</f>
        <v>Kg</v>
      </c>
      <c r="J72" s="8">
        <f>VLOOKUP(InputData[[#This Row],[PRODUCT ID]],MasterData[#All],5,FALSE)</f>
        <v>98</v>
      </c>
      <c r="K72" s="8">
        <f>VLOOKUP(InputData[[#This Row],[PRODUCT ID]],MasterData[#All],6,FALSE)</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t="s">
        <v>94</v>
      </c>
      <c r="C73">
        <v>1</v>
      </c>
      <c r="D73" t="s">
        <v>108</v>
      </c>
      <c r="E73" t="s">
        <v>107</v>
      </c>
      <c r="F73">
        <v>0</v>
      </c>
      <c r="G73" t="str">
        <f>VLOOKUP(InputData[[#This Row],[PRODUCT ID]],MasterData[#All],2,FALSE)</f>
        <v>Product42</v>
      </c>
      <c r="H73" t="str">
        <f>VLOOKUP(InputData[[#This Row],[PRODUCT ID]],MasterData[#All],3,FALSE)</f>
        <v>Category05</v>
      </c>
      <c r="I73" t="str">
        <f>VLOOKUP(InputData[[#This Row],[PRODUCT ID]],MasterData[#All],4,FALSE)</f>
        <v>Ft</v>
      </c>
      <c r="J73" s="8">
        <f>VLOOKUP(InputData[[#This Row],[PRODUCT ID]],MasterData[#All],5,FALSE)</f>
        <v>120</v>
      </c>
      <c r="K73" s="8">
        <f>VLOOKUP(InputData[[#This Row],[PRODUCT ID]],MasterData[#All],6,FALSE)</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t="s">
        <v>26</v>
      </c>
      <c r="C74">
        <v>9</v>
      </c>
      <c r="D74" t="s">
        <v>108</v>
      </c>
      <c r="E74" t="s">
        <v>106</v>
      </c>
      <c r="F74">
        <v>0</v>
      </c>
      <c r="G74" t="str">
        <f>VLOOKUP(InputData[[#This Row],[PRODUCT ID]],MasterData[#All],2,FALSE)</f>
        <v>Product10</v>
      </c>
      <c r="H74" t="str">
        <f>VLOOKUP(InputData[[#This Row],[PRODUCT ID]],MasterData[#All],3,FALSE)</f>
        <v>Category02</v>
      </c>
      <c r="I74" t="str">
        <f>VLOOKUP(InputData[[#This Row],[PRODUCT ID]],MasterData[#All],4,FALSE)</f>
        <v>Ft</v>
      </c>
      <c r="J74" s="8">
        <f>VLOOKUP(InputData[[#This Row],[PRODUCT ID]],MasterData[#All],5,FALSE)</f>
        <v>148</v>
      </c>
      <c r="K74" s="8">
        <f>VLOOKUP(InputData[[#This Row],[PRODUCT ID]],MasterData[#All],6,FALSE)</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t="s">
        <v>69</v>
      </c>
      <c r="C75">
        <v>3</v>
      </c>
      <c r="D75" t="s">
        <v>108</v>
      </c>
      <c r="E75" t="s">
        <v>106</v>
      </c>
      <c r="F75">
        <v>0</v>
      </c>
      <c r="G75" t="str">
        <f>VLOOKUP(InputData[[#This Row],[PRODUCT ID]],MasterData[#All],2,FALSE)</f>
        <v>Product30</v>
      </c>
      <c r="H75" t="str">
        <f>VLOOKUP(InputData[[#This Row],[PRODUCT ID]],MasterData[#All],3,FALSE)</f>
        <v>Category04</v>
      </c>
      <c r="I75" t="str">
        <f>VLOOKUP(InputData[[#This Row],[PRODUCT ID]],MasterData[#All],4,FALSE)</f>
        <v>Ft</v>
      </c>
      <c r="J75" s="8">
        <f>VLOOKUP(InputData[[#This Row],[PRODUCT ID]],MasterData[#All],5,FALSE)</f>
        <v>148</v>
      </c>
      <c r="K75" s="8">
        <f>VLOOKUP(InputData[[#This Row],[PRODUCT ID]],MasterData[#All],6,FALSE)</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t="s">
        <v>20</v>
      </c>
      <c r="C76">
        <v>8</v>
      </c>
      <c r="D76" t="s">
        <v>106</v>
      </c>
      <c r="E76" t="s">
        <v>107</v>
      </c>
      <c r="F76">
        <v>0</v>
      </c>
      <c r="G76" t="str">
        <f>VLOOKUP(InputData[[#This Row],[PRODUCT ID]],MasterData[#All],2,FALSE)</f>
        <v>Product07</v>
      </c>
      <c r="H76" t="str">
        <f>VLOOKUP(InputData[[#This Row],[PRODUCT ID]],MasterData[#All],3,FALSE)</f>
        <v>Category01</v>
      </c>
      <c r="I76" t="str">
        <f>VLOOKUP(InputData[[#This Row],[PRODUCT ID]],MasterData[#All],4,FALSE)</f>
        <v>Lt</v>
      </c>
      <c r="J76" s="8">
        <f>VLOOKUP(InputData[[#This Row],[PRODUCT ID]],MasterData[#All],5,FALSE)</f>
        <v>43</v>
      </c>
      <c r="K76" s="8">
        <f>VLOOKUP(InputData[[#This Row],[PRODUCT ID]],MasterData[#All],6,FALSE)</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t="s">
        <v>86</v>
      </c>
      <c r="C77">
        <v>1</v>
      </c>
      <c r="D77" t="s">
        <v>106</v>
      </c>
      <c r="E77" t="s">
        <v>107</v>
      </c>
      <c r="F77">
        <v>0</v>
      </c>
      <c r="G77" t="str">
        <f>VLOOKUP(InputData[[#This Row],[PRODUCT ID]],MasterData[#All],2,FALSE)</f>
        <v>Product38</v>
      </c>
      <c r="H77" t="str">
        <f>VLOOKUP(InputData[[#This Row],[PRODUCT ID]],MasterData[#All],3,FALSE)</f>
        <v>Category05</v>
      </c>
      <c r="I77" t="str">
        <f>VLOOKUP(InputData[[#This Row],[PRODUCT ID]],MasterData[#All],4,FALSE)</f>
        <v>Kg</v>
      </c>
      <c r="J77" s="8">
        <f>VLOOKUP(InputData[[#This Row],[PRODUCT ID]],MasterData[#All],5,FALSE)</f>
        <v>72</v>
      </c>
      <c r="K77" s="8">
        <f>VLOOKUP(InputData[[#This Row],[PRODUCT ID]],MasterData[#All],6,FALSE)</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t="s">
        <v>94</v>
      </c>
      <c r="C78">
        <v>3</v>
      </c>
      <c r="D78" t="s">
        <v>108</v>
      </c>
      <c r="E78" t="s">
        <v>107</v>
      </c>
      <c r="F78">
        <v>0</v>
      </c>
      <c r="G78" t="str">
        <f>VLOOKUP(InputData[[#This Row],[PRODUCT ID]],MasterData[#All],2,FALSE)</f>
        <v>Product42</v>
      </c>
      <c r="H78" t="str">
        <f>VLOOKUP(InputData[[#This Row],[PRODUCT ID]],MasterData[#All],3,FALSE)</f>
        <v>Category05</v>
      </c>
      <c r="I78" t="str">
        <f>VLOOKUP(InputData[[#This Row],[PRODUCT ID]],MasterData[#All],4,FALSE)</f>
        <v>Ft</v>
      </c>
      <c r="J78" s="8">
        <f>VLOOKUP(InputData[[#This Row],[PRODUCT ID]],MasterData[#All],5,FALSE)</f>
        <v>120</v>
      </c>
      <c r="K78" s="8">
        <f>VLOOKUP(InputData[[#This Row],[PRODUCT ID]],MasterData[#All],6,FALSE)</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t="s">
        <v>90</v>
      </c>
      <c r="C79">
        <v>4</v>
      </c>
      <c r="D79" t="s">
        <v>108</v>
      </c>
      <c r="E79" t="s">
        <v>107</v>
      </c>
      <c r="F79">
        <v>0</v>
      </c>
      <c r="G79" t="str">
        <f>VLOOKUP(InputData[[#This Row],[PRODUCT ID]],MasterData[#All],2,FALSE)</f>
        <v>Product40</v>
      </c>
      <c r="H79" t="str">
        <f>VLOOKUP(InputData[[#This Row],[PRODUCT ID]],MasterData[#All],3,FALSE)</f>
        <v>Category05</v>
      </c>
      <c r="I79" t="str">
        <f>VLOOKUP(InputData[[#This Row],[PRODUCT ID]],MasterData[#All],4,FALSE)</f>
        <v>Kg</v>
      </c>
      <c r="J79" s="8">
        <f>VLOOKUP(InputData[[#This Row],[PRODUCT ID]],MasterData[#All],5,FALSE)</f>
        <v>90</v>
      </c>
      <c r="K79" s="8">
        <f>VLOOKUP(InputData[[#This Row],[PRODUCT ID]],MasterData[#All],6,FALSE)</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t="s">
        <v>24</v>
      </c>
      <c r="C80">
        <v>9</v>
      </c>
      <c r="D80" t="s">
        <v>106</v>
      </c>
      <c r="E80" t="s">
        <v>107</v>
      </c>
      <c r="F80">
        <v>0</v>
      </c>
      <c r="G80" t="str">
        <f>VLOOKUP(InputData[[#This Row],[PRODUCT ID]],MasterData[#All],2,FALSE)</f>
        <v>Product09</v>
      </c>
      <c r="H80" t="str">
        <f>VLOOKUP(InputData[[#This Row],[PRODUCT ID]],MasterData[#All],3,FALSE)</f>
        <v>Category01</v>
      </c>
      <c r="I80" t="str">
        <f>VLOOKUP(InputData[[#This Row],[PRODUCT ID]],MasterData[#All],4,FALSE)</f>
        <v>No.</v>
      </c>
      <c r="J80" s="8">
        <f>VLOOKUP(InputData[[#This Row],[PRODUCT ID]],MasterData[#All],5,FALSE)</f>
        <v>6</v>
      </c>
      <c r="K80" s="8">
        <f>VLOOKUP(InputData[[#This Row],[PRODUCT ID]],MasterData[#All],6,FALSE)</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t="s">
        <v>71</v>
      </c>
      <c r="C81">
        <v>15</v>
      </c>
      <c r="D81" t="s">
        <v>106</v>
      </c>
      <c r="E81" t="s">
        <v>106</v>
      </c>
      <c r="F81">
        <v>0</v>
      </c>
      <c r="G81" t="str">
        <f>VLOOKUP(InputData[[#This Row],[PRODUCT ID]],MasterData[#All],2,FALSE)</f>
        <v>Product31</v>
      </c>
      <c r="H81" t="str">
        <f>VLOOKUP(InputData[[#This Row],[PRODUCT ID]],MasterData[#All],3,FALSE)</f>
        <v>Category04</v>
      </c>
      <c r="I81" t="str">
        <f>VLOOKUP(InputData[[#This Row],[PRODUCT ID]],MasterData[#All],4,FALSE)</f>
        <v>Kg</v>
      </c>
      <c r="J81" s="8">
        <f>VLOOKUP(InputData[[#This Row],[PRODUCT ID]],MasterData[#All],5,FALSE)</f>
        <v>93</v>
      </c>
      <c r="K81" s="8">
        <f>VLOOKUP(InputData[[#This Row],[PRODUCT ID]],MasterData[#All],6,FALSE)</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t="s">
        <v>16</v>
      </c>
      <c r="C82">
        <v>3</v>
      </c>
      <c r="D82" t="s">
        <v>106</v>
      </c>
      <c r="E82" t="s">
        <v>106</v>
      </c>
      <c r="F82">
        <v>0</v>
      </c>
      <c r="G82" t="str">
        <f>VLOOKUP(InputData[[#This Row],[PRODUCT ID]],MasterData[#All],2,FALSE)</f>
        <v>Product05</v>
      </c>
      <c r="H82" t="str">
        <f>VLOOKUP(InputData[[#This Row],[PRODUCT ID]],MasterData[#All],3,FALSE)</f>
        <v>Category01</v>
      </c>
      <c r="I82" t="str">
        <f>VLOOKUP(InputData[[#This Row],[PRODUCT ID]],MasterData[#All],4,FALSE)</f>
        <v>Ft</v>
      </c>
      <c r="J82" s="8">
        <f>VLOOKUP(InputData[[#This Row],[PRODUCT ID]],MasterData[#All],5,FALSE)</f>
        <v>133</v>
      </c>
      <c r="K82" s="8">
        <f>VLOOKUP(InputData[[#This Row],[PRODUCT ID]],MasterData[#All],6,FALSE)</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t="s">
        <v>52</v>
      </c>
      <c r="C83">
        <v>14</v>
      </c>
      <c r="D83" t="s">
        <v>108</v>
      </c>
      <c r="E83" t="s">
        <v>106</v>
      </c>
      <c r="F83">
        <v>0</v>
      </c>
      <c r="G83" t="str">
        <f>VLOOKUP(InputData[[#This Row],[PRODUCT ID]],MasterData[#All],2,FALSE)</f>
        <v>Product22</v>
      </c>
      <c r="H83" t="str">
        <f>VLOOKUP(InputData[[#This Row],[PRODUCT ID]],MasterData[#All],3,FALSE)</f>
        <v>Category03</v>
      </c>
      <c r="I83" t="str">
        <f>VLOOKUP(InputData[[#This Row],[PRODUCT ID]],MasterData[#All],4,FALSE)</f>
        <v>Ft</v>
      </c>
      <c r="J83" s="8">
        <f>VLOOKUP(InputData[[#This Row],[PRODUCT ID]],MasterData[#All],5,FALSE)</f>
        <v>121</v>
      </c>
      <c r="K83" s="8">
        <f>VLOOKUP(InputData[[#This Row],[PRODUCT ID]],MasterData[#All],6,FALSE)</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t="s">
        <v>83</v>
      </c>
      <c r="C84">
        <v>3</v>
      </c>
      <c r="D84" t="s">
        <v>108</v>
      </c>
      <c r="E84" t="s">
        <v>107</v>
      </c>
      <c r="F84">
        <v>0</v>
      </c>
      <c r="G84" t="str">
        <f>VLOOKUP(InputData[[#This Row],[PRODUCT ID]],MasterData[#All],2,FALSE)</f>
        <v>Product37</v>
      </c>
      <c r="H84" t="str">
        <f>VLOOKUP(InputData[[#This Row],[PRODUCT ID]],MasterData[#All],3,FALSE)</f>
        <v>Category05</v>
      </c>
      <c r="I84" t="str">
        <f>VLOOKUP(InputData[[#This Row],[PRODUCT ID]],MasterData[#All],4,FALSE)</f>
        <v>Kg</v>
      </c>
      <c r="J84" s="8">
        <f>VLOOKUP(InputData[[#This Row],[PRODUCT ID]],MasterData[#All],5,FALSE)</f>
        <v>67</v>
      </c>
      <c r="K84" s="8">
        <f>VLOOKUP(InputData[[#This Row],[PRODUCT ID]],MasterData[#All],6,FALSE)</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t="s">
        <v>67</v>
      </c>
      <c r="C85">
        <v>4</v>
      </c>
      <c r="D85" t="s">
        <v>108</v>
      </c>
      <c r="E85" t="s">
        <v>106</v>
      </c>
      <c r="F85">
        <v>0</v>
      </c>
      <c r="G85" t="str">
        <f>VLOOKUP(InputData[[#This Row],[PRODUCT ID]],MasterData[#All],2,FALSE)</f>
        <v>Product29</v>
      </c>
      <c r="H85" t="str">
        <f>VLOOKUP(InputData[[#This Row],[PRODUCT ID]],MasterData[#All],3,FALSE)</f>
        <v>Category04</v>
      </c>
      <c r="I85" t="str">
        <f>VLOOKUP(InputData[[#This Row],[PRODUCT ID]],MasterData[#All],4,FALSE)</f>
        <v>Lt</v>
      </c>
      <c r="J85" s="8">
        <f>VLOOKUP(InputData[[#This Row],[PRODUCT ID]],MasterData[#All],5,FALSE)</f>
        <v>47</v>
      </c>
      <c r="K85" s="8">
        <f>VLOOKUP(InputData[[#This Row],[PRODUCT ID]],MasterData[#All],6,FALSE)</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t="s">
        <v>63</v>
      </c>
      <c r="C86">
        <v>9</v>
      </c>
      <c r="D86" t="s">
        <v>108</v>
      </c>
      <c r="E86" t="s">
        <v>106</v>
      </c>
      <c r="F86">
        <v>0</v>
      </c>
      <c r="G86" t="str">
        <f>VLOOKUP(InputData[[#This Row],[PRODUCT ID]],MasterData[#All],2,FALSE)</f>
        <v>Product27</v>
      </c>
      <c r="H86" t="str">
        <f>VLOOKUP(InputData[[#This Row],[PRODUCT ID]],MasterData[#All],3,FALSE)</f>
        <v>Category04</v>
      </c>
      <c r="I86" t="str">
        <f>VLOOKUP(InputData[[#This Row],[PRODUCT ID]],MasterData[#All],4,FALSE)</f>
        <v>Lt</v>
      </c>
      <c r="J86" s="8">
        <f>VLOOKUP(InputData[[#This Row],[PRODUCT ID]],MasterData[#All],5,FALSE)</f>
        <v>48</v>
      </c>
      <c r="K86" s="8">
        <f>VLOOKUP(InputData[[#This Row],[PRODUCT ID]],MasterData[#All],6,FALSE)</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t="s">
        <v>75</v>
      </c>
      <c r="C87">
        <v>13</v>
      </c>
      <c r="D87" t="s">
        <v>108</v>
      </c>
      <c r="E87" t="s">
        <v>107</v>
      </c>
      <c r="F87">
        <v>0</v>
      </c>
      <c r="G87" t="str">
        <f>VLOOKUP(InputData[[#This Row],[PRODUCT ID]],MasterData[#All],2,FALSE)</f>
        <v>Product33</v>
      </c>
      <c r="H87" t="str">
        <f>VLOOKUP(InputData[[#This Row],[PRODUCT ID]],MasterData[#All],3,FALSE)</f>
        <v>Category04</v>
      </c>
      <c r="I87" t="str">
        <f>VLOOKUP(InputData[[#This Row],[PRODUCT ID]],MasterData[#All],4,FALSE)</f>
        <v>Kg</v>
      </c>
      <c r="J87" s="8">
        <f>VLOOKUP(InputData[[#This Row],[PRODUCT ID]],MasterData[#All],5,FALSE)</f>
        <v>95</v>
      </c>
      <c r="K87" s="8">
        <f>VLOOKUP(InputData[[#This Row],[PRODUCT ID]],MasterData[#All],6,FALSE)</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t="s">
        <v>41</v>
      </c>
      <c r="C88">
        <v>3</v>
      </c>
      <c r="D88" t="s">
        <v>108</v>
      </c>
      <c r="E88" t="s">
        <v>106</v>
      </c>
      <c r="F88">
        <v>0</v>
      </c>
      <c r="G88" t="str">
        <f>VLOOKUP(InputData[[#This Row],[PRODUCT ID]],MasterData[#All],2,FALSE)</f>
        <v>Product17</v>
      </c>
      <c r="H88" t="str">
        <f>VLOOKUP(InputData[[#This Row],[PRODUCT ID]],MasterData[#All],3,FALSE)</f>
        <v>Category02</v>
      </c>
      <c r="I88" t="str">
        <f>VLOOKUP(InputData[[#This Row],[PRODUCT ID]],MasterData[#All],4,FALSE)</f>
        <v>Ft</v>
      </c>
      <c r="J88" s="8">
        <f>VLOOKUP(InputData[[#This Row],[PRODUCT ID]],MasterData[#All],5,FALSE)</f>
        <v>134</v>
      </c>
      <c r="K88" s="8">
        <f>VLOOKUP(InputData[[#This Row],[PRODUCT ID]],MasterData[#All],6,FALSE)</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t="s">
        <v>43</v>
      </c>
      <c r="C89">
        <v>15</v>
      </c>
      <c r="D89" t="s">
        <v>108</v>
      </c>
      <c r="E89" t="s">
        <v>107</v>
      </c>
      <c r="F89">
        <v>0</v>
      </c>
      <c r="G89" t="str">
        <f>VLOOKUP(InputData[[#This Row],[PRODUCT ID]],MasterData[#All],2,FALSE)</f>
        <v>Product18</v>
      </c>
      <c r="H89" t="str">
        <f>VLOOKUP(InputData[[#This Row],[PRODUCT ID]],MasterData[#All],3,FALSE)</f>
        <v>Category02</v>
      </c>
      <c r="I89" t="str">
        <f>VLOOKUP(InputData[[#This Row],[PRODUCT ID]],MasterData[#All],4,FALSE)</f>
        <v>No.</v>
      </c>
      <c r="J89" s="8">
        <f>VLOOKUP(InputData[[#This Row],[PRODUCT ID]],MasterData[#All],5,FALSE)</f>
        <v>37</v>
      </c>
      <c r="K89" s="8">
        <f>VLOOKUP(InputData[[#This Row],[PRODUCT ID]],MasterData[#All],6,FALSE)</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t="s">
        <v>86</v>
      </c>
      <c r="C90">
        <v>9</v>
      </c>
      <c r="D90" t="s">
        <v>105</v>
      </c>
      <c r="E90" t="s">
        <v>106</v>
      </c>
      <c r="F90">
        <v>0</v>
      </c>
      <c r="G90" t="str">
        <f>VLOOKUP(InputData[[#This Row],[PRODUCT ID]],MasterData[#All],2,FALSE)</f>
        <v>Product38</v>
      </c>
      <c r="H90" t="str">
        <f>VLOOKUP(InputData[[#This Row],[PRODUCT ID]],MasterData[#All],3,FALSE)</f>
        <v>Category05</v>
      </c>
      <c r="I90" t="str">
        <f>VLOOKUP(InputData[[#This Row],[PRODUCT ID]],MasterData[#All],4,FALSE)</f>
        <v>Kg</v>
      </c>
      <c r="J90" s="8">
        <f>VLOOKUP(InputData[[#This Row],[PRODUCT ID]],MasterData[#All],5,FALSE)</f>
        <v>72</v>
      </c>
      <c r="K90" s="8">
        <f>VLOOKUP(InputData[[#This Row],[PRODUCT ID]],MasterData[#All],6,FALSE)</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t="s">
        <v>45</v>
      </c>
      <c r="C91">
        <v>13</v>
      </c>
      <c r="D91" t="s">
        <v>108</v>
      </c>
      <c r="E91" t="s">
        <v>107</v>
      </c>
      <c r="F91">
        <v>0</v>
      </c>
      <c r="G91" t="str">
        <f>VLOOKUP(InputData[[#This Row],[PRODUCT ID]],MasterData[#All],2,FALSE)</f>
        <v>Product19</v>
      </c>
      <c r="H91" t="str">
        <f>VLOOKUP(InputData[[#This Row],[PRODUCT ID]],MasterData[#All],3,FALSE)</f>
        <v>Category02</v>
      </c>
      <c r="I91" t="str">
        <f>VLOOKUP(InputData[[#This Row],[PRODUCT ID]],MasterData[#All],4,FALSE)</f>
        <v>Ft</v>
      </c>
      <c r="J91" s="8">
        <f>VLOOKUP(InputData[[#This Row],[PRODUCT ID]],MasterData[#All],5,FALSE)</f>
        <v>150</v>
      </c>
      <c r="K91" s="8">
        <f>VLOOKUP(InputData[[#This Row],[PRODUCT ID]],MasterData[#All],6,FALSE)</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t="s">
        <v>94</v>
      </c>
      <c r="C92">
        <v>6</v>
      </c>
      <c r="D92" t="s">
        <v>108</v>
      </c>
      <c r="E92" t="s">
        <v>106</v>
      </c>
      <c r="F92">
        <v>0</v>
      </c>
      <c r="G92" t="str">
        <f>VLOOKUP(InputData[[#This Row],[PRODUCT ID]],MasterData[#All],2,FALSE)</f>
        <v>Product42</v>
      </c>
      <c r="H92" t="str">
        <f>VLOOKUP(InputData[[#This Row],[PRODUCT ID]],MasterData[#All],3,FALSE)</f>
        <v>Category05</v>
      </c>
      <c r="I92" t="str">
        <f>VLOOKUP(InputData[[#This Row],[PRODUCT ID]],MasterData[#All],4,FALSE)</f>
        <v>Ft</v>
      </c>
      <c r="J92" s="8">
        <f>VLOOKUP(InputData[[#This Row],[PRODUCT ID]],MasterData[#All],5,FALSE)</f>
        <v>120</v>
      </c>
      <c r="K92" s="8">
        <f>VLOOKUP(InputData[[#This Row],[PRODUCT ID]],MasterData[#All],6,FALSE)</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t="s">
        <v>65</v>
      </c>
      <c r="C93">
        <v>10</v>
      </c>
      <c r="D93" t="s">
        <v>108</v>
      </c>
      <c r="E93" t="s">
        <v>106</v>
      </c>
      <c r="F93">
        <v>0</v>
      </c>
      <c r="G93" t="str">
        <f>VLOOKUP(InputData[[#This Row],[PRODUCT ID]],MasterData[#All],2,FALSE)</f>
        <v>Product28</v>
      </c>
      <c r="H93" t="str">
        <f>VLOOKUP(InputData[[#This Row],[PRODUCT ID]],MasterData[#All],3,FALSE)</f>
        <v>Category04</v>
      </c>
      <c r="I93" t="str">
        <f>VLOOKUP(InputData[[#This Row],[PRODUCT ID]],MasterData[#All],4,FALSE)</f>
        <v>No.</v>
      </c>
      <c r="J93" s="8">
        <f>VLOOKUP(InputData[[#This Row],[PRODUCT ID]],MasterData[#All],5,FALSE)</f>
        <v>37</v>
      </c>
      <c r="K93" s="8">
        <f>VLOOKUP(InputData[[#This Row],[PRODUCT ID]],MasterData[#All],6,FALSE)</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t="s">
        <v>69</v>
      </c>
      <c r="C94">
        <v>2</v>
      </c>
      <c r="D94" t="s">
        <v>106</v>
      </c>
      <c r="E94" t="s">
        <v>106</v>
      </c>
      <c r="F94">
        <v>0</v>
      </c>
      <c r="G94" t="str">
        <f>VLOOKUP(InputData[[#This Row],[PRODUCT ID]],MasterData[#All],2,FALSE)</f>
        <v>Product30</v>
      </c>
      <c r="H94" t="str">
        <f>VLOOKUP(InputData[[#This Row],[PRODUCT ID]],MasterData[#All],3,FALSE)</f>
        <v>Category04</v>
      </c>
      <c r="I94" t="str">
        <f>VLOOKUP(InputData[[#This Row],[PRODUCT ID]],MasterData[#All],4,FALSE)</f>
        <v>Ft</v>
      </c>
      <c r="J94" s="8">
        <f>VLOOKUP(InputData[[#This Row],[PRODUCT ID]],MasterData[#All],5,FALSE)</f>
        <v>148</v>
      </c>
      <c r="K94" s="8">
        <f>VLOOKUP(InputData[[#This Row],[PRODUCT ID]],MasterData[#All],6,FALSE)</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t="s">
        <v>83</v>
      </c>
      <c r="C95">
        <v>3</v>
      </c>
      <c r="D95" t="s">
        <v>108</v>
      </c>
      <c r="E95" t="s">
        <v>106</v>
      </c>
      <c r="F95">
        <v>0</v>
      </c>
      <c r="G95" t="str">
        <f>VLOOKUP(InputData[[#This Row],[PRODUCT ID]],MasterData[#All],2,FALSE)</f>
        <v>Product37</v>
      </c>
      <c r="H95" t="str">
        <f>VLOOKUP(InputData[[#This Row],[PRODUCT ID]],MasterData[#All],3,FALSE)</f>
        <v>Category05</v>
      </c>
      <c r="I95" t="str">
        <f>VLOOKUP(InputData[[#This Row],[PRODUCT ID]],MasterData[#All],4,FALSE)</f>
        <v>Kg</v>
      </c>
      <c r="J95" s="8">
        <f>VLOOKUP(InputData[[#This Row],[PRODUCT ID]],MasterData[#All],5,FALSE)</f>
        <v>67</v>
      </c>
      <c r="K95" s="8">
        <f>VLOOKUP(InputData[[#This Row],[PRODUCT ID]],MasterData[#All],6,FALSE)</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t="s">
        <v>69</v>
      </c>
      <c r="C96">
        <v>7</v>
      </c>
      <c r="D96" t="s">
        <v>108</v>
      </c>
      <c r="E96" t="s">
        <v>106</v>
      </c>
      <c r="F96">
        <v>0</v>
      </c>
      <c r="G96" t="str">
        <f>VLOOKUP(InputData[[#This Row],[PRODUCT ID]],MasterData[#All],2,FALSE)</f>
        <v>Product30</v>
      </c>
      <c r="H96" t="str">
        <f>VLOOKUP(InputData[[#This Row],[PRODUCT ID]],MasterData[#All],3,FALSE)</f>
        <v>Category04</v>
      </c>
      <c r="I96" t="str">
        <f>VLOOKUP(InputData[[#This Row],[PRODUCT ID]],MasterData[#All],4,FALSE)</f>
        <v>Ft</v>
      </c>
      <c r="J96" s="8">
        <f>VLOOKUP(InputData[[#This Row],[PRODUCT ID]],MasterData[#All],5,FALSE)</f>
        <v>148</v>
      </c>
      <c r="K96" s="8">
        <f>VLOOKUP(InputData[[#This Row],[PRODUCT ID]],MasterData[#All],6,FALSE)</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t="s">
        <v>67</v>
      </c>
      <c r="C97">
        <v>1</v>
      </c>
      <c r="D97" t="s">
        <v>108</v>
      </c>
      <c r="E97" t="s">
        <v>106</v>
      </c>
      <c r="F97">
        <v>0</v>
      </c>
      <c r="G97" t="str">
        <f>VLOOKUP(InputData[[#This Row],[PRODUCT ID]],MasterData[#All],2,FALSE)</f>
        <v>Product29</v>
      </c>
      <c r="H97" t="str">
        <f>VLOOKUP(InputData[[#This Row],[PRODUCT ID]],MasterData[#All],3,FALSE)</f>
        <v>Category04</v>
      </c>
      <c r="I97" t="str">
        <f>VLOOKUP(InputData[[#This Row],[PRODUCT ID]],MasterData[#All],4,FALSE)</f>
        <v>Lt</v>
      </c>
      <c r="J97" s="8">
        <f>VLOOKUP(InputData[[#This Row],[PRODUCT ID]],MasterData[#All],5,FALSE)</f>
        <v>47</v>
      </c>
      <c r="K97" s="8">
        <f>VLOOKUP(InputData[[#This Row],[PRODUCT ID]],MasterData[#All],6,FALSE)</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t="s">
        <v>43</v>
      </c>
      <c r="C98">
        <v>3</v>
      </c>
      <c r="D98" t="s">
        <v>106</v>
      </c>
      <c r="E98" t="s">
        <v>107</v>
      </c>
      <c r="F98">
        <v>0</v>
      </c>
      <c r="G98" t="str">
        <f>VLOOKUP(InputData[[#This Row],[PRODUCT ID]],MasterData[#All],2,FALSE)</f>
        <v>Product18</v>
      </c>
      <c r="H98" t="str">
        <f>VLOOKUP(InputData[[#This Row],[PRODUCT ID]],MasterData[#All],3,FALSE)</f>
        <v>Category02</v>
      </c>
      <c r="I98" t="str">
        <f>VLOOKUP(InputData[[#This Row],[PRODUCT ID]],MasterData[#All],4,FALSE)</f>
        <v>No.</v>
      </c>
      <c r="J98" s="8">
        <f>VLOOKUP(InputData[[#This Row],[PRODUCT ID]],MasterData[#All],5,FALSE)</f>
        <v>37</v>
      </c>
      <c r="K98" s="8">
        <f>VLOOKUP(InputData[[#This Row],[PRODUCT ID]],MasterData[#All],6,FALSE)</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t="s">
        <v>94</v>
      </c>
      <c r="C99">
        <v>1</v>
      </c>
      <c r="D99" t="s">
        <v>106</v>
      </c>
      <c r="E99" t="s">
        <v>107</v>
      </c>
      <c r="F99">
        <v>0</v>
      </c>
      <c r="G99" t="str">
        <f>VLOOKUP(InputData[[#This Row],[PRODUCT ID]],MasterData[#All],2,FALSE)</f>
        <v>Product42</v>
      </c>
      <c r="H99" t="str">
        <f>VLOOKUP(InputData[[#This Row],[PRODUCT ID]],MasterData[#All],3,FALSE)</f>
        <v>Category05</v>
      </c>
      <c r="I99" t="str">
        <f>VLOOKUP(InputData[[#This Row],[PRODUCT ID]],MasterData[#All],4,FALSE)</f>
        <v>Ft</v>
      </c>
      <c r="J99" s="8">
        <f>VLOOKUP(InputData[[#This Row],[PRODUCT ID]],MasterData[#All],5,FALSE)</f>
        <v>120</v>
      </c>
      <c r="K99" s="8">
        <f>VLOOKUP(InputData[[#This Row],[PRODUCT ID]],MasterData[#All],6,FALSE)</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t="s">
        <v>77</v>
      </c>
      <c r="C100">
        <v>3</v>
      </c>
      <c r="D100" t="s">
        <v>106</v>
      </c>
      <c r="E100" t="s">
        <v>106</v>
      </c>
      <c r="F100">
        <v>0</v>
      </c>
      <c r="G100" t="str">
        <f>VLOOKUP(InputData[[#This Row],[PRODUCT ID]],MasterData[#All],2,FALSE)</f>
        <v>Product34</v>
      </c>
      <c r="H100" t="str">
        <f>VLOOKUP(InputData[[#This Row],[PRODUCT ID]],MasterData[#All],3,FALSE)</f>
        <v>Category04</v>
      </c>
      <c r="I100" t="str">
        <f>VLOOKUP(InputData[[#This Row],[PRODUCT ID]],MasterData[#All],4,FALSE)</f>
        <v>Lt</v>
      </c>
      <c r="J100" s="8">
        <f>VLOOKUP(InputData[[#This Row],[PRODUCT ID]],MasterData[#All],5,FALSE)</f>
        <v>55</v>
      </c>
      <c r="K100" s="8">
        <f>VLOOKUP(InputData[[#This Row],[PRODUCT ID]],MasterData[#All],6,FALSE)</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t="s">
        <v>37</v>
      </c>
      <c r="C101">
        <v>13</v>
      </c>
      <c r="D101" t="s">
        <v>106</v>
      </c>
      <c r="E101" t="s">
        <v>106</v>
      </c>
      <c r="F101">
        <v>0</v>
      </c>
      <c r="G101" t="str">
        <f>VLOOKUP(InputData[[#This Row],[PRODUCT ID]],MasterData[#All],2,FALSE)</f>
        <v>Product15</v>
      </c>
      <c r="H101" t="str">
        <f>VLOOKUP(InputData[[#This Row],[PRODUCT ID]],MasterData[#All],3,FALSE)</f>
        <v>Category02</v>
      </c>
      <c r="I101" t="str">
        <f>VLOOKUP(InputData[[#This Row],[PRODUCT ID]],MasterData[#All],4,FALSE)</f>
        <v>No.</v>
      </c>
      <c r="J101" s="8">
        <f>VLOOKUP(InputData[[#This Row],[PRODUCT ID]],MasterData[#All],5,FALSE)</f>
        <v>12</v>
      </c>
      <c r="K101" s="8">
        <f>VLOOKUP(InputData[[#This Row],[PRODUCT ID]],MasterData[#All],6,FALSE)</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t="s">
        <v>35</v>
      </c>
      <c r="C102">
        <v>4</v>
      </c>
      <c r="D102" t="s">
        <v>108</v>
      </c>
      <c r="E102" t="s">
        <v>107</v>
      </c>
      <c r="F102">
        <v>0</v>
      </c>
      <c r="G102" t="str">
        <f>VLOOKUP(InputData[[#This Row],[PRODUCT ID]],MasterData[#All],2,FALSE)</f>
        <v>Product14</v>
      </c>
      <c r="H102" t="str">
        <f>VLOOKUP(InputData[[#This Row],[PRODUCT ID]],MasterData[#All],3,FALSE)</f>
        <v>Category02</v>
      </c>
      <c r="I102" t="str">
        <f>VLOOKUP(InputData[[#This Row],[PRODUCT ID]],MasterData[#All],4,FALSE)</f>
        <v>Kg</v>
      </c>
      <c r="J102" s="8">
        <f>VLOOKUP(InputData[[#This Row],[PRODUCT ID]],MasterData[#All],5,FALSE)</f>
        <v>112</v>
      </c>
      <c r="K102" s="8">
        <f>VLOOKUP(InputData[[#This Row],[PRODUCT ID]],MasterData[#All],6,FALSE)</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t="s">
        <v>24</v>
      </c>
      <c r="C103">
        <v>13</v>
      </c>
      <c r="D103" t="s">
        <v>108</v>
      </c>
      <c r="E103" t="s">
        <v>107</v>
      </c>
      <c r="F103">
        <v>0</v>
      </c>
      <c r="G103" t="str">
        <f>VLOOKUP(InputData[[#This Row],[PRODUCT ID]],MasterData[#All],2,FALSE)</f>
        <v>Product09</v>
      </c>
      <c r="H103" t="str">
        <f>VLOOKUP(InputData[[#This Row],[PRODUCT ID]],MasterData[#All],3,FALSE)</f>
        <v>Category01</v>
      </c>
      <c r="I103" t="str">
        <f>VLOOKUP(InputData[[#This Row],[PRODUCT ID]],MasterData[#All],4,FALSE)</f>
        <v>No.</v>
      </c>
      <c r="J103" s="8">
        <f>VLOOKUP(InputData[[#This Row],[PRODUCT ID]],MasterData[#All],5,FALSE)</f>
        <v>6</v>
      </c>
      <c r="K103" s="8">
        <f>VLOOKUP(InputData[[#This Row],[PRODUCT ID]],MasterData[#All],6,FALSE)</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t="s">
        <v>22</v>
      </c>
      <c r="C104">
        <v>15</v>
      </c>
      <c r="D104" t="s">
        <v>108</v>
      </c>
      <c r="E104" t="s">
        <v>106</v>
      </c>
      <c r="F104">
        <v>0</v>
      </c>
      <c r="G104" t="str">
        <f>VLOOKUP(InputData[[#This Row],[PRODUCT ID]],MasterData[#All],2,FALSE)</f>
        <v>Product08</v>
      </c>
      <c r="H104" t="str">
        <f>VLOOKUP(InputData[[#This Row],[PRODUCT ID]],MasterData[#All],3,FALSE)</f>
        <v>Category01</v>
      </c>
      <c r="I104" t="str">
        <f>VLOOKUP(InputData[[#This Row],[PRODUCT ID]],MasterData[#All],4,FALSE)</f>
        <v>Kg</v>
      </c>
      <c r="J104" s="8">
        <f>VLOOKUP(InputData[[#This Row],[PRODUCT ID]],MasterData[#All],5,FALSE)</f>
        <v>83</v>
      </c>
      <c r="K104" s="8">
        <f>VLOOKUP(InputData[[#This Row],[PRODUCT ID]],MasterData[#All],6,FALSE)</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t="s">
        <v>24</v>
      </c>
      <c r="C105">
        <v>6</v>
      </c>
      <c r="D105" t="s">
        <v>106</v>
      </c>
      <c r="E105" t="s">
        <v>106</v>
      </c>
      <c r="F105">
        <v>0</v>
      </c>
      <c r="G105" t="str">
        <f>VLOOKUP(InputData[[#This Row],[PRODUCT ID]],MasterData[#All],2,FALSE)</f>
        <v>Product09</v>
      </c>
      <c r="H105" t="str">
        <f>VLOOKUP(InputData[[#This Row],[PRODUCT ID]],MasterData[#All],3,FALSE)</f>
        <v>Category01</v>
      </c>
      <c r="I105" t="str">
        <f>VLOOKUP(InputData[[#This Row],[PRODUCT ID]],MasterData[#All],4,FALSE)</f>
        <v>No.</v>
      </c>
      <c r="J105" s="8">
        <f>VLOOKUP(InputData[[#This Row],[PRODUCT ID]],MasterData[#All],5,FALSE)</f>
        <v>6</v>
      </c>
      <c r="K105" s="8">
        <f>VLOOKUP(InputData[[#This Row],[PRODUCT ID]],MasterData[#All],6,FALSE)</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t="s">
        <v>43</v>
      </c>
      <c r="C106">
        <v>1</v>
      </c>
      <c r="D106" t="s">
        <v>108</v>
      </c>
      <c r="E106" t="s">
        <v>107</v>
      </c>
      <c r="F106">
        <v>0</v>
      </c>
      <c r="G106" t="str">
        <f>VLOOKUP(InputData[[#This Row],[PRODUCT ID]],MasterData[#All],2,FALSE)</f>
        <v>Product18</v>
      </c>
      <c r="H106" t="str">
        <f>VLOOKUP(InputData[[#This Row],[PRODUCT ID]],MasterData[#All],3,FALSE)</f>
        <v>Category02</v>
      </c>
      <c r="I106" t="str">
        <f>VLOOKUP(InputData[[#This Row],[PRODUCT ID]],MasterData[#All],4,FALSE)</f>
        <v>No.</v>
      </c>
      <c r="J106" s="8">
        <f>VLOOKUP(InputData[[#This Row],[PRODUCT ID]],MasterData[#All],5,FALSE)</f>
        <v>37</v>
      </c>
      <c r="K106" s="8">
        <f>VLOOKUP(InputData[[#This Row],[PRODUCT ID]],MasterData[#All],6,FALSE)</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t="s">
        <v>39</v>
      </c>
      <c r="C107">
        <v>6</v>
      </c>
      <c r="D107" t="s">
        <v>106</v>
      </c>
      <c r="E107" t="s">
        <v>106</v>
      </c>
      <c r="F107">
        <v>0</v>
      </c>
      <c r="G107" t="str">
        <f>VLOOKUP(InputData[[#This Row],[PRODUCT ID]],MasterData[#All],2,FALSE)</f>
        <v>Product16</v>
      </c>
      <c r="H107" t="str">
        <f>VLOOKUP(InputData[[#This Row],[PRODUCT ID]],MasterData[#All],3,FALSE)</f>
        <v>Category02</v>
      </c>
      <c r="I107" t="str">
        <f>VLOOKUP(InputData[[#This Row],[PRODUCT ID]],MasterData[#All],4,FALSE)</f>
        <v>No.</v>
      </c>
      <c r="J107" s="8">
        <f>VLOOKUP(InputData[[#This Row],[PRODUCT ID]],MasterData[#All],5,FALSE)</f>
        <v>13</v>
      </c>
      <c r="K107" s="8">
        <f>VLOOKUP(InputData[[#This Row],[PRODUCT ID]],MasterData[#All],6,FALSE)</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t="s">
        <v>65</v>
      </c>
      <c r="C108">
        <v>8</v>
      </c>
      <c r="D108" t="s">
        <v>108</v>
      </c>
      <c r="E108" t="s">
        <v>107</v>
      </c>
      <c r="F108">
        <v>0</v>
      </c>
      <c r="G108" t="str">
        <f>VLOOKUP(InputData[[#This Row],[PRODUCT ID]],MasterData[#All],2,FALSE)</f>
        <v>Product28</v>
      </c>
      <c r="H108" t="str">
        <f>VLOOKUP(InputData[[#This Row],[PRODUCT ID]],MasterData[#All],3,FALSE)</f>
        <v>Category04</v>
      </c>
      <c r="I108" t="str">
        <f>VLOOKUP(InputData[[#This Row],[PRODUCT ID]],MasterData[#All],4,FALSE)</f>
        <v>No.</v>
      </c>
      <c r="J108" s="8">
        <f>VLOOKUP(InputData[[#This Row],[PRODUCT ID]],MasterData[#All],5,FALSE)</f>
        <v>37</v>
      </c>
      <c r="K108" s="8">
        <f>VLOOKUP(InputData[[#This Row],[PRODUCT ID]],MasterData[#All],6,FALSE)</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t="s">
        <v>39</v>
      </c>
      <c r="C109">
        <v>3</v>
      </c>
      <c r="D109" t="s">
        <v>108</v>
      </c>
      <c r="E109" t="s">
        <v>106</v>
      </c>
      <c r="F109">
        <v>0</v>
      </c>
      <c r="G109" t="str">
        <f>VLOOKUP(InputData[[#This Row],[PRODUCT ID]],MasterData[#All],2,FALSE)</f>
        <v>Product16</v>
      </c>
      <c r="H109" t="str">
        <f>VLOOKUP(InputData[[#This Row],[PRODUCT ID]],MasterData[#All],3,FALSE)</f>
        <v>Category02</v>
      </c>
      <c r="I109" t="str">
        <f>VLOOKUP(InputData[[#This Row],[PRODUCT ID]],MasterData[#All],4,FALSE)</f>
        <v>No.</v>
      </c>
      <c r="J109" s="8">
        <f>VLOOKUP(InputData[[#This Row],[PRODUCT ID]],MasterData[#All],5,FALSE)</f>
        <v>13</v>
      </c>
      <c r="K109" s="8">
        <f>VLOOKUP(InputData[[#This Row],[PRODUCT ID]],MasterData[#All],6,FALSE)</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t="s">
        <v>79</v>
      </c>
      <c r="C110">
        <v>15</v>
      </c>
      <c r="D110" t="s">
        <v>108</v>
      </c>
      <c r="E110" t="s">
        <v>106</v>
      </c>
      <c r="F110">
        <v>0</v>
      </c>
      <c r="G110" t="str">
        <f>VLOOKUP(InputData[[#This Row],[PRODUCT ID]],MasterData[#All],2,FALSE)</f>
        <v>Product35</v>
      </c>
      <c r="H110" t="str">
        <f>VLOOKUP(InputData[[#This Row],[PRODUCT ID]],MasterData[#All],3,FALSE)</f>
        <v>Category04</v>
      </c>
      <c r="I110" t="str">
        <f>VLOOKUP(InputData[[#This Row],[PRODUCT ID]],MasterData[#All],4,FALSE)</f>
        <v>No.</v>
      </c>
      <c r="J110" s="8">
        <f>VLOOKUP(InputData[[#This Row],[PRODUCT ID]],MasterData[#All],5,FALSE)</f>
        <v>5</v>
      </c>
      <c r="K110" s="8">
        <f>VLOOKUP(InputData[[#This Row],[PRODUCT ID]],MasterData[#All],6,FALSE)</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t="s">
        <v>67</v>
      </c>
      <c r="C111">
        <v>4</v>
      </c>
      <c r="D111" t="s">
        <v>108</v>
      </c>
      <c r="E111" t="s">
        <v>106</v>
      </c>
      <c r="F111">
        <v>0</v>
      </c>
      <c r="G111" t="str">
        <f>VLOOKUP(InputData[[#This Row],[PRODUCT ID]],MasterData[#All],2,FALSE)</f>
        <v>Product29</v>
      </c>
      <c r="H111" t="str">
        <f>VLOOKUP(InputData[[#This Row],[PRODUCT ID]],MasterData[#All],3,FALSE)</f>
        <v>Category04</v>
      </c>
      <c r="I111" t="str">
        <f>VLOOKUP(InputData[[#This Row],[PRODUCT ID]],MasterData[#All],4,FALSE)</f>
        <v>Lt</v>
      </c>
      <c r="J111" s="8">
        <f>VLOOKUP(InputData[[#This Row],[PRODUCT ID]],MasterData[#All],5,FALSE)</f>
        <v>47</v>
      </c>
      <c r="K111" s="8">
        <f>VLOOKUP(InputData[[#This Row],[PRODUCT ID]],MasterData[#All],6,FALSE)</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t="s">
        <v>94</v>
      </c>
      <c r="C112">
        <v>2</v>
      </c>
      <c r="D112" t="s">
        <v>106</v>
      </c>
      <c r="E112" t="s">
        <v>107</v>
      </c>
      <c r="F112">
        <v>0</v>
      </c>
      <c r="G112" t="str">
        <f>VLOOKUP(InputData[[#This Row],[PRODUCT ID]],MasterData[#All],2,FALSE)</f>
        <v>Product42</v>
      </c>
      <c r="H112" t="str">
        <f>VLOOKUP(InputData[[#This Row],[PRODUCT ID]],MasterData[#All],3,FALSE)</f>
        <v>Category05</v>
      </c>
      <c r="I112" t="str">
        <f>VLOOKUP(InputData[[#This Row],[PRODUCT ID]],MasterData[#All],4,FALSE)</f>
        <v>Ft</v>
      </c>
      <c r="J112" s="8">
        <f>VLOOKUP(InputData[[#This Row],[PRODUCT ID]],MasterData[#All],5,FALSE)</f>
        <v>120</v>
      </c>
      <c r="K112" s="8">
        <f>VLOOKUP(InputData[[#This Row],[PRODUCT ID]],MasterData[#All],6,FALSE)</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t="s">
        <v>90</v>
      </c>
      <c r="C113">
        <v>11</v>
      </c>
      <c r="D113" t="s">
        <v>108</v>
      </c>
      <c r="E113" t="s">
        <v>106</v>
      </c>
      <c r="F113">
        <v>0</v>
      </c>
      <c r="G113" t="str">
        <f>VLOOKUP(InputData[[#This Row],[PRODUCT ID]],MasterData[#All],2,FALSE)</f>
        <v>Product40</v>
      </c>
      <c r="H113" t="str">
        <f>VLOOKUP(InputData[[#This Row],[PRODUCT ID]],MasterData[#All],3,FALSE)</f>
        <v>Category05</v>
      </c>
      <c r="I113" t="str">
        <f>VLOOKUP(InputData[[#This Row],[PRODUCT ID]],MasterData[#All],4,FALSE)</f>
        <v>Kg</v>
      </c>
      <c r="J113" s="8">
        <f>VLOOKUP(InputData[[#This Row],[PRODUCT ID]],MasterData[#All],5,FALSE)</f>
        <v>90</v>
      </c>
      <c r="K113" s="8">
        <f>VLOOKUP(InputData[[#This Row],[PRODUCT ID]],MasterData[#All],6,FALSE)</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t="s">
        <v>54</v>
      </c>
      <c r="C114">
        <v>13</v>
      </c>
      <c r="D114" t="s">
        <v>106</v>
      </c>
      <c r="E114" t="s">
        <v>106</v>
      </c>
      <c r="F114">
        <v>0</v>
      </c>
      <c r="G114" t="str">
        <f>VLOOKUP(InputData[[#This Row],[PRODUCT ID]],MasterData[#All],2,FALSE)</f>
        <v>Product23</v>
      </c>
      <c r="H114" t="str">
        <f>VLOOKUP(InputData[[#This Row],[PRODUCT ID]],MasterData[#All],3,FALSE)</f>
        <v>Category03</v>
      </c>
      <c r="I114" t="str">
        <f>VLOOKUP(InputData[[#This Row],[PRODUCT ID]],MasterData[#All],4,FALSE)</f>
        <v>Ft</v>
      </c>
      <c r="J114" s="8">
        <f>VLOOKUP(InputData[[#This Row],[PRODUCT ID]],MasterData[#All],5,FALSE)</f>
        <v>141</v>
      </c>
      <c r="K114" s="8">
        <f>VLOOKUP(InputData[[#This Row],[PRODUCT ID]],MasterData[#All],6,FALSE)</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t="s">
        <v>33</v>
      </c>
      <c r="C115">
        <v>6</v>
      </c>
      <c r="D115" t="s">
        <v>106</v>
      </c>
      <c r="E115" t="s">
        <v>107</v>
      </c>
      <c r="F115">
        <v>0</v>
      </c>
      <c r="G115" t="str">
        <f>VLOOKUP(InputData[[#This Row],[PRODUCT ID]],MasterData[#All],2,FALSE)</f>
        <v>Product13</v>
      </c>
      <c r="H115" t="str">
        <f>VLOOKUP(InputData[[#This Row],[PRODUCT ID]],MasterData[#All],3,FALSE)</f>
        <v>Category02</v>
      </c>
      <c r="I115" t="str">
        <f>VLOOKUP(InputData[[#This Row],[PRODUCT ID]],MasterData[#All],4,FALSE)</f>
        <v>Kg</v>
      </c>
      <c r="J115" s="8">
        <f>VLOOKUP(InputData[[#This Row],[PRODUCT ID]],MasterData[#All],5,FALSE)</f>
        <v>112</v>
      </c>
      <c r="K115" s="8">
        <f>VLOOKUP(InputData[[#This Row],[PRODUCT ID]],MasterData[#All],6,FALSE)</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t="s">
        <v>50</v>
      </c>
      <c r="C116">
        <v>10</v>
      </c>
      <c r="D116" t="s">
        <v>108</v>
      </c>
      <c r="E116" t="s">
        <v>107</v>
      </c>
      <c r="F116">
        <v>0</v>
      </c>
      <c r="G116" t="str">
        <f>VLOOKUP(InputData[[#This Row],[PRODUCT ID]],MasterData[#All],2,FALSE)</f>
        <v>Product21</v>
      </c>
      <c r="H116" t="str">
        <f>VLOOKUP(InputData[[#This Row],[PRODUCT ID]],MasterData[#All],3,FALSE)</f>
        <v>Category03</v>
      </c>
      <c r="I116" t="str">
        <f>VLOOKUP(InputData[[#This Row],[PRODUCT ID]],MasterData[#All],4,FALSE)</f>
        <v>Ft</v>
      </c>
      <c r="J116" s="8">
        <f>VLOOKUP(InputData[[#This Row],[PRODUCT ID]],MasterData[#All],5,FALSE)</f>
        <v>126</v>
      </c>
      <c r="K116" s="8">
        <f>VLOOKUP(InputData[[#This Row],[PRODUCT ID]],MasterData[#All],6,FALSE)</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t="s">
        <v>47</v>
      </c>
      <c r="C117">
        <v>8</v>
      </c>
      <c r="D117" t="s">
        <v>105</v>
      </c>
      <c r="E117" t="s">
        <v>106</v>
      </c>
      <c r="F117">
        <v>0</v>
      </c>
      <c r="G117" t="str">
        <f>VLOOKUP(InputData[[#This Row],[PRODUCT ID]],MasterData[#All],2,FALSE)</f>
        <v>Product20</v>
      </c>
      <c r="H117" t="str">
        <f>VLOOKUP(InputData[[#This Row],[PRODUCT ID]],MasterData[#All],3,FALSE)</f>
        <v>Category03</v>
      </c>
      <c r="I117" t="str">
        <f>VLOOKUP(InputData[[#This Row],[PRODUCT ID]],MasterData[#All],4,FALSE)</f>
        <v>Lt</v>
      </c>
      <c r="J117" s="8">
        <f>VLOOKUP(InputData[[#This Row],[PRODUCT ID]],MasterData[#All],5,FALSE)</f>
        <v>61</v>
      </c>
      <c r="K117" s="8">
        <f>VLOOKUP(InputData[[#This Row],[PRODUCT ID]],MasterData[#All],6,FALSE)</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t="s">
        <v>47</v>
      </c>
      <c r="C118">
        <v>12</v>
      </c>
      <c r="D118" t="s">
        <v>106</v>
      </c>
      <c r="E118" t="s">
        <v>107</v>
      </c>
      <c r="F118">
        <v>0</v>
      </c>
      <c r="G118" t="str">
        <f>VLOOKUP(InputData[[#This Row],[PRODUCT ID]],MasterData[#All],2,FALSE)</f>
        <v>Product20</v>
      </c>
      <c r="H118" t="str">
        <f>VLOOKUP(InputData[[#This Row],[PRODUCT ID]],MasterData[#All],3,FALSE)</f>
        <v>Category03</v>
      </c>
      <c r="I118" t="str">
        <f>VLOOKUP(InputData[[#This Row],[PRODUCT ID]],MasterData[#All],4,FALSE)</f>
        <v>Lt</v>
      </c>
      <c r="J118" s="8">
        <f>VLOOKUP(InputData[[#This Row],[PRODUCT ID]],MasterData[#All],5,FALSE)</f>
        <v>61</v>
      </c>
      <c r="K118" s="8">
        <f>VLOOKUP(InputData[[#This Row],[PRODUCT ID]],MasterData[#All],6,FALSE)</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t="s">
        <v>52</v>
      </c>
      <c r="C119">
        <v>15</v>
      </c>
      <c r="D119" t="s">
        <v>105</v>
      </c>
      <c r="E119" t="s">
        <v>106</v>
      </c>
      <c r="F119">
        <v>0</v>
      </c>
      <c r="G119" t="str">
        <f>VLOOKUP(InputData[[#This Row],[PRODUCT ID]],MasterData[#All],2,FALSE)</f>
        <v>Product22</v>
      </c>
      <c r="H119" t="str">
        <f>VLOOKUP(InputData[[#This Row],[PRODUCT ID]],MasterData[#All],3,FALSE)</f>
        <v>Category03</v>
      </c>
      <c r="I119" t="str">
        <f>VLOOKUP(InputData[[#This Row],[PRODUCT ID]],MasterData[#All],4,FALSE)</f>
        <v>Ft</v>
      </c>
      <c r="J119" s="8">
        <f>VLOOKUP(InputData[[#This Row],[PRODUCT ID]],MasterData[#All],5,FALSE)</f>
        <v>121</v>
      </c>
      <c r="K119" s="8">
        <f>VLOOKUP(InputData[[#This Row],[PRODUCT ID]],MasterData[#All],6,FALSE)</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t="s">
        <v>79</v>
      </c>
      <c r="C120">
        <v>10</v>
      </c>
      <c r="D120" t="s">
        <v>108</v>
      </c>
      <c r="E120" t="s">
        <v>106</v>
      </c>
      <c r="F120">
        <v>0</v>
      </c>
      <c r="G120" t="str">
        <f>VLOOKUP(InputData[[#This Row],[PRODUCT ID]],MasterData[#All],2,FALSE)</f>
        <v>Product35</v>
      </c>
      <c r="H120" t="str">
        <f>VLOOKUP(InputData[[#This Row],[PRODUCT ID]],MasterData[#All],3,FALSE)</f>
        <v>Category04</v>
      </c>
      <c r="I120" t="str">
        <f>VLOOKUP(InputData[[#This Row],[PRODUCT ID]],MasterData[#All],4,FALSE)</f>
        <v>No.</v>
      </c>
      <c r="J120" s="8">
        <f>VLOOKUP(InputData[[#This Row],[PRODUCT ID]],MasterData[#All],5,FALSE)</f>
        <v>5</v>
      </c>
      <c r="K120" s="8">
        <f>VLOOKUP(InputData[[#This Row],[PRODUCT ID]],MasterData[#All],6,FALSE)</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t="s">
        <v>75</v>
      </c>
      <c r="C121">
        <v>6</v>
      </c>
      <c r="D121" t="s">
        <v>108</v>
      </c>
      <c r="E121" t="s">
        <v>106</v>
      </c>
      <c r="F121">
        <v>0</v>
      </c>
      <c r="G121" t="str">
        <f>VLOOKUP(InputData[[#This Row],[PRODUCT ID]],MasterData[#All],2,FALSE)</f>
        <v>Product33</v>
      </c>
      <c r="H121" t="str">
        <f>VLOOKUP(InputData[[#This Row],[PRODUCT ID]],MasterData[#All],3,FALSE)</f>
        <v>Category04</v>
      </c>
      <c r="I121" t="str">
        <f>VLOOKUP(InputData[[#This Row],[PRODUCT ID]],MasterData[#All],4,FALSE)</f>
        <v>Kg</v>
      </c>
      <c r="J121" s="8">
        <f>VLOOKUP(InputData[[#This Row],[PRODUCT ID]],MasterData[#All],5,FALSE)</f>
        <v>95</v>
      </c>
      <c r="K121" s="8">
        <f>VLOOKUP(InputData[[#This Row],[PRODUCT ID]],MasterData[#All],6,FALSE)</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t="s">
        <v>65</v>
      </c>
      <c r="C122">
        <v>11</v>
      </c>
      <c r="D122" t="s">
        <v>108</v>
      </c>
      <c r="E122" t="s">
        <v>106</v>
      </c>
      <c r="F122">
        <v>0</v>
      </c>
      <c r="G122" t="str">
        <f>VLOOKUP(InputData[[#This Row],[PRODUCT ID]],MasterData[#All],2,FALSE)</f>
        <v>Product28</v>
      </c>
      <c r="H122" t="str">
        <f>VLOOKUP(InputData[[#This Row],[PRODUCT ID]],MasterData[#All],3,FALSE)</f>
        <v>Category04</v>
      </c>
      <c r="I122" t="str">
        <f>VLOOKUP(InputData[[#This Row],[PRODUCT ID]],MasterData[#All],4,FALSE)</f>
        <v>No.</v>
      </c>
      <c r="J122" s="8">
        <f>VLOOKUP(InputData[[#This Row],[PRODUCT ID]],MasterData[#All],5,FALSE)</f>
        <v>37</v>
      </c>
      <c r="K122" s="8">
        <f>VLOOKUP(InputData[[#This Row],[PRODUCT ID]],MasterData[#All],6,FALSE)</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t="s">
        <v>14</v>
      </c>
      <c r="C123">
        <v>11</v>
      </c>
      <c r="D123" t="s">
        <v>105</v>
      </c>
      <c r="E123" t="s">
        <v>107</v>
      </c>
      <c r="F123">
        <v>0</v>
      </c>
      <c r="G123" t="str">
        <f>VLOOKUP(InputData[[#This Row],[PRODUCT ID]],MasterData[#All],2,FALSE)</f>
        <v>Product04</v>
      </c>
      <c r="H123" t="str">
        <f>VLOOKUP(InputData[[#This Row],[PRODUCT ID]],MasterData[#All],3,FALSE)</f>
        <v>Category01</v>
      </c>
      <c r="I123" t="str">
        <f>VLOOKUP(InputData[[#This Row],[PRODUCT ID]],MasterData[#All],4,FALSE)</f>
        <v>Lt</v>
      </c>
      <c r="J123" s="8">
        <f>VLOOKUP(InputData[[#This Row],[PRODUCT ID]],MasterData[#All],5,FALSE)</f>
        <v>44</v>
      </c>
      <c r="K123" s="8">
        <f>VLOOKUP(InputData[[#This Row],[PRODUCT ID]],MasterData[#All],6,FALSE)</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t="s">
        <v>6</v>
      </c>
      <c r="C124">
        <v>7</v>
      </c>
      <c r="D124" t="s">
        <v>108</v>
      </c>
      <c r="E124" t="s">
        <v>106</v>
      </c>
      <c r="F124">
        <v>0</v>
      </c>
      <c r="G124" t="str">
        <f>VLOOKUP(InputData[[#This Row],[PRODUCT ID]],MasterData[#All],2,FALSE)</f>
        <v>Product01</v>
      </c>
      <c r="H124" t="str">
        <f>VLOOKUP(InputData[[#This Row],[PRODUCT ID]],MasterData[#All],3,FALSE)</f>
        <v>Category01</v>
      </c>
      <c r="I124" t="str">
        <f>VLOOKUP(InputData[[#This Row],[PRODUCT ID]],MasterData[#All],4,FALSE)</f>
        <v>Kg</v>
      </c>
      <c r="J124" s="8">
        <f>VLOOKUP(InputData[[#This Row],[PRODUCT ID]],MasterData[#All],5,FALSE)</f>
        <v>98</v>
      </c>
      <c r="K124" s="8">
        <f>VLOOKUP(InputData[[#This Row],[PRODUCT ID]],MasterData[#All],6,FALSE)</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t="s">
        <v>73</v>
      </c>
      <c r="C125">
        <v>12</v>
      </c>
      <c r="D125" t="s">
        <v>105</v>
      </c>
      <c r="E125" t="s">
        <v>107</v>
      </c>
      <c r="F125">
        <v>0</v>
      </c>
      <c r="G125" t="str">
        <f>VLOOKUP(InputData[[#This Row],[PRODUCT ID]],MasterData[#All],2,FALSE)</f>
        <v>Product32</v>
      </c>
      <c r="H125" t="str">
        <f>VLOOKUP(InputData[[#This Row],[PRODUCT ID]],MasterData[#All],3,FALSE)</f>
        <v>Category04</v>
      </c>
      <c r="I125" t="str">
        <f>VLOOKUP(InputData[[#This Row],[PRODUCT ID]],MasterData[#All],4,FALSE)</f>
        <v>Kg</v>
      </c>
      <c r="J125" s="8">
        <f>VLOOKUP(InputData[[#This Row],[PRODUCT ID]],MasterData[#All],5,FALSE)</f>
        <v>89</v>
      </c>
      <c r="K125" s="8">
        <f>VLOOKUP(InputData[[#This Row],[PRODUCT ID]],MasterData[#All],6,FALSE)</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t="s">
        <v>92</v>
      </c>
      <c r="C126">
        <v>6</v>
      </c>
      <c r="D126" t="s">
        <v>108</v>
      </c>
      <c r="E126" t="s">
        <v>106</v>
      </c>
      <c r="F126">
        <v>0</v>
      </c>
      <c r="G126" t="str">
        <f>VLOOKUP(InputData[[#This Row],[PRODUCT ID]],MasterData[#All],2,FALSE)</f>
        <v>Product41</v>
      </c>
      <c r="H126" t="str">
        <f>VLOOKUP(InputData[[#This Row],[PRODUCT ID]],MasterData[#All],3,FALSE)</f>
        <v>Category05</v>
      </c>
      <c r="I126" t="str">
        <f>VLOOKUP(InputData[[#This Row],[PRODUCT ID]],MasterData[#All],4,FALSE)</f>
        <v>Ft</v>
      </c>
      <c r="J126" s="8">
        <f>VLOOKUP(InputData[[#This Row],[PRODUCT ID]],MasterData[#All],5,FALSE)</f>
        <v>138</v>
      </c>
      <c r="K126" s="8">
        <f>VLOOKUP(InputData[[#This Row],[PRODUCT ID]],MasterData[#All],6,FALSE)</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t="s">
        <v>58</v>
      </c>
      <c r="C127">
        <v>10</v>
      </c>
      <c r="D127" t="s">
        <v>106</v>
      </c>
      <c r="E127" t="s">
        <v>107</v>
      </c>
      <c r="F127">
        <v>0</v>
      </c>
      <c r="G127" t="str">
        <f>VLOOKUP(InputData[[#This Row],[PRODUCT ID]],MasterData[#All],2,FALSE)</f>
        <v>Product25</v>
      </c>
      <c r="H127" t="str">
        <f>VLOOKUP(InputData[[#This Row],[PRODUCT ID]],MasterData[#All],3,FALSE)</f>
        <v>Category03</v>
      </c>
      <c r="I127" t="str">
        <f>VLOOKUP(InputData[[#This Row],[PRODUCT ID]],MasterData[#All],4,FALSE)</f>
        <v>No.</v>
      </c>
      <c r="J127" s="8">
        <f>VLOOKUP(InputData[[#This Row],[PRODUCT ID]],MasterData[#All],5,FALSE)</f>
        <v>7</v>
      </c>
      <c r="K127" s="8">
        <f>VLOOKUP(InputData[[#This Row],[PRODUCT ID]],MasterData[#All],6,FALSE)</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t="s">
        <v>45</v>
      </c>
      <c r="C128">
        <v>5</v>
      </c>
      <c r="D128" t="s">
        <v>105</v>
      </c>
      <c r="E128" t="s">
        <v>107</v>
      </c>
      <c r="F128">
        <v>0</v>
      </c>
      <c r="G128" t="str">
        <f>VLOOKUP(InputData[[#This Row],[PRODUCT ID]],MasterData[#All],2,FALSE)</f>
        <v>Product19</v>
      </c>
      <c r="H128" t="str">
        <f>VLOOKUP(InputData[[#This Row],[PRODUCT ID]],MasterData[#All],3,FALSE)</f>
        <v>Category02</v>
      </c>
      <c r="I128" t="str">
        <f>VLOOKUP(InputData[[#This Row],[PRODUCT ID]],MasterData[#All],4,FALSE)</f>
        <v>Ft</v>
      </c>
      <c r="J128" s="8">
        <f>VLOOKUP(InputData[[#This Row],[PRODUCT ID]],MasterData[#All],5,FALSE)</f>
        <v>150</v>
      </c>
      <c r="K128" s="8">
        <f>VLOOKUP(InputData[[#This Row],[PRODUCT ID]],MasterData[#All],6,FALSE)</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t="s">
        <v>37</v>
      </c>
      <c r="C129">
        <v>12</v>
      </c>
      <c r="D129" t="s">
        <v>106</v>
      </c>
      <c r="E129" t="s">
        <v>107</v>
      </c>
      <c r="F129">
        <v>0</v>
      </c>
      <c r="G129" t="str">
        <f>VLOOKUP(InputData[[#This Row],[PRODUCT ID]],MasterData[#All],2,FALSE)</f>
        <v>Product15</v>
      </c>
      <c r="H129" t="str">
        <f>VLOOKUP(InputData[[#This Row],[PRODUCT ID]],MasterData[#All],3,FALSE)</f>
        <v>Category02</v>
      </c>
      <c r="I129" t="str">
        <f>VLOOKUP(InputData[[#This Row],[PRODUCT ID]],MasterData[#All],4,FALSE)</f>
        <v>No.</v>
      </c>
      <c r="J129" s="8">
        <f>VLOOKUP(InputData[[#This Row],[PRODUCT ID]],MasterData[#All],5,FALSE)</f>
        <v>12</v>
      </c>
      <c r="K129" s="8">
        <f>VLOOKUP(InputData[[#This Row],[PRODUCT ID]],MasterData[#All],6,FALSE)</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t="s">
        <v>88</v>
      </c>
      <c r="C130">
        <v>11</v>
      </c>
      <c r="D130" t="s">
        <v>108</v>
      </c>
      <c r="E130" t="s">
        <v>107</v>
      </c>
      <c r="F130">
        <v>0</v>
      </c>
      <c r="G130" t="str">
        <f>VLOOKUP(InputData[[#This Row],[PRODUCT ID]],MasterData[#All],2,FALSE)</f>
        <v>Product39</v>
      </c>
      <c r="H130" t="str">
        <f>VLOOKUP(InputData[[#This Row],[PRODUCT ID]],MasterData[#All],3,FALSE)</f>
        <v>Category05</v>
      </c>
      <c r="I130" t="str">
        <f>VLOOKUP(InputData[[#This Row],[PRODUCT ID]],MasterData[#All],4,FALSE)</f>
        <v>No.</v>
      </c>
      <c r="J130" s="8">
        <f>VLOOKUP(InputData[[#This Row],[PRODUCT ID]],MasterData[#All],5,FALSE)</f>
        <v>37</v>
      </c>
      <c r="K130" s="8">
        <f>VLOOKUP(InputData[[#This Row],[PRODUCT ID]],MasterData[#All],6,FALSE)</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t="s">
        <v>58</v>
      </c>
      <c r="C131">
        <v>13</v>
      </c>
      <c r="D131" t="s">
        <v>108</v>
      </c>
      <c r="E131" t="s">
        <v>107</v>
      </c>
      <c r="F131">
        <v>0</v>
      </c>
      <c r="G131" t="str">
        <f>VLOOKUP(InputData[[#This Row],[PRODUCT ID]],MasterData[#All],2,FALSE)</f>
        <v>Product25</v>
      </c>
      <c r="H131" t="str">
        <f>VLOOKUP(InputData[[#This Row],[PRODUCT ID]],MasterData[#All],3,FALSE)</f>
        <v>Category03</v>
      </c>
      <c r="I131" t="str">
        <f>VLOOKUP(InputData[[#This Row],[PRODUCT ID]],MasterData[#All],4,FALSE)</f>
        <v>No.</v>
      </c>
      <c r="J131" s="8">
        <f>VLOOKUP(InputData[[#This Row],[PRODUCT ID]],MasterData[#All],5,FALSE)</f>
        <v>7</v>
      </c>
      <c r="K131" s="8">
        <f>VLOOKUP(InputData[[#This Row],[PRODUCT ID]],MasterData[#All],6,FALSE)</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t="s">
        <v>92</v>
      </c>
      <c r="C132">
        <v>5</v>
      </c>
      <c r="D132" t="s">
        <v>108</v>
      </c>
      <c r="E132" t="s">
        <v>106</v>
      </c>
      <c r="F132">
        <v>0</v>
      </c>
      <c r="G132" t="str">
        <f>VLOOKUP(InputData[[#This Row],[PRODUCT ID]],MasterData[#All],2,FALSE)</f>
        <v>Product41</v>
      </c>
      <c r="H132" t="str">
        <f>VLOOKUP(InputData[[#This Row],[PRODUCT ID]],MasterData[#All],3,FALSE)</f>
        <v>Category05</v>
      </c>
      <c r="I132" t="str">
        <f>VLOOKUP(InputData[[#This Row],[PRODUCT ID]],MasterData[#All],4,FALSE)</f>
        <v>Ft</v>
      </c>
      <c r="J132" s="8">
        <f>VLOOKUP(InputData[[#This Row],[PRODUCT ID]],MasterData[#All],5,FALSE)</f>
        <v>138</v>
      </c>
      <c r="K132" s="8">
        <f>VLOOKUP(InputData[[#This Row],[PRODUCT ID]],MasterData[#All],6,FALSE)</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t="s">
        <v>39</v>
      </c>
      <c r="C133">
        <v>1</v>
      </c>
      <c r="D133" t="s">
        <v>105</v>
      </c>
      <c r="E133" t="s">
        <v>107</v>
      </c>
      <c r="F133">
        <v>0</v>
      </c>
      <c r="G133" t="str">
        <f>VLOOKUP(InputData[[#This Row],[PRODUCT ID]],MasterData[#All],2,FALSE)</f>
        <v>Product16</v>
      </c>
      <c r="H133" t="str">
        <f>VLOOKUP(InputData[[#This Row],[PRODUCT ID]],MasterData[#All],3,FALSE)</f>
        <v>Category02</v>
      </c>
      <c r="I133" t="str">
        <f>VLOOKUP(InputData[[#This Row],[PRODUCT ID]],MasterData[#All],4,FALSE)</f>
        <v>No.</v>
      </c>
      <c r="J133" s="8">
        <f>VLOOKUP(InputData[[#This Row],[PRODUCT ID]],MasterData[#All],5,FALSE)</f>
        <v>13</v>
      </c>
      <c r="K133" s="8">
        <f>VLOOKUP(InputData[[#This Row],[PRODUCT ID]],MasterData[#All],6,FALSE)</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t="s">
        <v>39</v>
      </c>
      <c r="C134">
        <v>4</v>
      </c>
      <c r="D134" t="s">
        <v>108</v>
      </c>
      <c r="E134" t="s">
        <v>106</v>
      </c>
      <c r="F134">
        <v>0</v>
      </c>
      <c r="G134" t="str">
        <f>VLOOKUP(InputData[[#This Row],[PRODUCT ID]],MasterData[#All],2,FALSE)</f>
        <v>Product16</v>
      </c>
      <c r="H134" t="str">
        <f>VLOOKUP(InputData[[#This Row],[PRODUCT ID]],MasterData[#All],3,FALSE)</f>
        <v>Category02</v>
      </c>
      <c r="I134" t="str">
        <f>VLOOKUP(InputData[[#This Row],[PRODUCT ID]],MasterData[#All],4,FALSE)</f>
        <v>No.</v>
      </c>
      <c r="J134" s="8">
        <f>VLOOKUP(InputData[[#This Row],[PRODUCT ID]],MasterData[#All],5,FALSE)</f>
        <v>13</v>
      </c>
      <c r="K134" s="8">
        <f>VLOOKUP(InputData[[#This Row],[PRODUCT ID]],MasterData[#All],6,FALSE)</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t="s">
        <v>29</v>
      </c>
      <c r="C135">
        <v>13</v>
      </c>
      <c r="D135" t="s">
        <v>108</v>
      </c>
      <c r="E135" t="s">
        <v>106</v>
      </c>
      <c r="F135">
        <v>0</v>
      </c>
      <c r="G135" t="str">
        <f>VLOOKUP(InputData[[#This Row],[PRODUCT ID]],MasterData[#All],2,FALSE)</f>
        <v>Product11</v>
      </c>
      <c r="H135" t="str">
        <f>VLOOKUP(InputData[[#This Row],[PRODUCT ID]],MasterData[#All],3,FALSE)</f>
        <v>Category02</v>
      </c>
      <c r="I135" t="str">
        <f>VLOOKUP(InputData[[#This Row],[PRODUCT ID]],MasterData[#All],4,FALSE)</f>
        <v>Lt</v>
      </c>
      <c r="J135" s="8">
        <f>VLOOKUP(InputData[[#This Row],[PRODUCT ID]],MasterData[#All],5,FALSE)</f>
        <v>44</v>
      </c>
      <c r="K135" s="8">
        <f>VLOOKUP(InputData[[#This Row],[PRODUCT ID]],MasterData[#All],6,FALSE)</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t="s">
        <v>24</v>
      </c>
      <c r="C136">
        <v>7</v>
      </c>
      <c r="D136" t="s">
        <v>106</v>
      </c>
      <c r="E136" t="s">
        <v>106</v>
      </c>
      <c r="F136">
        <v>0</v>
      </c>
      <c r="G136" t="str">
        <f>VLOOKUP(InputData[[#This Row],[PRODUCT ID]],MasterData[#All],2,FALSE)</f>
        <v>Product09</v>
      </c>
      <c r="H136" t="str">
        <f>VLOOKUP(InputData[[#This Row],[PRODUCT ID]],MasterData[#All],3,FALSE)</f>
        <v>Category01</v>
      </c>
      <c r="I136" t="str">
        <f>VLOOKUP(InputData[[#This Row],[PRODUCT ID]],MasterData[#All],4,FALSE)</f>
        <v>No.</v>
      </c>
      <c r="J136" s="8">
        <f>VLOOKUP(InputData[[#This Row],[PRODUCT ID]],MasterData[#All],5,FALSE)</f>
        <v>6</v>
      </c>
      <c r="K136" s="8">
        <f>VLOOKUP(InputData[[#This Row],[PRODUCT ID]],MasterData[#All],6,FALSE)</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t="s">
        <v>16</v>
      </c>
      <c r="C137">
        <v>11</v>
      </c>
      <c r="D137" t="s">
        <v>108</v>
      </c>
      <c r="E137" t="s">
        <v>107</v>
      </c>
      <c r="F137">
        <v>0</v>
      </c>
      <c r="G137" t="str">
        <f>VLOOKUP(InputData[[#This Row],[PRODUCT ID]],MasterData[#All],2,FALSE)</f>
        <v>Product05</v>
      </c>
      <c r="H137" t="str">
        <f>VLOOKUP(InputData[[#This Row],[PRODUCT ID]],MasterData[#All],3,FALSE)</f>
        <v>Category01</v>
      </c>
      <c r="I137" t="str">
        <f>VLOOKUP(InputData[[#This Row],[PRODUCT ID]],MasterData[#All],4,FALSE)</f>
        <v>Ft</v>
      </c>
      <c r="J137" s="8">
        <f>VLOOKUP(InputData[[#This Row],[PRODUCT ID]],MasterData[#All],5,FALSE)</f>
        <v>133</v>
      </c>
      <c r="K137" s="8">
        <f>VLOOKUP(InputData[[#This Row],[PRODUCT ID]],MasterData[#All],6,FALSE)</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t="s">
        <v>50</v>
      </c>
      <c r="C138">
        <v>2</v>
      </c>
      <c r="D138" t="s">
        <v>106</v>
      </c>
      <c r="E138" t="s">
        <v>107</v>
      </c>
      <c r="F138">
        <v>0</v>
      </c>
      <c r="G138" t="str">
        <f>VLOOKUP(InputData[[#This Row],[PRODUCT ID]],MasterData[#All],2,FALSE)</f>
        <v>Product21</v>
      </c>
      <c r="H138" t="str">
        <f>VLOOKUP(InputData[[#This Row],[PRODUCT ID]],MasterData[#All],3,FALSE)</f>
        <v>Category03</v>
      </c>
      <c r="I138" t="str">
        <f>VLOOKUP(InputData[[#This Row],[PRODUCT ID]],MasterData[#All],4,FALSE)</f>
        <v>Ft</v>
      </c>
      <c r="J138" s="8">
        <f>VLOOKUP(InputData[[#This Row],[PRODUCT ID]],MasterData[#All],5,FALSE)</f>
        <v>126</v>
      </c>
      <c r="K138" s="8">
        <f>VLOOKUP(InputData[[#This Row],[PRODUCT ID]],MasterData[#All],6,FALSE)</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t="s">
        <v>79</v>
      </c>
      <c r="C139">
        <v>7</v>
      </c>
      <c r="D139" t="s">
        <v>106</v>
      </c>
      <c r="E139" t="s">
        <v>106</v>
      </c>
      <c r="F139">
        <v>0</v>
      </c>
      <c r="G139" t="str">
        <f>VLOOKUP(InputData[[#This Row],[PRODUCT ID]],MasterData[#All],2,FALSE)</f>
        <v>Product35</v>
      </c>
      <c r="H139" t="str">
        <f>VLOOKUP(InputData[[#This Row],[PRODUCT ID]],MasterData[#All],3,FALSE)</f>
        <v>Category04</v>
      </c>
      <c r="I139" t="str">
        <f>VLOOKUP(InputData[[#This Row],[PRODUCT ID]],MasterData[#All],4,FALSE)</f>
        <v>No.</v>
      </c>
      <c r="J139" s="8">
        <f>VLOOKUP(InputData[[#This Row],[PRODUCT ID]],MasterData[#All],5,FALSE)</f>
        <v>5</v>
      </c>
      <c r="K139" s="8">
        <f>VLOOKUP(InputData[[#This Row],[PRODUCT ID]],MasterData[#All],6,FALSE)</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t="s">
        <v>35</v>
      </c>
      <c r="C140">
        <v>4</v>
      </c>
      <c r="D140" t="s">
        <v>108</v>
      </c>
      <c r="E140" t="s">
        <v>106</v>
      </c>
      <c r="F140">
        <v>0</v>
      </c>
      <c r="G140" t="str">
        <f>VLOOKUP(InputData[[#This Row],[PRODUCT ID]],MasterData[#All],2,FALSE)</f>
        <v>Product14</v>
      </c>
      <c r="H140" t="str">
        <f>VLOOKUP(InputData[[#This Row],[PRODUCT ID]],MasterData[#All],3,FALSE)</f>
        <v>Category02</v>
      </c>
      <c r="I140" t="str">
        <f>VLOOKUP(InputData[[#This Row],[PRODUCT ID]],MasterData[#All],4,FALSE)</f>
        <v>Kg</v>
      </c>
      <c r="J140" s="8">
        <f>VLOOKUP(InputData[[#This Row],[PRODUCT ID]],MasterData[#All],5,FALSE)</f>
        <v>112</v>
      </c>
      <c r="K140" s="8">
        <f>VLOOKUP(InputData[[#This Row],[PRODUCT ID]],MasterData[#All],6,FALSE)</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t="s">
        <v>16</v>
      </c>
      <c r="C141">
        <v>11</v>
      </c>
      <c r="D141" t="s">
        <v>108</v>
      </c>
      <c r="E141" t="s">
        <v>107</v>
      </c>
      <c r="F141">
        <v>0</v>
      </c>
      <c r="G141" t="str">
        <f>VLOOKUP(InputData[[#This Row],[PRODUCT ID]],MasterData[#All],2,FALSE)</f>
        <v>Product05</v>
      </c>
      <c r="H141" t="str">
        <f>VLOOKUP(InputData[[#This Row],[PRODUCT ID]],MasterData[#All],3,FALSE)</f>
        <v>Category01</v>
      </c>
      <c r="I141" t="str">
        <f>VLOOKUP(InputData[[#This Row],[PRODUCT ID]],MasterData[#All],4,FALSE)</f>
        <v>Ft</v>
      </c>
      <c r="J141" s="8">
        <f>VLOOKUP(InputData[[#This Row],[PRODUCT ID]],MasterData[#All],5,FALSE)</f>
        <v>133</v>
      </c>
      <c r="K141" s="8">
        <f>VLOOKUP(InputData[[#This Row],[PRODUCT ID]],MasterData[#All],6,FALSE)</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t="s">
        <v>26</v>
      </c>
      <c r="C142">
        <v>11</v>
      </c>
      <c r="D142" t="s">
        <v>108</v>
      </c>
      <c r="E142" t="s">
        <v>107</v>
      </c>
      <c r="F142">
        <v>0</v>
      </c>
      <c r="G142" t="str">
        <f>VLOOKUP(InputData[[#This Row],[PRODUCT ID]],MasterData[#All],2,FALSE)</f>
        <v>Product10</v>
      </c>
      <c r="H142" t="str">
        <f>VLOOKUP(InputData[[#This Row],[PRODUCT ID]],MasterData[#All],3,FALSE)</f>
        <v>Category02</v>
      </c>
      <c r="I142" t="str">
        <f>VLOOKUP(InputData[[#This Row],[PRODUCT ID]],MasterData[#All],4,FALSE)</f>
        <v>Ft</v>
      </c>
      <c r="J142" s="8">
        <f>VLOOKUP(InputData[[#This Row],[PRODUCT ID]],MasterData[#All],5,FALSE)</f>
        <v>148</v>
      </c>
      <c r="K142" s="8">
        <f>VLOOKUP(InputData[[#This Row],[PRODUCT ID]],MasterData[#All],6,FALSE)</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t="s">
        <v>75</v>
      </c>
      <c r="C143">
        <v>9</v>
      </c>
      <c r="D143" t="s">
        <v>106</v>
      </c>
      <c r="E143" t="s">
        <v>107</v>
      </c>
      <c r="F143">
        <v>0</v>
      </c>
      <c r="G143" t="str">
        <f>VLOOKUP(InputData[[#This Row],[PRODUCT ID]],MasterData[#All],2,FALSE)</f>
        <v>Product33</v>
      </c>
      <c r="H143" t="str">
        <f>VLOOKUP(InputData[[#This Row],[PRODUCT ID]],MasterData[#All],3,FALSE)</f>
        <v>Category04</v>
      </c>
      <c r="I143" t="str">
        <f>VLOOKUP(InputData[[#This Row],[PRODUCT ID]],MasterData[#All],4,FALSE)</f>
        <v>Kg</v>
      </c>
      <c r="J143" s="8">
        <f>VLOOKUP(InputData[[#This Row],[PRODUCT ID]],MasterData[#All],5,FALSE)</f>
        <v>95</v>
      </c>
      <c r="K143" s="8">
        <f>VLOOKUP(InputData[[#This Row],[PRODUCT ID]],MasterData[#All],6,FALSE)</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t="s">
        <v>12</v>
      </c>
      <c r="C144">
        <v>8</v>
      </c>
      <c r="D144" t="s">
        <v>106</v>
      </c>
      <c r="E144" t="s">
        <v>107</v>
      </c>
      <c r="F144">
        <v>0</v>
      </c>
      <c r="G144" t="str">
        <f>VLOOKUP(InputData[[#This Row],[PRODUCT ID]],MasterData[#All],2,FALSE)</f>
        <v>Product03</v>
      </c>
      <c r="H144" t="str">
        <f>VLOOKUP(InputData[[#This Row],[PRODUCT ID]],MasterData[#All],3,FALSE)</f>
        <v>Category01</v>
      </c>
      <c r="I144" t="str">
        <f>VLOOKUP(InputData[[#This Row],[PRODUCT ID]],MasterData[#All],4,FALSE)</f>
        <v>Kg</v>
      </c>
      <c r="J144" s="8">
        <f>VLOOKUP(InputData[[#This Row],[PRODUCT ID]],MasterData[#All],5,FALSE)</f>
        <v>71</v>
      </c>
      <c r="K144" s="8">
        <f>VLOOKUP(InputData[[#This Row],[PRODUCT ID]],MasterData[#All],6,FALSE)</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t="s">
        <v>10</v>
      </c>
      <c r="C145">
        <v>8</v>
      </c>
      <c r="D145" t="s">
        <v>108</v>
      </c>
      <c r="E145" t="s">
        <v>106</v>
      </c>
      <c r="F145">
        <v>0</v>
      </c>
      <c r="G145" t="str">
        <f>VLOOKUP(InputData[[#This Row],[PRODUCT ID]],MasterData[#All],2,FALSE)</f>
        <v>Product02</v>
      </c>
      <c r="H145" t="str">
        <f>VLOOKUP(InputData[[#This Row],[PRODUCT ID]],MasterData[#All],3,FALSE)</f>
        <v>Category01</v>
      </c>
      <c r="I145" t="str">
        <f>VLOOKUP(InputData[[#This Row],[PRODUCT ID]],MasterData[#All],4,FALSE)</f>
        <v>Kg</v>
      </c>
      <c r="J145" s="8">
        <f>VLOOKUP(InputData[[#This Row],[PRODUCT ID]],MasterData[#All],5,FALSE)</f>
        <v>105</v>
      </c>
      <c r="K145" s="8">
        <f>VLOOKUP(InputData[[#This Row],[PRODUCT ID]],MasterData[#All],6,FALSE)</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t="s">
        <v>92</v>
      </c>
      <c r="C146">
        <v>15</v>
      </c>
      <c r="D146" t="s">
        <v>108</v>
      </c>
      <c r="E146" t="s">
        <v>107</v>
      </c>
      <c r="F146">
        <v>0</v>
      </c>
      <c r="G146" t="str">
        <f>VLOOKUP(InputData[[#This Row],[PRODUCT ID]],MasterData[#All],2,FALSE)</f>
        <v>Product41</v>
      </c>
      <c r="H146" t="str">
        <f>VLOOKUP(InputData[[#This Row],[PRODUCT ID]],MasterData[#All],3,FALSE)</f>
        <v>Category05</v>
      </c>
      <c r="I146" t="str">
        <f>VLOOKUP(InputData[[#This Row],[PRODUCT ID]],MasterData[#All],4,FALSE)</f>
        <v>Ft</v>
      </c>
      <c r="J146" s="8">
        <f>VLOOKUP(InputData[[#This Row],[PRODUCT ID]],MasterData[#All],5,FALSE)</f>
        <v>138</v>
      </c>
      <c r="K146" s="8">
        <f>VLOOKUP(InputData[[#This Row],[PRODUCT ID]],MasterData[#All],6,FALSE)</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t="s">
        <v>14</v>
      </c>
      <c r="C147">
        <v>10</v>
      </c>
      <c r="D147" t="s">
        <v>108</v>
      </c>
      <c r="E147" t="s">
        <v>106</v>
      </c>
      <c r="F147">
        <v>0</v>
      </c>
      <c r="G147" t="str">
        <f>VLOOKUP(InputData[[#This Row],[PRODUCT ID]],MasterData[#All],2,FALSE)</f>
        <v>Product04</v>
      </c>
      <c r="H147" t="str">
        <f>VLOOKUP(InputData[[#This Row],[PRODUCT ID]],MasterData[#All],3,FALSE)</f>
        <v>Category01</v>
      </c>
      <c r="I147" t="str">
        <f>VLOOKUP(InputData[[#This Row],[PRODUCT ID]],MasterData[#All],4,FALSE)</f>
        <v>Lt</v>
      </c>
      <c r="J147" s="8">
        <f>VLOOKUP(InputData[[#This Row],[PRODUCT ID]],MasterData[#All],5,FALSE)</f>
        <v>44</v>
      </c>
      <c r="K147" s="8">
        <f>VLOOKUP(InputData[[#This Row],[PRODUCT ID]],MasterData[#All],6,FALSE)</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t="s">
        <v>77</v>
      </c>
      <c r="C148">
        <v>6</v>
      </c>
      <c r="D148" t="s">
        <v>105</v>
      </c>
      <c r="E148" t="s">
        <v>107</v>
      </c>
      <c r="F148">
        <v>0</v>
      </c>
      <c r="G148" t="str">
        <f>VLOOKUP(InputData[[#This Row],[PRODUCT ID]],MasterData[#All],2,FALSE)</f>
        <v>Product34</v>
      </c>
      <c r="H148" t="str">
        <f>VLOOKUP(InputData[[#This Row],[PRODUCT ID]],MasterData[#All],3,FALSE)</f>
        <v>Category04</v>
      </c>
      <c r="I148" t="str">
        <f>VLOOKUP(InputData[[#This Row],[PRODUCT ID]],MasterData[#All],4,FALSE)</f>
        <v>Lt</v>
      </c>
      <c r="J148" s="8">
        <f>VLOOKUP(InputData[[#This Row],[PRODUCT ID]],MasterData[#All],5,FALSE)</f>
        <v>55</v>
      </c>
      <c r="K148" s="8">
        <f>VLOOKUP(InputData[[#This Row],[PRODUCT ID]],MasterData[#All],6,FALSE)</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t="s">
        <v>24</v>
      </c>
      <c r="C149">
        <v>4</v>
      </c>
      <c r="D149" t="s">
        <v>105</v>
      </c>
      <c r="E149" t="s">
        <v>106</v>
      </c>
      <c r="F149">
        <v>0</v>
      </c>
      <c r="G149" t="str">
        <f>VLOOKUP(InputData[[#This Row],[PRODUCT ID]],MasterData[#All],2,FALSE)</f>
        <v>Product09</v>
      </c>
      <c r="H149" t="str">
        <f>VLOOKUP(InputData[[#This Row],[PRODUCT ID]],MasterData[#All],3,FALSE)</f>
        <v>Category01</v>
      </c>
      <c r="I149" t="str">
        <f>VLOOKUP(InputData[[#This Row],[PRODUCT ID]],MasterData[#All],4,FALSE)</f>
        <v>No.</v>
      </c>
      <c r="J149" s="8">
        <f>VLOOKUP(InputData[[#This Row],[PRODUCT ID]],MasterData[#All],5,FALSE)</f>
        <v>6</v>
      </c>
      <c r="K149" s="8">
        <f>VLOOKUP(InputData[[#This Row],[PRODUCT ID]],MasterData[#All],6,FALSE)</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t="s">
        <v>45</v>
      </c>
      <c r="C150">
        <v>1</v>
      </c>
      <c r="D150" t="s">
        <v>108</v>
      </c>
      <c r="E150" t="s">
        <v>107</v>
      </c>
      <c r="F150">
        <v>0</v>
      </c>
      <c r="G150" t="str">
        <f>VLOOKUP(InputData[[#This Row],[PRODUCT ID]],MasterData[#All],2,FALSE)</f>
        <v>Product19</v>
      </c>
      <c r="H150" t="str">
        <f>VLOOKUP(InputData[[#This Row],[PRODUCT ID]],MasterData[#All],3,FALSE)</f>
        <v>Category02</v>
      </c>
      <c r="I150" t="str">
        <f>VLOOKUP(InputData[[#This Row],[PRODUCT ID]],MasterData[#All],4,FALSE)</f>
        <v>Ft</v>
      </c>
      <c r="J150" s="8">
        <f>VLOOKUP(InputData[[#This Row],[PRODUCT ID]],MasterData[#All],5,FALSE)</f>
        <v>150</v>
      </c>
      <c r="K150" s="8">
        <f>VLOOKUP(InputData[[#This Row],[PRODUCT ID]],MasterData[#All],6,FALSE)</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t="s">
        <v>54</v>
      </c>
      <c r="C151">
        <v>8</v>
      </c>
      <c r="D151" t="s">
        <v>105</v>
      </c>
      <c r="E151" t="s">
        <v>107</v>
      </c>
      <c r="F151">
        <v>0</v>
      </c>
      <c r="G151" t="str">
        <f>VLOOKUP(InputData[[#This Row],[PRODUCT ID]],MasterData[#All],2,FALSE)</f>
        <v>Product23</v>
      </c>
      <c r="H151" t="str">
        <f>VLOOKUP(InputData[[#This Row],[PRODUCT ID]],MasterData[#All],3,FALSE)</f>
        <v>Category03</v>
      </c>
      <c r="I151" t="str">
        <f>VLOOKUP(InputData[[#This Row],[PRODUCT ID]],MasterData[#All],4,FALSE)</f>
        <v>Ft</v>
      </c>
      <c r="J151" s="8">
        <f>VLOOKUP(InputData[[#This Row],[PRODUCT ID]],MasterData[#All],5,FALSE)</f>
        <v>141</v>
      </c>
      <c r="K151" s="8">
        <f>VLOOKUP(InputData[[#This Row],[PRODUCT ID]],MasterData[#All],6,FALSE)</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t="s">
        <v>63</v>
      </c>
      <c r="C152">
        <v>14</v>
      </c>
      <c r="D152" t="s">
        <v>106</v>
      </c>
      <c r="E152" t="s">
        <v>106</v>
      </c>
      <c r="F152">
        <v>0</v>
      </c>
      <c r="G152" t="str">
        <f>VLOOKUP(InputData[[#This Row],[PRODUCT ID]],MasterData[#All],2,FALSE)</f>
        <v>Product27</v>
      </c>
      <c r="H152" t="str">
        <f>VLOOKUP(InputData[[#This Row],[PRODUCT ID]],MasterData[#All],3,FALSE)</f>
        <v>Category04</v>
      </c>
      <c r="I152" t="str">
        <f>VLOOKUP(InputData[[#This Row],[PRODUCT ID]],MasterData[#All],4,FALSE)</f>
        <v>Lt</v>
      </c>
      <c r="J152" s="8">
        <f>VLOOKUP(InputData[[#This Row],[PRODUCT ID]],MasterData[#All],5,FALSE)</f>
        <v>48</v>
      </c>
      <c r="K152" s="8">
        <f>VLOOKUP(InputData[[#This Row],[PRODUCT ID]],MasterData[#All],6,FALSE)</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t="s">
        <v>86</v>
      </c>
      <c r="C153">
        <v>11</v>
      </c>
      <c r="D153" t="s">
        <v>106</v>
      </c>
      <c r="E153" t="s">
        <v>106</v>
      </c>
      <c r="F153">
        <v>0</v>
      </c>
      <c r="G153" t="str">
        <f>VLOOKUP(InputData[[#This Row],[PRODUCT ID]],MasterData[#All],2,FALSE)</f>
        <v>Product38</v>
      </c>
      <c r="H153" t="str">
        <f>VLOOKUP(InputData[[#This Row],[PRODUCT ID]],MasterData[#All],3,FALSE)</f>
        <v>Category05</v>
      </c>
      <c r="I153" t="str">
        <f>VLOOKUP(InputData[[#This Row],[PRODUCT ID]],MasterData[#All],4,FALSE)</f>
        <v>Kg</v>
      </c>
      <c r="J153" s="8">
        <f>VLOOKUP(InputData[[#This Row],[PRODUCT ID]],MasterData[#All],5,FALSE)</f>
        <v>72</v>
      </c>
      <c r="K153" s="8">
        <f>VLOOKUP(InputData[[#This Row],[PRODUCT ID]],MasterData[#All],6,FALSE)</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t="s">
        <v>96</v>
      </c>
      <c r="C154">
        <v>5</v>
      </c>
      <c r="D154" t="s">
        <v>108</v>
      </c>
      <c r="E154" t="s">
        <v>106</v>
      </c>
      <c r="F154">
        <v>0</v>
      </c>
      <c r="G154" t="str">
        <f>VLOOKUP(InputData[[#This Row],[PRODUCT ID]],MasterData[#All],2,FALSE)</f>
        <v>Product43</v>
      </c>
      <c r="H154" t="str">
        <f>VLOOKUP(InputData[[#This Row],[PRODUCT ID]],MasterData[#All],3,FALSE)</f>
        <v>Category05</v>
      </c>
      <c r="I154" t="str">
        <f>VLOOKUP(InputData[[#This Row],[PRODUCT ID]],MasterData[#All],4,FALSE)</f>
        <v>Kg</v>
      </c>
      <c r="J154" s="8">
        <f>VLOOKUP(InputData[[#This Row],[PRODUCT ID]],MasterData[#All],5,FALSE)</f>
        <v>67</v>
      </c>
      <c r="K154" s="8">
        <f>VLOOKUP(InputData[[#This Row],[PRODUCT ID]],MasterData[#All],6,FALSE)</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t="s">
        <v>67</v>
      </c>
      <c r="C155">
        <v>15</v>
      </c>
      <c r="D155" t="s">
        <v>108</v>
      </c>
      <c r="E155" t="s">
        <v>106</v>
      </c>
      <c r="F155">
        <v>0</v>
      </c>
      <c r="G155" t="str">
        <f>VLOOKUP(InputData[[#This Row],[PRODUCT ID]],MasterData[#All],2,FALSE)</f>
        <v>Product29</v>
      </c>
      <c r="H155" t="str">
        <f>VLOOKUP(InputData[[#This Row],[PRODUCT ID]],MasterData[#All],3,FALSE)</f>
        <v>Category04</v>
      </c>
      <c r="I155" t="str">
        <f>VLOOKUP(InputData[[#This Row],[PRODUCT ID]],MasterData[#All],4,FALSE)</f>
        <v>Lt</v>
      </c>
      <c r="J155" s="8">
        <f>VLOOKUP(InputData[[#This Row],[PRODUCT ID]],MasterData[#All],5,FALSE)</f>
        <v>47</v>
      </c>
      <c r="K155" s="8">
        <f>VLOOKUP(InputData[[#This Row],[PRODUCT ID]],MasterData[#All],6,FALSE)</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t="s">
        <v>60</v>
      </c>
      <c r="C156">
        <v>3</v>
      </c>
      <c r="D156" t="s">
        <v>105</v>
      </c>
      <c r="E156" t="s">
        <v>107</v>
      </c>
      <c r="F156">
        <v>0</v>
      </c>
      <c r="G156" t="str">
        <f>VLOOKUP(InputData[[#This Row],[PRODUCT ID]],MasterData[#All],2,FALSE)</f>
        <v>Product26</v>
      </c>
      <c r="H156" t="str">
        <f>VLOOKUP(InputData[[#This Row],[PRODUCT ID]],MasterData[#All],3,FALSE)</f>
        <v>Category04</v>
      </c>
      <c r="I156" t="str">
        <f>VLOOKUP(InputData[[#This Row],[PRODUCT ID]],MasterData[#All],4,FALSE)</f>
        <v>No.</v>
      </c>
      <c r="J156" s="8">
        <f>VLOOKUP(InputData[[#This Row],[PRODUCT ID]],MasterData[#All],5,FALSE)</f>
        <v>18</v>
      </c>
      <c r="K156" s="8">
        <f>VLOOKUP(InputData[[#This Row],[PRODUCT ID]],MasterData[#All],6,FALSE)</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t="s">
        <v>56</v>
      </c>
      <c r="C157">
        <v>14</v>
      </c>
      <c r="D157" t="s">
        <v>106</v>
      </c>
      <c r="E157" t="s">
        <v>107</v>
      </c>
      <c r="F157">
        <v>0</v>
      </c>
      <c r="G157" t="str">
        <f>VLOOKUP(InputData[[#This Row],[PRODUCT ID]],MasterData[#All],2,FALSE)</f>
        <v>Product24</v>
      </c>
      <c r="H157" t="str">
        <f>VLOOKUP(InputData[[#This Row],[PRODUCT ID]],MasterData[#All],3,FALSE)</f>
        <v>Category03</v>
      </c>
      <c r="I157" t="str">
        <f>VLOOKUP(InputData[[#This Row],[PRODUCT ID]],MasterData[#All],4,FALSE)</f>
        <v>Ft</v>
      </c>
      <c r="J157" s="8">
        <f>VLOOKUP(InputData[[#This Row],[PRODUCT ID]],MasterData[#All],5,FALSE)</f>
        <v>144</v>
      </c>
      <c r="K157" s="8">
        <f>VLOOKUP(InputData[[#This Row],[PRODUCT ID]],MasterData[#All],6,FALSE)</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t="s">
        <v>81</v>
      </c>
      <c r="C158">
        <v>7</v>
      </c>
      <c r="D158" t="s">
        <v>105</v>
      </c>
      <c r="E158" t="s">
        <v>106</v>
      </c>
      <c r="F158">
        <v>0</v>
      </c>
      <c r="G158" t="str">
        <f>VLOOKUP(InputData[[#This Row],[PRODUCT ID]],MasterData[#All],2,FALSE)</f>
        <v>Product36</v>
      </c>
      <c r="H158" t="str">
        <f>VLOOKUP(InputData[[#This Row],[PRODUCT ID]],MasterData[#All],3,FALSE)</f>
        <v>Category04</v>
      </c>
      <c r="I158" t="str">
        <f>VLOOKUP(InputData[[#This Row],[PRODUCT ID]],MasterData[#All],4,FALSE)</f>
        <v>Kg</v>
      </c>
      <c r="J158" s="8">
        <f>VLOOKUP(InputData[[#This Row],[PRODUCT ID]],MasterData[#All],5,FALSE)</f>
        <v>90</v>
      </c>
      <c r="K158" s="8">
        <f>VLOOKUP(InputData[[#This Row],[PRODUCT ID]],MasterData[#All],6,FALSE)</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t="s">
        <v>83</v>
      </c>
      <c r="C159">
        <v>8</v>
      </c>
      <c r="D159" t="s">
        <v>108</v>
      </c>
      <c r="E159" t="s">
        <v>106</v>
      </c>
      <c r="F159">
        <v>0</v>
      </c>
      <c r="G159" t="str">
        <f>VLOOKUP(InputData[[#This Row],[PRODUCT ID]],MasterData[#All],2,FALSE)</f>
        <v>Product37</v>
      </c>
      <c r="H159" t="str">
        <f>VLOOKUP(InputData[[#This Row],[PRODUCT ID]],MasterData[#All],3,FALSE)</f>
        <v>Category05</v>
      </c>
      <c r="I159" t="str">
        <f>VLOOKUP(InputData[[#This Row],[PRODUCT ID]],MasterData[#All],4,FALSE)</f>
        <v>Kg</v>
      </c>
      <c r="J159" s="8">
        <f>VLOOKUP(InputData[[#This Row],[PRODUCT ID]],MasterData[#All],5,FALSE)</f>
        <v>67</v>
      </c>
      <c r="K159" s="8">
        <f>VLOOKUP(InputData[[#This Row],[PRODUCT ID]],MasterData[#All],6,FALSE)</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t="s">
        <v>24</v>
      </c>
      <c r="C160">
        <v>4</v>
      </c>
      <c r="D160" t="s">
        <v>106</v>
      </c>
      <c r="E160" t="s">
        <v>107</v>
      </c>
      <c r="F160">
        <v>0</v>
      </c>
      <c r="G160" t="str">
        <f>VLOOKUP(InputData[[#This Row],[PRODUCT ID]],MasterData[#All],2,FALSE)</f>
        <v>Product09</v>
      </c>
      <c r="H160" t="str">
        <f>VLOOKUP(InputData[[#This Row],[PRODUCT ID]],MasterData[#All],3,FALSE)</f>
        <v>Category01</v>
      </c>
      <c r="I160" t="str">
        <f>VLOOKUP(InputData[[#This Row],[PRODUCT ID]],MasterData[#All],4,FALSE)</f>
        <v>No.</v>
      </c>
      <c r="J160" s="8">
        <f>VLOOKUP(InputData[[#This Row],[PRODUCT ID]],MasterData[#All],5,FALSE)</f>
        <v>6</v>
      </c>
      <c r="K160" s="8">
        <f>VLOOKUP(InputData[[#This Row],[PRODUCT ID]],MasterData[#All],6,FALSE)</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t="s">
        <v>98</v>
      </c>
      <c r="C161">
        <v>15</v>
      </c>
      <c r="D161" t="s">
        <v>106</v>
      </c>
      <c r="E161" t="s">
        <v>107</v>
      </c>
      <c r="F161">
        <v>0</v>
      </c>
      <c r="G161" t="str">
        <f>VLOOKUP(InputData[[#This Row],[PRODUCT ID]],MasterData[#All],2,FALSE)</f>
        <v>Product44</v>
      </c>
      <c r="H161" t="str">
        <f>VLOOKUP(InputData[[#This Row],[PRODUCT ID]],MasterData[#All],3,FALSE)</f>
        <v>Category05</v>
      </c>
      <c r="I161" t="str">
        <f>VLOOKUP(InputData[[#This Row],[PRODUCT ID]],MasterData[#All],4,FALSE)</f>
        <v>Kg</v>
      </c>
      <c r="J161" s="8">
        <f>VLOOKUP(InputData[[#This Row],[PRODUCT ID]],MasterData[#All],5,FALSE)</f>
        <v>76</v>
      </c>
      <c r="K161" s="8">
        <f>VLOOKUP(InputData[[#This Row],[PRODUCT ID]],MasterData[#All],6,FALSE)</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t="s">
        <v>6</v>
      </c>
      <c r="C162">
        <v>11</v>
      </c>
      <c r="D162" t="s">
        <v>108</v>
      </c>
      <c r="E162" t="s">
        <v>107</v>
      </c>
      <c r="F162">
        <v>0</v>
      </c>
      <c r="G162" t="str">
        <f>VLOOKUP(InputData[[#This Row],[PRODUCT ID]],MasterData[#All],2,FALSE)</f>
        <v>Product01</v>
      </c>
      <c r="H162" t="str">
        <f>VLOOKUP(InputData[[#This Row],[PRODUCT ID]],MasterData[#All],3,FALSE)</f>
        <v>Category01</v>
      </c>
      <c r="I162" t="str">
        <f>VLOOKUP(InputData[[#This Row],[PRODUCT ID]],MasterData[#All],4,FALSE)</f>
        <v>Kg</v>
      </c>
      <c r="J162" s="8">
        <f>VLOOKUP(InputData[[#This Row],[PRODUCT ID]],MasterData[#All],5,FALSE)</f>
        <v>98</v>
      </c>
      <c r="K162" s="8">
        <f>VLOOKUP(InputData[[#This Row],[PRODUCT ID]],MasterData[#All],6,FALSE)</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t="s">
        <v>54</v>
      </c>
      <c r="C163">
        <v>3</v>
      </c>
      <c r="D163" t="s">
        <v>108</v>
      </c>
      <c r="E163" t="s">
        <v>106</v>
      </c>
      <c r="F163">
        <v>0</v>
      </c>
      <c r="G163" t="str">
        <f>VLOOKUP(InputData[[#This Row],[PRODUCT ID]],MasterData[#All],2,FALSE)</f>
        <v>Product23</v>
      </c>
      <c r="H163" t="str">
        <f>VLOOKUP(InputData[[#This Row],[PRODUCT ID]],MasterData[#All],3,FALSE)</f>
        <v>Category03</v>
      </c>
      <c r="I163" t="str">
        <f>VLOOKUP(InputData[[#This Row],[PRODUCT ID]],MasterData[#All],4,FALSE)</f>
        <v>Ft</v>
      </c>
      <c r="J163" s="8">
        <f>VLOOKUP(InputData[[#This Row],[PRODUCT ID]],MasterData[#All],5,FALSE)</f>
        <v>141</v>
      </c>
      <c r="K163" s="8">
        <f>VLOOKUP(InputData[[#This Row],[PRODUCT ID]],MasterData[#All],6,FALSE)</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t="s">
        <v>52</v>
      </c>
      <c r="C164">
        <v>13</v>
      </c>
      <c r="D164" t="s">
        <v>106</v>
      </c>
      <c r="E164" t="s">
        <v>106</v>
      </c>
      <c r="F164">
        <v>0</v>
      </c>
      <c r="G164" t="str">
        <f>VLOOKUP(InputData[[#This Row],[PRODUCT ID]],MasterData[#All],2,FALSE)</f>
        <v>Product22</v>
      </c>
      <c r="H164" t="str">
        <f>VLOOKUP(InputData[[#This Row],[PRODUCT ID]],MasterData[#All],3,FALSE)</f>
        <v>Category03</v>
      </c>
      <c r="I164" t="str">
        <f>VLOOKUP(InputData[[#This Row],[PRODUCT ID]],MasterData[#All],4,FALSE)</f>
        <v>Ft</v>
      </c>
      <c r="J164" s="8">
        <f>VLOOKUP(InputData[[#This Row],[PRODUCT ID]],MasterData[#All],5,FALSE)</f>
        <v>121</v>
      </c>
      <c r="K164" s="8">
        <f>VLOOKUP(InputData[[#This Row],[PRODUCT ID]],MasterData[#All],6,FALSE)</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t="s">
        <v>77</v>
      </c>
      <c r="C165">
        <v>12</v>
      </c>
      <c r="D165" t="s">
        <v>106</v>
      </c>
      <c r="E165" t="s">
        <v>106</v>
      </c>
      <c r="F165">
        <v>0</v>
      </c>
      <c r="G165" t="str">
        <f>VLOOKUP(InputData[[#This Row],[PRODUCT ID]],MasterData[#All],2,FALSE)</f>
        <v>Product34</v>
      </c>
      <c r="H165" t="str">
        <f>VLOOKUP(InputData[[#This Row],[PRODUCT ID]],MasterData[#All],3,FALSE)</f>
        <v>Category04</v>
      </c>
      <c r="I165" t="str">
        <f>VLOOKUP(InputData[[#This Row],[PRODUCT ID]],MasterData[#All],4,FALSE)</f>
        <v>Lt</v>
      </c>
      <c r="J165" s="8">
        <f>VLOOKUP(InputData[[#This Row],[PRODUCT ID]],MasterData[#All],5,FALSE)</f>
        <v>55</v>
      </c>
      <c r="K165" s="8">
        <f>VLOOKUP(InputData[[#This Row],[PRODUCT ID]],MasterData[#All],6,FALSE)</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t="s">
        <v>65</v>
      </c>
      <c r="C166">
        <v>14</v>
      </c>
      <c r="D166" t="s">
        <v>108</v>
      </c>
      <c r="E166" t="s">
        <v>107</v>
      </c>
      <c r="F166">
        <v>0</v>
      </c>
      <c r="G166" t="str">
        <f>VLOOKUP(InputData[[#This Row],[PRODUCT ID]],MasterData[#All],2,FALSE)</f>
        <v>Product28</v>
      </c>
      <c r="H166" t="str">
        <f>VLOOKUP(InputData[[#This Row],[PRODUCT ID]],MasterData[#All],3,FALSE)</f>
        <v>Category04</v>
      </c>
      <c r="I166" t="str">
        <f>VLOOKUP(InputData[[#This Row],[PRODUCT ID]],MasterData[#All],4,FALSE)</f>
        <v>No.</v>
      </c>
      <c r="J166" s="8">
        <f>VLOOKUP(InputData[[#This Row],[PRODUCT ID]],MasterData[#All],5,FALSE)</f>
        <v>37</v>
      </c>
      <c r="K166" s="8">
        <f>VLOOKUP(InputData[[#This Row],[PRODUCT ID]],MasterData[#All],6,FALSE)</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t="s">
        <v>83</v>
      </c>
      <c r="C167">
        <v>1</v>
      </c>
      <c r="D167" t="s">
        <v>105</v>
      </c>
      <c r="E167" t="s">
        <v>107</v>
      </c>
      <c r="F167">
        <v>0</v>
      </c>
      <c r="G167" t="str">
        <f>VLOOKUP(InputData[[#This Row],[PRODUCT ID]],MasterData[#All],2,FALSE)</f>
        <v>Product37</v>
      </c>
      <c r="H167" t="str">
        <f>VLOOKUP(InputData[[#This Row],[PRODUCT ID]],MasterData[#All],3,FALSE)</f>
        <v>Category05</v>
      </c>
      <c r="I167" t="str">
        <f>VLOOKUP(InputData[[#This Row],[PRODUCT ID]],MasterData[#All],4,FALSE)</f>
        <v>Kg</v>
      </c>
      <c r="J167" s="8">
        <f>VLOOKUP(InputData[[#This Row],[PRODUCT ID]],MasterData[#All],5,FALSE)</f>
        <v>67</v>
      </c>
      <c r="K167" s="8">
        <f>VLOOKUP(InputData[[#This Row],[PRODUCT ID]],MasterData[#All],6,FALSE)</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t="s">
        <v>16</v>
      </c>
      <c r="C168">
        <v>4</v>
      </c>
      <c r="D168" t="s">
        <v>105</v>
      </c>
      <c r="E168" t="s">
        <v>107</v>
      </c>
      <c r="F168">
        <v>0</v>
      </c>
      <c r="G168" t="str">
        <f>VLOOKUP(InputData[[#This Row],[PRODUCT ID]],MasterData[#All],2,FALSE)</f>
        <v>Product05</v>
      </c>
      <c r="H168" t="str">
        <f>VLOOKUP(InputData[[#This Row],[PRODUCT ID]],MasterData[#All],3,FALSE)</f>
        <v>Category01</v>
      </c>
      <c r="I168" t="str">
        <f>VLOOKUP(InputData[[#This Row],[PRODUCT ID]],MasterData[#All],4,FALSE)</f>
        <v>Ft</v>
      </c>
      <c r="J168" s="8">
        <f>VLOOKUP(InputData[[#This Row],[PRODUCT ID]],MasterData[#All],5,FALSE)</f>
        <v>133</v>
      </c>
      <c r="K168" s="8">
        <f>VLOOKUP(InputData[[#This Row],[PRODUCT ID]],MasterData[#All],6,FALSE)</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t="s">
        <v>98</v>
      </c>
      <c r="C169">
        <v>10</v>
      </c>
      <c r="D169" t="s">
        <v>106</v>
      </c>
      <c r="E169" t="s">
        <v>107</v>
      </c>
      <c r="F169">
        <v>0</v>
      </c>
      <c r="G169" t="str">
        <f>VLOOKUP(InputData[[#This Row],[PRODUCT ID]],MasterData[#All],2,FALSE)</f>
        <v>Product44</v>
      </c>
      <c r="H169" t="str">
        <f>VLOOKUP(InputData[[#This Row],[PRODUCT ID]],MasterData[#All],3,FALSE)</f>
        <v>Category05</v>
      </c>
      <c r="I169" t="str">
        <f>VLOOKUP(InputData[[#This Row],[PRODUCT ID]],MasterData[#All],4,FALSE)</f>
        <v>Kg</v>
      </c>
      <c r="J169" s="8">
        <f>VLOOKUP(InputData[[#This Row],[PRODUCT ID]],MasterData[#All],5,FALSE)</f>
        <v>76</v>
      </c>
      <c r="K169" s="8">
        <f>VLOOKUP(InputData[[#This Row],[PRODUCT ID]],MasterData[#All],6,FALSE)</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t="s">
        <v>18</v>
      </c>
      <c r="C170">
        <v>6</v>
      </c>
      <c r="D170" t="s">
        <v>108</v>
      </c>
      <c r="E170" t="s">
        <v>107</v>
      </c>
      <c r="F170">
        <v>0</v>
      </c>
      <c r="G170" t="str">
        <f>VLOOKUP(InputData[[#This Row],[PRODUCT ID]],MasterData[#All],2,FALSE)</f>
        <v>Product06</v>
      </c>
      <c r="H170" t="str">
        <f>VLOOKUP(InputData[[#This Row],[PRODUCT ID]],MasterData[#All],3,FALSE)</f>
        <v>Category01</v>
      </c>
      <c r="I170" t="str">
        <f>VLOOKUP(InputData[[#This Row],[PRODUCT ID]],MasterData[#All],4,FALSE)</f>
        <v>Kg</v>
      </c>
      <c r="J170" s="8">
        <f>VLOOKUP(InputData[[#This Row],[PRODUCT ID]],MasterData[#All],5,FALSE)</f>
        <v>75</v>
      </c>
      <c r="K170" s="8">
        <f>VLOOKUP(InputData[[#This Row],[PRODUCT ID]],MasterData[#All],6,FALSE)</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t="s">
        <v>54</v>
      </c>
      <c r="C171">
        <v>4</v>
      </c>
      <c r="D171" t="s">
        <v>108</v>
      </c>
      <c r="E171" t="s">
        <v>106</v>
      </c>
      <c r="F171">
        <v>0</v>
      </c>
      <c r="G171" t="str">
        <f>VLOOKUP(InputData[[#This Row],[PRODUCT ID]],MasterData[#All],2,FALSE)</f>
        <v>Product23</v>
      </c>
      <c r="H171" t="str">
        <f>VLOOKUP(InputData[[#This Row],[PRODUCT ID]],MasterData[#All],3,FALSE)</f>
        <v>Category03</v>
      </c>
      <c r="I171" t="str">
        <f>VLOOKUP(InputData[[#This Row],[PRODUCT ID]],MasterData[#All],4,FALSE)</f>
        <v>Ft</v>
      </c>
      <c r="J171" s="8">
        <f>VLOOKUP(InputData[[#This Row],[PRODUCT ID]],MasterData[#All],5,FALSE)</f>
        <v>141</v>
      </c>
      <c r="K171" s="8">
        <f>VLOOKUP(InputData[[#This Row],[PRODUCT ID]],MasterData[#All],6,FALSE)</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t="s">
        <v>29</v>
      </c>
      <c r="C172">
        <v>13</v>
      </c>
      <c r="D172" t="s">
        <v>108</v>
      </c>
      <c r="E172" t="s">
        <v>106</v>
      </c>
      <c r="F172">
        <v>0</v>
      </c>
      <c r="G172" t="str">
        <f>VLOOKUP(InputData[[#This Row],[PRODUCT ID]],MasterData[#All],2,FALSE)</f>
        <v>Product11</v>
      </c>
      <c r="H172" t="str">
        <f>VLOOKUP(InputData[[#This Row],[PRODUCT ID]],MasterData[#All],3,FALSE)</f>
        <v>Category02</v>
      </c>
      <c r="I172" t="str">
        <f>VLOOKUP(InputData[[#This Row],[PRODUCT ID]],MasterData[#All],4,FALSE)</f>
        <v>Lt</v>
      </c>
      <c r="J172" s="8">
        <f>VLOOKUP(InputData[[#This Row],[PRODUCT ID]],MasterData[#All],5,FALSE)</f>
        <v>44</v>
      </c>
      <c r="K172" s="8">
        <f>VLOOKUP(InputData[[#This Row],[PRODUCT ID]],MasterData[#All],6,FALSE)</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t="s">
        <v>63</v>
      </c>
      <c r="C173">
        <v>9</v>
      </c>
      <c r="D173" t="s">
        <v>108</v>
      </c>
      <c r="E173" t="s">
        <v>106</v>
      </c>
      <c r="F173">
        <v>0</v>
      </c>
      <c r="G173" t="str">
        <f>VLOOKUP(InputData[[#This Row],[PRODUCT ID]],MasterData[#All],2,FALSE)</f>
        <v>Product27</v>
      </c>
      <c r="H173" t="str">
        <f>VLOOKUP(InputData[[#This Row],[PRODUCT ID]],MasterData[#All],3,FALSE)</f>
        <v>Category04</v>
      </c>
      <c r="I173" t="str">
        <f>VLOOKUP(InputData[[#This Row],[PRODUCT ID]],MasterData[#All],4,FALSE)</f>
        <v>Lt</v>
      </c>
      <c r="J173" s="8">
        <f>VLOOKUP(InputData[[#This Row],[PRODUCT ID]],MasterData[#All],5,FALSE)</f>
        <v>48</v>
      </c>
      <c r="K173" s="8">
        <f>VLOOKUP(InputData[[#This Row],[PRODUCT ID]],MasterData[#All],6,FALSE)</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t="s">
        <v>12</v>
      </c>
      <c r="C174">
        <v>3</v>
      </c>
      <c r="D174" t="s">
        <v>106</v>
      </c>
      <c r="E174" t="s">
        <v>106</v>
      </c>
      <c r="F174">
        <v>0</v>
      </c>
      <c r="G174" t="str">
        <f>VLOOKUP(InputData[[#This Row],[PRODUCT ID]],MasterData[#All],2,FALSE)</f>
        <v>Product03</v>
      </c>
      <c r="H174" t="str">
        <f>VLOOKUP(InputData[[#This Row],[PRODUCT ID]],MasterData[#All],3,FALSE)</f>
        <v>Category01</v>
      </c>
      <c r="I174" t="str">
        <f>VLOOKUP(InputData[[#This Row],[PRODUCT ID]],MasterData[#All],4,FALSE)</f>
        <v>Kg</v>
      </c>
      <c r="J174" s="8">
        <f>VLOOKUP(InputData[[#This Row],[PRODUCT ID]],MasterData[#All],5,FALSE)</f>
        <v>71</v>
      </c>
      <c r="K174" s="8">
        <f>VLOOKUP(InputData[[#This Row],[PRODUCT ID]],MasterData[#All],6,FALSE)</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t="s">
        <v>58</v>
      </c>
      <c r="C175">
        <v>6</v>
      </c>
      <c r="D175" t="s">
        <v>108</v>
      </c>
      <c r="E175" t="s">
        <v>106</v>
      </c>
      <c r="F175">
        <v>0</v>
      </c>
      <c r="G175" t="str">
        <f>VLOOKUP(InputData[[#This Row],[PRODUCT ID]],MasterData[#All],2,FALSE)</f>
        <v>Product25</v>
      </c>
      <c r="H175" t="str">
        <f>VLOOKUP(InputData[[#This Row],[PRODUCT ID]],MasterData[#All],3,FALSE)</f>
        <v>Category03</v>
      </c>
      <c r="I175" t="str">
        <f>VLOOKUP(InputData[[#This Row],[PRODUCT ID]],MasterData[#All],4,FALSE)</f>
        <v>No.</v>
      </c>
      <c r="J175" s="8">
        <f>VLOOKUP(InputData[[#This Row],[PRODUCT ID]],MasterData[#All],5,FALSE)</f>
        <v>7</v>
      </c>
      <c r="K175" s="8">
        <f>VLOOKUP(InputData[[#This Row],[PRODUCT ID]],MasterData[#All],6,FALSE)</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t="s">
        <v>47</v>
      </c>
      <c r="C176">
        <v>15</v>
      </c>
      <c r="D176" t="s">
        <v>108</v>
      </c>
      <c r="E176" t="s">
        <v>107</v>
      </c>
      <c r="F176">
        <v>0</v>
      </c>
      <c r="G176" t="str">
        <f>VLOOKUP(InputData[[#This Row],[PRODUCT ID]],MasterData[#All],2,FALSE)</f>
        <v>Product20</v>
      </c>
      <c r="H176" t="str">
        <f>VLOOKUP(InputData[[#This Row],[PRODUCT ID]],MasterData[#All],3,FALSE)</f>
        <v>Category03</v>
      </c>
      <c r="I176" t="str">
        <f>VLOOKUP(InputData[[#This Row],[PRODUCT ID]],MasterData[#All],4,FALSE)</f>
        <v>Lt</v>
      </c>
      <c r="J176" s="8">
        <f>VLOOKUP(InputData[[#This Row],[PRODUCT ID]],MasterData[#All],5,FALSE)</f>
        <v>61</v>
      </c>
      <c r="K176" s="8">
        <f>VLOOKUP(InputData[[#This Row],[PRODUCT ID]],MasterData[#All],6,FALSE)</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t="s">
        <v>71</v>
      </c>
      <c r="C177">
        <v>9</v>
      </c>
      <c r="D177" t="s">
        <v>108</v>
      </c>
      <c r="E177" t="s">
        <v>106</v>
      </c>
      <c r="F177">
        <v>0</v>
      </c>
      <c r="G177" t="str">
        <f>VLOOKUP(InputData[[#This Row],[PRODUCT ID]],MasterData[#All],2,FALSE)</f>
        <v>Product31</v>
      </c>
      <c r="H177" t="str">
        <f>VLOOKUP(InputData[[#This Row],[PRODUCT ID]],MasterData[#All],3,FALSE)</f>
        <v>Category04</v>
      </c>
      <c r="I177" t="str">
        <f>VLOOKUP(InputData[[#This Row],[PRODUCT ID]],MasterData[#All],4,FALSE)</f>
        <v>Kg</v>
      </c>
      <c r="J177" s="8">
        <f>VLOOKUP(InputData[[#This Row],[PRODUCT ID]],MasterData[#All],5,FALSE)</f>
        <v>93</v>
      </c>
      <c r="K177" s="8">
        <f>VLOOKUP(InputData[[#This Row],[PRODUCT ID]],MasterData[#All],6,FALSE)</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t="s">
        <v>65</v>
      </c>
      <c r="C178">
        <v>13</v>
      </c>
      <c r="D178" t="s">
        <v>108</v>
      </c>
      <c r="E178" t="s">
        <v>106</v>
      </c>
      <c r="F178">
        <v>0</v>
      </c>
      <c r="G178" t="str">
        <f>VLOOKUP(InputData[[#This Row],[PRODUCT ID]],MasterData[#All],2,FALSE)</f>
        <v>Product28</v>
      </c>
      <c r="H178" t="str">
        <f>VLOOKUP(InputData[[#This Row],[PRODUCT ID]],MasterData[#All],3,FALSE)</f>
        <v>Category04</v>
      </c>
      <c r="I178" t="str">
        <f>VLOOKUP(InputData[[#This Row],[PRODUCT ID]],MasterData[#All],4,FALSE)</f>
        <v>No.</v>
      </c>
      <c r="J178" s="8">
        <f>VLOOKUP(InputData[[#This Row],[PRODUCT ID]],MasterData[#All],5,FALSE)</f>
        <v>37</v>
      </c>
      <c r="K178" s="8">
        <f>VLOOKUP(InputData[[#This Row],[PRODUCT ID]],MasterData[#All],6,FALSE)</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t="s">
        <v>88</v>
      </c>
      <c r="C179">
        <v>4</v>
      </c>
      <c r="D179" t="s">
        <v>108</v>
      </c>
      <c r="E179" t="s">
        <v>106</v>
      </c>
      <c r="F179">
        <v>0</v>
      </c>
      <c r="G179" t="str">
        <f>VLOOKUP(InputData[[#This Row],[PRODUCT ID]],MasterData[#All],2,FALSE)</f>
        <v>Product39</v>
      </c>
      <c r="H179" t="str">
        <f>VLOOKUP(InputData[[#This Row],[PRODUCT ID]],MasterData[#All],3,FALSE)</f>
        <v>Category05</v>
      </c>
      <c r="I179" t="str">
        <f>VLOOKUP(InputData[[#This Row],[PRODUCT ID]],MasterData[#All],4,FALSE)</f>
        <v>No.</v>
      </c>
      <c r="J179" s="8">
        <f>VLOOKUP(InputData[[#This Row],[PRODUCT ID]],MasterData[#All],5,FALSE)</f>
        <v>37</v>
      </c>
      <c r="K179" s="8">
        <f>VLOOKUP(InputData[[#This Row],[PRODUCT ID]],MasterData[#All],6,FALSE)</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t="s">
        <v>77</v>
      </c>
      <c r="C180">
        <v>12</v>
      </c>
      <c r="D180" t="s">
        <v>105</v>
      </c>
      <c r="E180" t="s">
        <v>106</v>
      </c>
      <c r="F180">
        <v>0</v>
      </c>
      <c r="G180" t="str">
        <f>VLOOKUP(InputData[[#This Row],[PRODUCT ID]],MasterData[#All],2,FALSE)</f>
        <v>Product34</v>
      </c>
      <c r="H180" t="str">
        <f>VLOOKUP(InputData[[#This Row],[PRODUCT ID]],MasterData[#All],3,FALSE)</f>
        <v>Category04</v>
      </c>
      <c r="I180" t="str">
        <f>VLOOKUP(InputData[[#This Row],[PRODUCT ID]],MasterData[#All],4,FALSE)</f>
        <v>Lt</v>
      </c>
      <c r="J180" s="8">
        <f>VLOOKUP(InputData[[#This Row],[PRODUCT ID]],MasterData[#All],5,FALSE)</f>
        <v>55</v>
      </c>
      <c r="K180" s="8">
        <f>VLOOKUP(InputData[[#This Row],[PRODUCT ID]],MasterData[#All],6,FALSE)</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t="s">
        <v>33</v>
      </c>
      <c r="C181">
        <v>13</v>
      </c>
      <c r="D181" t="s">
        <v>108</v>
      </c>
      <c r="E181" t="s">
        <v>106</v>
      </c>
      <c r="F181">
        <v>0</v>
      </c>
      <c r="G181" t="str">
        <f>VLOOKUP(InputData[[#This Row],[PRODUCT ID]],MasterData[#All],2,FALSE)</f>
        <v>Product13</v>
      </c>
      <c r="H181" t="str">
        <f>VLOOKUP(InputData[[#This Row],[PRODUCT ID]],MasterData[#All],3,FALSE)</f>
        <v>Category02</v>
      </c>
      <c r="I181" t="str">
        <f>VLOOKUP(InputData[[#This Row],[PRODUCT ID]],MasterData[#All],4,FALSE)</f>
        <v>Kg</v>
      </c>
      <c r="J181" s="8">
        <f>VLOOKUP(InputData[[#This Row],[PRODUCT ID]],MasterData[#All],5,FALSE)</f>
        <v>112</v>
      </c>
      <c r="K181" s="8">
        <f>VLOOKUP(InputData[[#This Row],[PRODUCT ID]],MasterData[#All],6,FALSE)</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t="s">
        <v>6</v>
      </c>
      <c r="C182">
        <v>2</v>
      </c>
      <c r="D182" t="s">
        <v>108</v>
      </c>
      <c r="E182" t="s">
        <v>106</v>
      </c>
      <c r="F182">
        <v>0</v>
      </c>
      <c r="G182" t="str">
        <f>VLOOKUP(InputData[[#This Row],[PRODUCT ID]],MasterData[#All],2,FALSE)</f>
        <v>Product01</v>
      </c>
      <c r="H182" t="str">
        <f>VLOOKUP(InputData[[#This Row],[PRODUCT ID]],MasterData[#All],3,FALSE)</f>
        <v>Category01</v>
      </c>
      <c r="I182" t="str">
        <f>VLOOKUP(InputData[[#This Row],[PRODUCT ID]],MasterData[#All],4,FALSE)</f>
        <v>Kg</v>
      </c>
      <c r="J182" s="8">
        <f>VLOOKUP(InputData[[#This Row],[PRODUCT ID]],MasterData[#All],5,FALSE)</f>
        <v>98</v>
      </c>
      <c r="K182" s="8">
        <f>VLOOKUP(InputData[[#This Row],[PRODUCT ID]],MasterData[#All],6,FALSE)</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t="s">
        <v>79</v>
      </c>
      <c r="C183">
        <v>11</v>
      </c>
      <c r="D183" t="s">
        <v>108</v>
      </c>
      <c r="E183" t="s">
        <v>106</v>
      </c>
      <c r="F183">
        <v>0</v>
      </c>
      <c r="G183" t="str">
        <f>VLOOKUP(InputData[[#This Row],[PRODUCT ID]],MasterData[#All],2,FALSE)</f>
        <v>Product35</v>
      </c>
      <c r="H183" t="str">
        <f>VLOOKUP(InputData[[#This Row],[PRODUCT ID]],MasterData[#All],3,FALSE)</f>
        <v>Category04</v>
      </c>
      <c r="I183" t="str">
        <f>VLOOKUP(InputData[[#This Row],[PRODUCT ID]],MasterData[#All],4,FALSE)</f>
        <v>No.</v>
      </c>
      <c r="J183" s="8">
        <f>VLOOKUP(InputData[[#This Row],[PRODUCT ID]],MasterData[#All],5,FALSE)</f>
        <v>5</v>
      </c>
      <c r="K183" s="8">
        <f>VLOOKUP(InputData[[#This Row],[PRODUCT ID]],MasterData[#All],6,FALSE)</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t="s">
        <v>56</v>
      </c>
      <c r="C184">
        <v>1</v>
      </c>
      <c r="D184" t="s">
        <v>105</v>
      </c>
      <c r="E184" t="s">
        <v>107</v>
      </c>
      <c r="F184">
        <v>0</v>
      </c>
      <c r="G184" t="str">
        <f>VLOOKUP(InputData[[#This Row],[PRODUCT ID]],MasterData[#All],2,FALSE)</f>
        <v>Product24</v>
      </c>
      <c r="H184" t="str">
        <f>VLOOKUP(InputData[[#This Row],[PRODUCT ID]],MasterData[#All],3,FALSE)</f>
        <v>Category03</v>
      </c>
      <c r="I184" t="str">
        <f>VLOOKUP(InputData[[#This Row],[PRODUCT ID]],MasterData[#All],4,FALSE)</f>
        <v>Ft</v>
      </c>
      <c r="J184" s="8">
        <f>VLOOKUP(InputData[[#This Row],[PRODUCT ID]],MasterData[#All],5,FALSE)</f>
        <v>144</v>
      </c>
      <c r="K184" s="8">
        <f>VLOOKUP(InputData[[#This Row],[PRODUCT ID]],MasterData[#All],6,FALSE)</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t="s">
        <v>12</v>
      </c>
      <c r="C185">
        <v>14</v>
      </c>
      <c r="D185" t="s">
        <v>106</v>
      </c>
      <c r="E185" t="s">
        <v>106</v>
      </c>
      <c r="F185">
        <v>0</v>
      </c>
      <c r="G185" t="str">
        <f>VLOOKUP(InputData[[#This Row],[PRODUCT ID]],MasterData[#All],2,FALSE)</f>
        <v>Product03</v>
      </c>
      <c r="H185" t="str">
        <f>VLOOKUP(InputData[[#This Row],[PRODUCT ID]],MasterData[#All],3,FALSE)</f>
        <v>Category01</v>
      </c>
      <c r="I185" t="str">
        <f>VLOOKUP(InputData[[#This Row],[PRODUCT ID]],MasterData[#All],4,FALSE)</f>
        <v>Kg</v>
      </c>
      <c r="J185" s="8">
        <f>VLOOKUP(InputData[[#This Row],[PRODUCT ID]],MasterData[#All],5,FALSE)</f>
        <v>71</v>
      </c>
      <c r="K185" s="8">
        <f>VLOOKUP(InputData[[#This Row],[PRODUCT ID]],MasterData[#All],6,FALSE)</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t="s">
        <v>92</v>
      </c>
      <c r="C186">
        <v>8</v>
      </c>
      <c r="D186" t="s">
        <v>108</v>
      </c>
      <c r="E186" t="s">
        <v>106</v>
      </c>
      <c r="F186">
        <v>0</v>
      </c>
      <c r="G186" t="str">
        <f>VLOOKUP(InputData[[#This Row],[PRODUCT ID]],MasterData[#All],2,FALSE)</f>
        <v>Product41</v>
      </c>
      <c r="H186" t="str">
        <f>VLOOKUP(InputData[[#This Row],[PRODUCT ID]],MasterData[#All],3,FALSE)</f>
        <v>Category05</v>
      </c>
      <c r="I186" t="str">
        <f>VLOOKUP(InputData[[#This Row],[PRODUCT ID]],MasterData[#All],4,FALSE)</f>
        <v>Ft</v>
      </c>
      <c r="J186" s="8">
        <f>VLOOKUP(InputData[[#This Row],[PRODUCT ID]],MasterData[#All],5,FALSE)</f>
        <v>138</v>
      </c>
      <c r="K186" s="8">
        <f>VLOOKUP(InputData[[#This Row],[PRODUCT ID]],MasterData[#All],6,FALSE)</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t="s">
        <v>65</v>
      </c>
      <c r="C187">
        <v>7</v>
      </c>
      <c r="D187" t="s">
        <v>108</v>
      </c>
      <c r="E187" t="s">
        <v>106</v>
      </c>
      <c r="F187">
        <v>0</v>
      </c>
      <c r="G187" t="str">
        <f>VLOOKUP(InputData[[#This Row],[PRODUCT ID]],MasterData[#All],2,FALSE)</f>
        <v>Product28</v>
      </c>
      <c r="H187" t="str">
        <f>VLOOKUP(InputData[[#This Row],[PRODUCT ID]],MasterData[#All],3,FALSE)</f>
        <v>Category04</v>
      </c>
      <c r="I187" t="str">
        <f>VLOOKUP(InputData[[#This Row],[PRODUCT ID]],MasterData[#All],4,FALSE)</f>
        <v>No.</v>
      </c>
      <c r="J187" s="8">
        <f>VLOOKUP(InputData[[#This Row],[PRODUCT ID]],MasterData[#All],5,FALSE)</f>
        <v>37</v>
      </c>
      <c r="K187" s="8">
        <f>VLOOKUP(InputData[[#This Row],[PRODUCT ID]],MasterData[#All],6,FALSE)</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t="s">
        <v>54</v>
      </c>
      <c r="C188">
        <v>15</v>
      </c>
      <c r="D188" t="s">
        <v>108</v>
      </c>
      <c r="E188" t="s">
        <v>106</v>
      </c>
      <c r="F188">
        <v>0</v>
      </c>
      <c r="G188" t="str">
        <f>VLOOKUP(InputData[[#This Row],[PRODUCT ID]],MasterData[#All],2,FALSE)</f>
        <v>Product23</v>
      </c>
      <c r="H188" t="str">
        <f>VLOOKUP(InputData[[#This Row],[PRODUCT ID]],MasterData[#All],3,FALSE)</f>
        <v>Category03</v>
      </c>
      <c r="I188" t="str">
        <f>VLOOKUP(InputData[[#This Row],[PRODUCT ID]],MasterData[#All],4,FALSE)</f>
        <v>Ft</v>
      </c>
      <c r="J188" s="8">
        <f>VLOOKUP(InputData[[#This Row],[PRODUCT ID]],MasterData[#All],5,FALSE)</f>
        <v>141</v>
      </c>
      <c r="K188" s="8">
        <f>VLOOKUP(InputData[[#This Row],[PRODUCT ID]],MasterData[#All],6,FALSE)</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t="s">
        <v>73</v>
      </c>
      <c r="C189">
        <v>1</v>
      </c>
      <c r="D189" t="s">
        <v>108</v>
      </c>
      <c r="E189" t="s">
        <v>107</v>
      </c>
      <c r="F189">
        <v>0</v>
      </c>
      <c r="G189" t="str">
        <f>VLOOKUP(InputData[[#This Row],[PRODUCT ID]],MasterData[#All],2,FALSE)</f>
        <v>Product32</v>
      </c>
      <c r="H189" t="str">
        <f>VLOOKUP(InputData[[#This Row],[PRODUCT ID]],MasterData[#All],3,FALSE)</f>
        <v>Category04</v>
      </c>
      <c r="I189" t="str">
        <f>VLOOKUP(InputData[[#This Row],[PRODUCT ID]],MasterData[#All],4,FALSE)</f>
        <v>Kg</v>
      </c>
      <c r="J189" s="8">
        <f>VLOOKUP(InputData[[#This Row],[PRODUCT ID]],MasterData[#All],5,FALSE)</f>
        <v>89</v>
      </c>
      <c r="K189" s="8">
        <f>VLOOKUP(InputData[[#This Row],[PRODUCT ID]],MasterData[#All],6,FALSE)</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t="s">
        <v>45</v>
      </c>
      <c r="C190">
        <v>5</v>
      </c>
      <c r="D190" t="s">
        <v>108</v>
      </c>
      <c r="E190" t="s">
        <v>106</v>
      </c>
      <c r="F190">
        <v>0</v>
      </c>
      <c r="G190" t="str">
        <f>VLOOKUP(InputData[[#This Row],[PRODUCT ID]],MasterData[#All],2,FALSE)</f>
        <v>Product19</v>
      </c>
      <c r="H190" t="str">
        <f>VLOOKUP(InputData[[#This Row],[PRODUCT ID]],MasterData[#All],3,FALSE)</f>
        <v>Category02</v>
      </c>
      <c r="I190" t="str">
        <f>VLOOKUP(InputData[[#This Row],[PRODUCT ID]],MasterData[#All],4,FALSE)</f>
        <v>Ft</v>
      </c>
      <c r="J190" s="8">
        <f>VLOOKUP(InputData[[#This Row],[PRODUCT ID]],MasterData[#All],5,FALSE)</f>
        <v>150</v>
      </c>
      <c r="K190" s="8">
        <f>VLOOKUP(InputData[[#This Row],[PRODUCT ID]],MasterData[#All],6,FALSE)</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t="s">
        <v>98</v>
      </c>
      <c r="C191">
        <v>4</v>
      </c>
      <c r="D191" t="s">
        <v>108</v>
      </c>
      <c r="E191" t="s">
        <v>106</v>
      </c>
      <c r="F191">
        <v>0</v>
      </c>
      <c r="G191" t="str">
        <f>VLOOKUP(InputData[[#This Row],[PRODUCT ID]],MasterData[#All],2,FALSE)</f>
        <v>Product44</v>
      </c>
      <c r="H191" t="str">
        <f>VLOOKUP(InputData[[#This Row],[PRODUCT ID]],MasterData[#All],3,FALSE)</f>
        <v>Category05</v>
      </c>
      <c r="I191" t="str">
        <f>VLOOKUP(InputData[[#This Row],[PRODUCT ID]],MasterData[#All],4,FALSE)</f>
        <v>Kg</v>
      </c>
      <c r="J191" s="8">
        <f>VLOOKUP(InputData[[#This Row],[PRODUCT ID]],MasterData[#All],5,FALSE)</f>
        <v>76</v>
      </c>
      <c r="K191" s="8">
        <f>VLOOKUP(InputData[[#This Row],[PRODUCT ID]],MasterData[#All],6,FALSE)</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t="s">
        <v>69</v>
      </c>
      <c r="C192">
        <v>6</v>
      </c>
      <c r="D192" t="s">
        <v>108</v>
      </c>
      <c r="E192" t="s">
        <v>106</v>
      </c>
      <c r="F192">
        <v>0</v>
      </c>
      <c r="G192" t="str">
        <f>VLOOKUP(InputData[[#This Row],[PRODUCT ID]],MasterData[#All],2,FALSE)</f>
        <v>Product30</v>
      </c>
      <c r="H192" t="str">
        <f>VLOOKUP(InputData[[#This Row],[PRODUCT ID]],MasterData[#All],3,FALSE)</f>
        <v>Category04</v>
      </c>
      <c r="I192" t="str">
        <f>VLOOKUP(InputData[[#This Row],[PRODUCT ID]],MasterData[#All],4,FALSE)</f>
        <v>Ft</v>
      </c>
      <c r="J192" s="8">
        <f>VLOOKUP(InputData[[#This Row],[PRODUCT ID]],MasterData[#All],5,FALSE)</f>
        <v>148</v>
      </c>
      <c r="K192" s="8">
        <f>VLOOKUP(InputData[[#This Row],[PRODUCT ID]],MasterData[#All],6,FALSE)</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t="s">
        <v>6</v>
      </c>
      <c r="C193">
        <v>9</v>
      </c>
      <c r="D193" t="s">
        <v>105</v>
      </c>
      <c r="E193" t="s">
        <v>106</v>
      </c>
      <c r="F193">
        <v>0</v>
      </c>
      <c r="G193" t="str">
        <f>VLOOKUP(InputData[[#This Row],[PRODUCT ID]],MasterData[#All],2,FALSE)</f>
        <v>Product01</v>
      </c>
      <c r="H193" t="str">
        <f>VLOOKUP(InputData[[#This Row],[PRODUCT ID]],MasterData[#All],3,FALSE)</f>
        <v>Category01</v>
      </c>
      <c r="I193" t="str">
        <f>VLOOKUP(InputData[[#This Row],[PRODUCT ID]],MasterData[#All],4,FALSE)</f>
        <v>Kg</v>
      </c>
      <c r="J193" s="8">
        <f>VLOOKUP(InputData[[#This Row],[PRODUCT ID]],MasterData[#All],5,FALSE)</f>
        <v>98</v>
      </c>
      <c r="K193" s="8">
        <f>VLOOKUP(InputData[[#This Row],[PRODUCT ID]],MasterData[#All],6,FALSE)</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t="s">
        <v>60</v>
      </c>
      <c r="C194">
        <v>2</v>
      </c>
      <c r="D194" t="s">
        <v>108</v>
      </c>
      <c r="E194" t="s">
        <v>106</v>
      </c>
      <c r="F194">
        <v>0</v>
      </c>
      <c r="G194" t="str">
        <f>VLOOKUP(InputData[[#This Row],[PRODUCT ID]],MasterData[#All],2,FALSE)</f>
        <v>Product26</v>
      </c>
      <c r="H194" t="str">
        <f>VLOOKUP(InputData[[#This Row],[PRODUCT ID]],MasterData[#All],3,FALSE)</f>
        <v>Category04</v>
      </c>
      <c r="I194" t="str">
        <f>VLOOKUP(InputData[[#This Row],[PRODUCT ID]],MasterData[#All],4,FALSE)</f>
        <v>No.</v>
      </c>
      <c r="J194" s="8">
        <f>VLOOKUP(InputData[[#This Row],[PRODUCT ID]],MasterData[#All],5,FALSE)</f>
        <v>18</v>
      </c>
      <c r="K194" s="8">
        <f>VLOOKUP(InputData[[#This Row],[PRODUCT ID]],MasterData[#All],6,FALSE)</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t="s">
        <v>6</v>
      </c>
      <c r="C195">
        <v>6</v>
      </c>
      <c r="D195" t="s">
        <v>105</v>
      </c>
      <c r="E195" t="s">
        <v>106</v>
      </c>
      <c r="F195">
        <v>0</v>
      </c>
      <c r="G195" t="str">
        <f>VLOOKUP(InputData[[#This Row],[PRODUCT ID]],MasterData[#All],2,FALSE)</f>
        <v>Product01</v>
      </c>
      <c r="H195" t="str">
        <f>VLOOKUP(InputData[[#This Row],[PRODUCT ID]],MasterData[#All],3,FALSE)</f>
        <v>Category01</v>
      </c>
      <c r="I195" t="str">
        <f>VLOOKUP(InputData[[#This Row],[PRODUCT ID]],MasterData[#All],4,FALSE)</f>
        <v>Kg</v>
      </c>
      <c r="J195" s="8">
        <f>VLOOKUP(InputData[[#This Row],[PRODUCT ID]],MasterData[#All],5,FALSE)</f>
        <v>98</v>
      </c>
      <c r="K195" s="8">
        <f>VLOOKUP(InputData[[#This Row],[PRODUCT ID]],MasterData[#All],6,FALSE)</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t="s">
        <v>92</v>
      </c>
      <c r="C196">
        <v>7</v>
      </c>
      <c r="D196" t="s">
        <v>108</v>
      </c>
      <c r="E196" t="s">
        <v>107</v>
      </c>
      <c r="F196">
        <v>0</v>
      </c>
      <c r="G196" t="str">
        <f>VLOOKUP(InputData[[#This Row],[PRODUCT ID]],MasterData[#All],2,FALSE)</f>
        <v>Product41</v>
      </c>
      <c r="H196" t="str">
        <f>VLOOKUP(InputData[[#This Row],[PRODUCT ID]],MasterData[#All],3,FALSE)</f>
        <v>Category05</v>
      </c>
      <c r="I196" t="str">
        <f>VLOOKUP(InputData[[#This Row],[PRODUCT ID]],MasterData[#All],4,FALSE)</f>
        <v>Ft</v>
      </c>
      <c r="J196" s="8">
        <f>VLOOKUP(InputData[[#This Row],[PRODUCT ID]],MasterData[#All],5,FALSE)</f>
        <v>138</v>
      </c>
      <c r="K196" s="8">
        <f>VLOOKUP(InputData[[#This Row],[PRODUCT ID]],MasterData[#All],6,FALSE)</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t="s">
        <v>94</v>
      </c>
      <c r="C197">
        <v>6</v>
      </c>
      <c r="D197" t="s">
        <v>108</v>
      </c>
      <c r="E197" t="s">
        <v>106</v>
      </c>
      <c r="F197">
        <v>0</v>
      </c>
      <c r="G197" t="str">
        <f>VLOOKUP(InputData[[#This Row],[PRODUCT ID]],MasterData[#All],2,FALSE)</f>
        <v>Product42</v>
      </c>
      <c r="H197" t="str">
        <f>VLOOKUP(InputData[[#This Row],[PRODUCT ID]],MasterData[#All],3,FALSE)</f>
        <v>Category05</v>
      </c>
      <c r="I197" t="str">
        <f>VLOOKUP(InputData[[#This Row],[PRODUCT ID]],MasterData[#All],4,FALSE)</f>
        <v>Ft</v>
      </c>
      <c r="J197" s="8">
        <f>VLOOKUP(InputData[[#This Row],[PRODUCT ID]],MasterData[#All],5,FALSE)</f>
        <v>120</v>
      </c>
      <c r="K197" s="8">
        <f>VLOOKUP(InputData[[#This Row],[PRODUCT ID]],MasterData[#All],6,FALSE)</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t="s">
        <v>94</v>
      </c>
      <c r="C198">
        <v>14</v>
      </c>
      <c r="D198" t="s">
        <v>108</v>
      </c>
      <c r="E198" t="s">
        <v>106</v>
      </c>
      <c r="F198">
        <v>0</v>
      </c>
      <c r="G198" t="str">
        <f>VLOOKUP(InputData[[#This Row],[PRODUCT ID]],MasterData[#All],2,FALSE)</f>
        <v>Product42</v>
      </c>
      <c r="H198" t="str">
        <f>VLOOKUP(InputData[[#This Row],[PRODUCT ID]],MasterData[#All],3,FALSE)</f>
        <v>Category05</v>
      </c>
      <c r="I198" t="str">
        <f>VLOOKUP(InputData[[#This Row],[PRODUCT ID]],MasterData[#All],4,FALSE)</f>
        <v>Ft</v>
      </c>
      <c r="J198" s="8">
        <f>VLOOKUP(InputData[[#This Row],[PRODUCT ID]],MasterData[#All],5,FALSE)</f>
        <v>120</v>
      </c>
      <c r="K198" s="8">
        <f>VLOOKUP(InputData[[#This Row],[PRODUCT ID]],MasterData[#All],6,FALSE)</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t="s">
        <v>47</v>
      </c>
      <c r="C199">
        <v>7</v>
      </c>
      <c r="D199" t="s">
        <v>105</v>
      </c>
      <c r="E199" t="s">
        <v>107</v>
      </c>
      <c r="F199">
        <v>0</v>
      </c>
      <c r="G199" t="str">
        <f>VLOOKUP(InputData[[#This Row],[PRODUCT ID]],MasterData[#All],2,FALSE)</f>
        <v>Product20</v>
      </c>
      <c r="H199" t="str">
        <f>VLOOKUP(InputData[[#This Row],[PRODUCT ID]],MasterData[#All],3,FALSE)</f>
        <v>Category03</v>
      </c>
      <c r="I199" t="str">
        <f>VLOOKUP(InputData[[#This Row],[PRODUCT ID]],MasterData[#All],4,FALSE)</f>
        <v>Lt</v>
      </c>
      <c r="J199" s="8">
        <f>VLOOKUP(InputData[[#This Row],[PRODUCT ID]],MasterData[#All],5,FALSE)</f>
        <v>61</v>
      </c>
      <c r="K199" s="8">
        <f>VLOOKUP(InputData[[#This Row],[PRODUCT ID]],MasterData[#All],6,FALSE)</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t="s">
        <v>90</v>
      </c>
      <c r="C200">
        <v>2</v>
      </c>
      <c r="D200" t="s">
        <v>106</v>
      </c>
      <c r="E200" t="s">
        <v>107</v>
      </c>
      <c r="F200">
        <v>0</v>
      </c>
      <c r="G200" t="str">
        <f>VLOOKUP(InputData[[#This Row],[PRODUCT ID]],MasterData[#All],2,FALSE)</f>
        <v>Product40</v>
      </c>
      <c r="H200" t="str">
        <f>VLOOKUP(InputData[[#This Row],[PRODUCT ID]],MasterData[#All],3,FALSE)</f>
        <v>Category05</v>
      </c>
      <c r="I200" t="str">
        <f>VLOOKUP(InputData[[#This Row],[PRODUCT ID]],MasterData[#All],4,FALSE)</f>
        <v>Kg</v>
      </c>
      <c r="J200" s="8">
        <f>VLOOKUP(InputData[[#This Row],[PRODUCT ID]],MasterData[#All],5,FALSE)</f>
        <v>90</v>
      </c>
      <c r="K200" s="8">
        <f>VLOOKUP(InputData[[#This Row],[PRODUCT ID]],MasterData[#All],6,FALSE)</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t="s">
        <v>10</v>
      </c>
      <c r="C201">
        <v>4</v>
      </c>
      <c r="D201" t="s">
        <v>108</v>
      </c>
      <c r="E201" t="s">
        <v>107</v>
      </c>
      <c r="F201">
        <v>0</v>
      </c>
      <c r="G201" t="str">
        <f>VLOOKUP(InputData[[#This Row],[PRODUCT ID]],MasterData[#All],2,FALSE)</f>
        <v>Product02</v>
      </c>
      <c r="H201" t="str">
        <f>VLOOKUP(InputData[[#This Row],[PRODUCT ID]],MasterData[#All],3,FALSE)</f>
        <v>Category01</v>
      </c>
      <c r="I201" t="str">
        <f>VLOOKUP(InputData[[#This Row],[PRODUCT ID]],MasterData[#All],4,FALSE)</f>
        <v>Kg</v>
      </c>
      <c r="J201" s="8">
        <f>VLOOKUP(InputData[[#This Row],[PRODUCT ID]],MasterData[#All],5,FALSE)</f>
        <v>105</v>
      </c>
      <c r="K201" s="8">
        <f>VLOOKUP(InputData[[#This Row],[PRODUCT ID]],MasterData[#All],6,FALSE)</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t="s">
        <v>43</v>
      </c>
      <c r="C202">
        <v>12</v>
      </c>
      <c r="D202" t="s">
        <v>108</v>
      </c>
      <c r="E202" t="s">
        <v>107</v>
      </c>
      <c r="F202">
        <v>0</v>
      </c>
      <c r="G202" t="str">
        <f>VLOOKUP(InputData[[#This Row],[PRODUCT ID]],MasterData[#All],2,FALSE)</f>
        <v>Product18</v>
      </c>
      <c r="H202" t="str">
        <f>VLOOKUP(InputData[[#This Row],[PRODUCT ID]],MasterData[#All],3,FALSE)</f>
        <v>Category02</v>
      </c>
      <c r="I202" t="str">
        <f>VLOOKUP(InputData[[#This Row],[PRODUCT ID]],MasterData[#All],4,FALSE)</f>
        <v>No.</v>
      </c>
      <c r="J202" s="8">
        <f>VLOOKUP(InputData[[#This Row],[PRODUCT ID]],MasterData[#All],5,FALSE)</f>
        <v>37</v>
      </c>
      <c r="K202" s="8">
        <f>VLOOKUP(InputData[[#This Row],[PRODUCT ID]],MasterData[#All],6,FALSE)</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t="s">
        <v>50</v>
      </c>
      <c r="C203">
        <v>7</v>
      </c>
      <c r="D203" t="s">
        <v>106</v>
      </c>
      <c r="E203" t="s">
        <v>106</v>
      </c>
      <c r="F203">
        <v>0</v>
      </c>
      <c r="G203" t="str">
        <f>VLOOKUP(InputData[[#This Row],[PRODUCT ID]],MasterData[#All],2,FALSE)</f>
        <v>Product21</v>
      </c>
      <c r="H203" t="str">
        <f>VLOOKUP(InputData[[#This Row],[PRODUCT ID]],MasterData[#All],3,FALSE)</f>
        <v>Category03</v>
      </c>
      <c r="I203" t="str">
        <f>VLOOKUP(InputData[[#This Row],[PRODUCT ID]],MasterData[#All],4,FALSE)</f>
        <v>Ft</v>
      </c>
      <c r="J203" s="8">
        <f>VLOOKUP(InputData[[#This Row],[PRODUCT ID]],MasterData[#All],5,FALSE)</f>
        <v>126</v>
      </c>
      <c r="K203" s="8">
        <f>VLOOKUP(InputData[[#This Row],[PRODUCT ID]],MasterData[#All],6,FALSE)</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t="s">
        <v>77</v>
      </c>
      <c r="C204">
        <v>1</v>
      </c>
      <c r="D204" t="s">
        <v>108</v>
      </c>
      <c r="E204" t="s">
        <v>107</v>
      </c>
      <c r="F204">
        <v>0</v>
      </c>
      <c r="G204" t="str">
        <f>VLOOKUP(InputData[[#This Row],[PRODUCT ID]],MasterData[#All],2,FALSE)</f>
        <v>Product34</v>
      </c>
      <c r="H204" t="str">
        <f>VLOOKUP(InputData[[#This Row],[PRODUCT ID]],MasterData[#All],3,FALSE)</f>
        <v>Category04</v>
      </c>
      <c r="I204" t="str">
        <f>VLOOKUP(InputData[[#This Row],[PRODUCT ID]],MasterData[#All],4,FALSE)</f>
        <v>Lt</v>
      </c>
      <c r="J204" s="8">
        <f>VLOOKUP(InputData[[#This Row],[PRODUCT ID]],MasterData[#All],5,FALSE)</f>
        <v>55</v>
      </c>
      <c r="K204" s="8">
        <f>VLOOKUP(InputData[[#This Row],[PRODUCT ID]],MasterData[#All],6,FALSE)</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t="s">
        <v>35</v>
      </c>
      <c r="C205">
        <v>9</v>
      </c>
      <c r="D205" t="s">
        <v>106</v>
      </c>
      <c r="E205" t="s">
        <v>106</v>
      </c>
      <c r="F205">
        <v>0</v>
      </c>
      <c r="G205" t="str">
        <f>VLOOKUP(InputData[[#This Row],[PRODUCT ID]],MasterData[#All],2,FALSE)</f>
        <v>Product14</v>
      </c>
      <c r="H205" t="str">
        <f>VLOOKUP(InputData[[#This Row],[PRODUCT ID]],MasterData[#All],3,FALSE)</f>
        <v>Category02</v>
      </c>
      <c r="I205" t="str">
        <f>VLOOKUP(InputData[[#This Row],[PRODUCT ID]],MasterData[#All],4,FALSE)</f>
        <v>Kg</v>
      </c>
      <c r="J205" s="8">
        <f>VLOOKUP(InputData[[#This Row],[PRODUCT ID]],MasterData[#All],5,FALSE)</f>
        <v>112</v>
      </c>
      <c r="K205" s="8">
        <f>VLOOKUP(InputData[[#This Row],[PRODUCT ID]],MasterData[#All],6,FALSE)</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t="s">
        <v>18</v>
      </c>
      <c r="C206">
        <v>5</v>
      </c>
      <c r="D206" t="s">
        <v>106</v>
      </c>
      <c r="E206" t="s">
        <v>106</v>
      </c>
      <c r="F206">
        <v>0</v>
      </c>
      <c r="G206" t="str">
        <f>VLOOKUP(InputData[[#This Row],[PRODUCT ID]],MasterData[#All],2,FALSE)</f>
        <v>Product06</v>
      </c>
      <c r="H206" t="str">
        <f>VLOOKUP(InputData[[#This Row],[PRODUCT ID]],MasterData[#All],3,FALSE)</f>
        <v>Category01</v>
      </c>
      <c r="I206" t="str">
        <f>VLOOKUP(InputData[[#This Row],[PRODUCT ID]],MasterData[#All],4,FALSE)</f>
        <v>Kg</v>
      </c>
      <c r="J206" s="8">
        <f>VLOOKUP(InputData[[#This Row],[PRODUCT ID]],MasterData[#All],5,FALSE)</f>
        <v>75</v>
      </c>
      <c r="K206" s="8">
        <f>VLOOKUP(InputData[[#This Row],[PRODUCT ID]],MasterData[#All],6,FALSE)</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t="s">
        <v>69</v>
      </c>
      <c r="C207">
        <v>14</v>
      </c>
      <c r="D207" t="s">
        <v>106</v>
      </c>
      <c r="E207" t="s">
        <v>107</v>
      </c>
      <c r="F207">
        <v>0</v>
      </c>
      <c r="G207" t="str">
        <f>VLOOKUP(InputData[[#This Row],[PRODUCT ID]],MasterData[#All],2,FALSE)</f>
        <v>Product30</v>
      </c>
      <c r="H207" t="str">
        <f>VLOOKUP(InputData[[#This Row],[PRODUCT ID]],MasterData[#All],3,FALSE)</f>
        <v>Category04</v>
      </c>
      <c r="I207" t="str">
        <f>VLOOKUP(InputData[[#This Row],[PRODUCT ID]],MasterData[#All],4,FALSE)</f>
        <v>Ft</v>
      </c>
      <c r="J207" s="8">
        <f>VLOOKUP(InputData[[#This Row],[PRODUCT ID]],MasterData[#All],5,FALSE)</f>
        <v>148</v>
      </c>
      <c r="K207" s="8">
        <f>VLOOKUP(InputData[[#This Row],[PRODUCT ID]],MasterData[#All],6,FALSE)</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t="s">
        <v>35</v>
      </c>
      <c r="C208">
        <v>15</v>
      </c>
      <c r="D208" t="s">
        <v>108</v>
      </c>
      <c r="E208" t="s">
        <v>106</v>
      </c>
      <c r="F208">
        <v>0</v>
      </c>
      <c r="G208" t="str">
        <f>VLOOKUP(InputData[[#This Row],[PRODUCT ID]],MasterData[#All],2,FALSE)</f>
        <v>Product14</v>
      </c>
      <c r="H208" t="str">
        <f>VLOOKUP(InputData[[#This Row],[PRODUCT ID]],MasterData[#All],3,FALSE)</f>
        <v>Category02</v>
      </c>
      <c r="I208" t="str">
        <f>VLOOKUP(InputData[[#This Row],[PRODUCT ID]],MasterData[#All],4,FALSE)</f>
        <v>Kg</v>
      </c>
      <c r="J208" s="8">
        <f>VLOOKUP(InputData[[#This Row],[PRODUCT ID]],MasterData[#All],5,FALSE)</f>
        <v>112</v>
      </c>
      <c r="K208" s="8">
        <f>VLOOKUP(InputData[[#This Row],[PRODUCT ID]],MasterData[#All],6,FALSE)</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t="s">
        <v>45</v>
      </c>
      <c r="C209">
        <v>9</v>
      </c>
      <c r="D209" t="s">
        <v>108</v>
      </c>
      <c r="E209" t="s">
        <v>106</v>
      </c>
      <c r="F209">
        <v>0</v>
      </c>
      <c r="G209" t="str">
        <f>VLOOKUP(InputData[[#This Row],[PRODUCT ID]],MasterData[#All],2,FALSE)</f>
        <v>Product19</v>
      </c>
      <c r="H209" t="str">
        <f>VLOOKUP(InputData[[#This Row],[PRODUCT ID]],MasterData[#All],3,FALSE)</f>
        <v>Category02</v>
      </c>
      <c r="I209" t="str">
        <f>VLOOKUP(InputData[[#This Row],[PRODUCT ID]],MasterData[#All],4,FALSE)</f>
        <v>Ft</v>
      </c>
      <c r="J209" s="8">
        <f>VLOOKUP(InputData[[#This Row],[PRODUCT ID]],MasterData[#All],5,FALSE)</f>
        <v>150</v>
      </c>
      <c r="K209" s="8">
        <f>VLOOKUP(InputData[[#This Row],[PRODUCT ID]],MasterData[#All],6,FALSE)</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t="s">
        <v>79</v>
      </c>
      <c r="C210">
        <v>1</v>
      </c>
      <c r="D210" t="s">
        <v>108</v>
      </c>
      <c r="E210" t="s">
        <v>106</v>
      </c>
      <c r="F210">
        <v>0</v>
      </c>
      <c r="G210" t="str">
        <f>VLOOKUP(InputData[[#This Row],[PRODUCT ID]],MasterData[#All],2,FALSE)</f>
        <v>Product35</v>
      </c>
      <c r="H210" t="str">
        <f>VLOOKUP(InputData[[#This Row],[PRODUCT ID]],MasterData[#All],3,FALSE)</f>
        <v>Category04</v>
      </c>
      <c r="I210" t="str">
        <f>VLOOKUP(InputData[[#This Row],[PRODUCT ID]],MasterData[#All],4,FALSE)</f>
        <v>No.</v>
      </c>
      <c r="J210" s="8">
        <f>VLOOKUP(InputData[[#This Row],[PRODUCT ID]],MasterData[#All],5,FALSE)</f>
        <v>5</v>
      </c>
      <c r="K210" s="8">
        <f>VLOOKUP(InputData[[#This Row],[PRODUCT ID]],MasterData[#All],6,FALSE)</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t="s">
        <v>81</v>
      </c>
      <c r="C211">
        <v>12</v>
      </c>
      <c r="D211" t="s">
        <v>106</v>
      </c>
      <c r="E211" t="s">
        <v>106</v>
      </c>
      <c r="F211">
        <v>0</v>
      </c>
      <c r="G211" t="str">
        <f>VLOOKUP(InputData[[#This Row],[PRODUCT ID]],MasterData[#All],2,FALSE)</f>
        <v>Product36</v>
      </c>
      <c r="H211" t="str">
        <f>VLOOKUP(InputData[[#This Row],[PRODUCT ID]],MasterData[#All],3,FALSE)</f>
        <v>Category04</v>
      </c>
      <c r="I211" t="str">
        <f>VLOOKUP(InputData[[#This Row],[PRODUCT ID]],MasterData[#All],4,FALSE)</f>
        <v>Kg</v>
      </c>
      <c r="J211" s="8">
        <f>VLOOKUP(InputData[[#This Row],[PRODUCT ID]],MasterData[#All],5,FALSE)</f>
        <v>90</v>
      </c>
      <c r="K211" s="8">
        <f>VLOOKUP(InputData[[#This Row],[PRODUCT ID]],MasterData[#All],6,FALSE)</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t="s">
        <v>60</v>
      </c>
      <c r="C212">
        <v>6</v>
      </c>
      <c r="D212" t="s">
        <v>108</v>
      </c>
      <c r="E212" t="s">
        <v>107</v>
      </c>
      <c r="F212">
        <v>0</v>
      </c>
      <c r="G212" t="str">
        <f>VLOOKUP(InputData[[#This Row],[PRODUCT ID]],MasterData[#All],2,FALSE)</f>
        <v>Product26</v>
      </c>
      <c r="H212" t="str">
        <f>VLOOKUP(InputData[[#This Row],[PRODUCT ID]],MasterData[#All],3,FALSE)</f>
        <v>Category04</v>
      </c>
      <c r="I212" t="str">
        <f>VLOOKUP(InputData[[#This Row],[PRODUCT ID]],MasterData[#All],4,FALSE)</f>
        <v>No.</v>
      </c>
      <c r="J212" s="8">
        <f>VLOOKUP(InputData[[#This Row],[PRODUCT ID]],MasterData[#All],5,FALSE)</f>
        <v>18</v>
      </c>
      <c r="K212" s="8">
        <f>VLOOKUP(InputData[[#This Row],[PRODUCT ID]],MasterData[#All],6,FALSE)</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t="s">
        <v>86</v>
      </c>
      <c r="C213">
        <v>5</v>
      </c>
      <c r="D213" t="s">
        <v>108</v>
      </c>
      <c r="E213" t="s">
        <v>107</v>
      </c>
      <c r="F213">
        <v>0</v>
      </c>
      <c r="G213" t="str">
        <f>VLOOKUP(InputData[[#This Row],[PRODUCT ID]],MasterData[#All],2,FALSE)</f>
        <v>Product38</v>
      </c>
      <c r="H213" t="str">
        <f>VLOOKUP(InputData[[#This Row],[PRODUCT ID]],MasterData[#All],3,FALSE)</f>
        <v>Category05</v>
      </c>
      <c r="I213" t="str">
        <f>VLOOKUP(InputData[[#This Row],[PRODUCT ID]],MasterData[#All],4,FALSE)</f>
        <v>Kg</v>
      </c>
      <c r="J213" s="8">
        <f>VLOOKUP(InputData[[#This Row],[PRODUCT ID]],MasterData[#All],5,FALSE)</f>
        <v>72</v>
      </c>
      <c r="K213" s="8">
        <f>VLOOKUP(InputData[[#This Row],[PRODUCT ID]],MasterData[#All],6,FALSE)</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t="s">
        <v>73</v>
      </c>
      <c r="C214">
        <v>11</v>
      </c>
      <c r="D214" t="s">
        <v>106</v>
      </c>
      <c r="E214" t="s">
        <v>107</v>
      </c>
      <c r="F214">
        <v>0</v>
      </c>
      <c r="G214" t="str">
        <f>VLOOKUP(InputData[[#This Row],[PRODUCT ID]],MasterData[#All],2,FALSE)</f>
        <v>Product32</v>
      </c>
      <c r="H214" t="str">
        <f>VLOOKUP(InputData[[#This Row],[PRODUCT ID]],MasterData[#All],3,FALSE)</f>
        <v>Category04</v>
      </c>
      <c r="I214" t="str">
        <f>VLOOKUP(InputData[[#This Row],[PRODUCT ID]],MasterData[#All],4,FALSE)</f>
        <v>Kg</v>
      </c>
      <c r="J214" s="8">
        <f>VLOOKUP(InputData[[#This Row],[PRODUCT ID]],MasterData[#All],5,FALSE)</f>
        <v>89</v>
      </c>
      <c r="K214" s="8">
        <f>VLOOKUP(InputData[[#This Row],[PRODUCT ID]],MasterData[#All],6,FALSE)</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t="s">
        <v>79</v>
      </c>
      <c r="C215">
        <v>14</v>
      </c>
      <c r="D215" t="s">
        <v>108</v>
      </c>
      <c r="E215" t="s">
        <v>107</v>
      </c>
      <c r="F215">
        <v>0</v>
      </c>
      <c r="G215" t="str">
        <f>VLOOKUP(InputData[[#This Row],[PRODUCT ID]],MasterData[#All],2,FALSE)</f>
        <v>Product35</v>
      </c>
      <c r="H215" t="str">
        <f>VLOOKUP(InputData[[#This Row],[PRODUCT ID]],MasterData[#All],3,FALSE)</f>
        <v>Category04</v>
      </c>
      <c r="I215" t="str">
        <f>VLOOKUP(InputData[[#This Row],[PRODUCT ID]],MasterData[#All],4,FALSE)</f>
        <v>No.</v>
      </c>
      <c r="J215" s="8">
        <f>VLOOKUP(InputData[[#This Row],[PRODUCT ID]],MasterData[#All],5,FALSE)</f>
        <v>5</v>
      </c>
      <c r="K215" s="8">
        <f>VLOOKUP(InputData[[#This Row],[PRODUCT ID]],MasterData[#All],6,FALSE)</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t="s">
        <v>29</v>
      </c>
      <c r="C216">
        <v>15</v>
      </c>
      <c r="D216" t="s">
        <v>108</v>
      </c>
      <c r="E216" t="s">
        <v>107</v>
      </c>
      <c r="F216">
        <v>0</v>
      </c>
      <c r="G216" t="str">
        <f>VLOOKUP(InputData[[#This Row],[PRODUCT ID]],MasterData[#All],2,FALSE)</f>
        <v>Product11</v>
      </c>
      <c r="H216" t="str">
        <f>VLOOKUP(InputData[[#This Row],[PRODUCT ID]],MasterData[#All],3,FALSE)</f>
        <v>Category02</v>
      </c>
      <c r="I216" t="str">
        <f>VLOOKUP(InputData[[#This Row],[PRODUCT ID]],MasterData[#All],4,FALSE)</f>
        <v>Lt</v>
      </c>
      <c r="J216" s="8">
        <f>VLOOKUP(InputData[[#This Row],[PRODUCT ID]],MasterData[#All],5,FALSE)</f>
        <v>44</v>
      </c>
      <c r="K216" s="8">
        <f>VLOOKUP(InputData[[#This Row],[PRODUCT ID]],MasterData[#All],6,FALSE)</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t="s">
        <v>63</v>
      </c>
      <c r="C217">
        <v>8</v>
      </c>
      <c r="D217" t="s">
        <v>106</v>
      </c>
      <c r="E217" t="s">
        <v>106</v>
      </c>
      <c r="F217">
        <v>0</v>
      </c>
      <c r="G217" t="str">
        <f>VLOOKUP(InputData[[#This Row],[PRODUCT ID]],MasterData[#All],2,FALSE)</f>
        <v>Product27</v>
      </c>
      <c r="H217" t="str">
        <f>VLOOKUP(InputData[[#This Row],[PRODUCT ID]],MasterData[#All],3,FALSE)</f>
        <v>Category04</v>
      </c>
      <c r="I217" t="str">
        <f>VLOOKUP(InputData[[#This Row],[PRODUCT ID]],MasterData[#All],4,FALSE)</f>
        <v>Lt</v>
      </c>
      <c r="J217" s="8">
        <f>VLOOKUP(InputData[[#This Row],[PRODUCT ID]],MasterData[#All],5,FALSE)</f>
        <v>48</v>
      </c>
      <c r="K217" s="8">
        <f>VLOOKUP(InputData[[#This Row],[PRODUCT ID]],MasterData[#All],6,FALSE)</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t="s">
        <v>6</v>
      </c>
      <c r="C218">
        <v>13</v>
      </c>
      <c r="D218" t="s">
        <v>108</v>
      </c>
      <c r="E218" t="s">
        <v>106</v>
      </c>
      <c r="F218">
        <v>0</v>
      </c>
      <c r="G218" t="str">
        <f>VLOOKUP(InputData[[#This Row],[PRODUCT ID]],MasterData[#All],2,FALSE)</f>
        <v>Product01</v>
      </c>
      <c r="H218" t="str">
        <f>VLOOKUP(InputData[[#This Row],[PRODUCT ID]],MasterData[#All],3,FALSE)</f>
        <v>Category01</v>
      </c>
      <c r="I218" t="str">
        <f>VLOOKUP(InputData[[#This Row],[PRODUCT ID]],MasterData[#All],4,FALSE)</f>
        <v>Kg</v>
      </c>
      <c r="J218" s="8">
        <f>VLOOKUP(InputData[[#This Row],[PRODUCT ID]],MasterData[#All],5,FALSE)</f>
        <v>98</v>
      </c>
      <c r="K218" s="8">
        <f>VLOOKUP(InputData[[#This Row],[PRODUCT ID]],MasterData[#All],6,FALSE)</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t="s">
        <v>58</v>
      </c>
      <c r="C219">
        <v>6</v>
      </c>
      <c r="D219" t="s">
        <v>106</v>
      </c>
      <c r="E219" t="s">
        <v>107</v>
      </c>
      <c r="F219">
        <v>0</v>
      </c>
      <c r="G219" t="str">
        <f>VLOOKUP(InputData[[#This Row],[PRODUCT ID]],MasterData[#All],2,FALSE)</f>
        <v>Product25</v>
      </c>
      <c r="H219" t="str">
        <f>VLOOKUP(InputData[[#This Row],[PRODUCT ID]],MasterData[#All],3,FALSE)</f>
        <v>Category03</v>
      </c>
      <c r="I219" t="str">
        <f>VLOOKUP(InputData[[#This Row],[PRODUCT ID]],MasterData[#All],4,FALSE)</f>
        <v>No.</v>
      </c>
      <c r="J219" s="8">
        <f>VLOOKUP(InputData[[#This Row],[PRODUCT ID]],MasterData[#All],5,FALSE)</f>
        <v>7</v>
      </c>
      <c r="K219" s="8">
        <f>VLOOKUP(InputData[[#This Row],[PRODUCT ID]],MasterData[#All],6,FALSE)</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t="s">
        <v>50</v>
      </c>
      <c r="C220">
        <v>13</v>
      </c>
      <c r="D220" t="s">
        <v>106</v>
      </c>
      <c r="E220" t="s">
        <v>107</v>
      </c>
      <c r="F220">
        <v>0</v>
      </c>
      <c r="G220" t="str">
        <f>VLOOKUP(InputData[[#This Row],[PRODUCT ID]],MasterData[#All],2,FALSE)</f>
        <v>Product21</v>
      </c>
      <c r="H220" t="str">
        <f>VLOOKUP(InputData[[#This Row],[PRODUCT ID]],MasterData[#All],3,FALSE)</f>
        <v>Category03</v>
      </c>
      <c r="I220" t="str">
        <f>VLOOKUP(InputData[[#This Row],[PRODUCT ID]],MasterData[#All],4,FALSE)</f>
        <v>Ft</v>
      </c>
      <c r="J220" s="8">
        <f>VLOOKUP(InputData[[#This Row],[PRODUCT ID]],MasterData[#All],5,FALSE)</f>
        <v>126</v>
      </c>
      <c r="K220" s="8">
        <f>VLOOKUP(InputData[[#This Row],[PRODUCT ID]],MasterData[#All],6,FALSE)</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t="s">
        <v>29</v>
      </c>
      <c r="C221">
        <v>7</v>
      </c>
      <c r="D221" t="s">
        <v>108</v>
      </c>
      <c r="E221" t="s">
        <v>107</v>
      </c>
      <c r="F221">
        <v>0</v>
      </c>
      <c r="G221" t="str">
        <f>VLOOKUP(InputData[[#This Row],[PRODUCT ID]],MasterData[#All],2,FALSE)</f>
        <v>Product11</v>
      </c>
      <c r="H221" t="str">
        <f>VLOOKUP(InputData[[#This Row],[PRODUCT ID]],MasterData[#All],3,FALSE)</f>
        <v>Category02</v>
      </c>
      <c r="I221" t="str">
        <f>VLOOKUP(InputData[[#This Row],[PRODUCT ID]],MasterData[#All],4,FALSE)</f>
        <v>Lt</v>
      </c>
      <c r="J221" s="8">
        <f>VLOOKUP(InputData[[#This Row],[PRODUCT ID]],MasterData[#All],5,FALSE)</f>
        <v>44</v>
      </c>
      <c r="K221" s="8">
        <f>VLOOKUP(InputData[[#This Row],[PRODUCT ID]],MasterData[#All],6,FALSE)</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t="s">
        <v>56</v>
      </c>
      <c r="C222">
        <v>13</v>
      </c>
      <c r="D222" t="s">
        <v>106</v>
      </c>
      <c r="E222" t="s">
        <v>107</v>
      </c>
      <c r="F222">
        <v>0</v>
      </c>
      <c r="G222" t="str">
        <f>VLOOKUP(InputData[[#This Row],[PRODUCT ID]],MasterData[#All],2,FALSE)</f>
        <v>Product24</v>
      </c>
      <c r="H222" t="str">
        <f>VLOOKUP(InputData[[#This Row],[PRODUCT ID]],MasterData[#All],3,FALSE)</f>
        <v>Category03</v>
      </c>
      <c r="I222" t="str">
        <f>VLOOKUP(InputData[[#This Row],[PRODUCT ID]],MasterData[#All],4,FALSE)</f>
        <v>Ft</v>
      </c>
      <c r="J222" s="8">
        <f>VLOOKUP(InputData[[#This Row],[PRODUCT ID]],MasterData[#All],5,FALSE)</f>
        <v>144</v>
      </c>
      <c r="K222" s="8">
        <f>VLOOKUP(InputData[[#This Row],[PRODUCT ID]],MasterData[#All],6,FALSE)</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t="s">
        <v>24</v>
      </c>
      <c r="C223">
        <v>1</v>
      </c>
      <c r="D223" t="s">
        <v>108</v>
      </c>
      <c r="E223" t="s">
        <v>107</v>
      </c>
      <c r="F223">
        <v>0</v>
      </c>
      <c r="G223" t="str">
        <f>VLOOKUP(InputData[[#This Row],[PRODUCT ID]],MasterData[#All],2,FALSE)</f>
        <v>Product09</v>
      </c>
      <c r="H223" t="str">
        <f>VLOOKUP(InputData[[#This Row],[PRODUCT ID]],MasterData[#All],3,FALSE)</f>
        <v>Category01</v>
      </c>
      <c r="I223" t="str">
        <f>VLOOKUP(InputData[[#This Row],[PRODUCT ID]],MasterData[#All],4,FALSE)</f>
        <v>No.</v>
      </c>
      <c r="J223" s="8">
        <f>VLOOKUP(InputData[[#This Row],[PRODUCT ID]],MasterData[#All],5,FALSE)</f>
        <v>6</v>
      </c>
      <c r="K223" s="8">
        <f>VLOOKUP(InputData[[#This Row],[PRODUCT ID]],MasterData[#All],6,FALSE)</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t="s">
        <v>29</v>
      </c>
      <c r="C224">
        <v>3</v>
      </c>
      <c r="D224" t="s">
        <v>105</v>
      </c>
      <c r="E224" t="s">
        <v>107</v>
      </c>
      <c r="F224">
        <v>0</v>
      </c>
      <c r="G224" t="str">
        <f>VLOOKUP(InputData[[#This Row],[PRODUCT ID]],MasterData[#All],2,FALSE)</f>
        <v>Product11</v>
      </c>
      <c r="H224" t="str">
        <f>VLOOKUP(InputData[[#This Row],[PRODUCT ID]],MasterData[#All],3,FALSE)</f>
        <v>Category02</v>
      </c>
      <c r="I224" t="str">
        <f>VLOOKUP(InputData[[#This Row],[PRODUCT ID]],MasterData[#All],4,FALSE)</f>
        <v>Lt</v>
      </c>
      <c r="J224" s="8">
        <f>VLOOKUP(InputData[[#This Row],[PRODUCT ID]],MasterData[#All],5,FALSE)</f>
        <v>44</v>
      </c>
      <c r="K224" s="8">
        <f>VLOOKUP(InputData[[#This Row],[PRODUCT ID]],MasterData[#All],6,FALSE)</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t="s">
        <v>98</v>
      </c>
      <c r="C225">
        <v>9</v>
      </c>
      <c r="D225" t="s">
        <v>106</v>
      </c>
      <c r="E225" t="s">
        <v>107</v>
      </c>
      <c r="F225">
        <v>0</v>
      </c>
      <c r="G225" t="str">
        <f>VLOOKUP(InputData[[#This Row],[PRODUCT ID]],MasterData[#All],2,FALSE)</f>
        <v>Product44</v>
      </c>
      <c r="H225" t="str">
        <f>VLOOKUP(InputData[[#This Row],[PRODUCT ID]],MasterData[#All],3,FALSE)</f>
        <v>Category05</v>
      </c>
      <c r="I225" t="str">
        <f>VLOOKUP(InputData[[#This Row],[PRODUCT ID]],MasterData[#All],4,FALSE)</f>
        <v>Kg</v>
      </c>
      <c r="J225" s="8">
        <f>VLOOKUP(InputData[[#This Row],[PRODUCT ID]],MasterData[#All],5,FALSE)</f>
        <v>76</v>
      </c>
      <c r="K225" s="8">
        <f>VLOOKUP(InputData[[#This Row],[PRODUCT ID]],MasterData[#All],6,FALSE)</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t="s">
        <v>14</v>
      </c>
      <c r="C226">
        <v>6</v>
      </c>
      <c r="D226" t="s">
        <v>105</v>
      </c>
      <c r="E226" t="s">
        <v>107</v>
      </c>
      <c r="F226">
        <v>0</v>
      </c>
      <c r="G226" t="str">
        <f>VLOOKUP(InputData[[#This Row],[PRODUCT ID]],MasterData[#All],2,FALSE)</f>
        <v>Product04</v>
      </c>
      <c r="H226" t="str">
        <f>VLOOKUP(InputData[[#This Row],[PRODUCT ID]],MasterData[#All],3,FALSE)</f>
        <v>Category01</v>
      </c>
      <c r="I226" t="str">
        <f>VLOOKUP(InputData[[#This Row],[PRODUCT ID]],MasterData[#All],4,FALSE)</f>
        <v>Lt</v>
      </c>
      <c r="J226" s="8">
        <f>VLOOKUP(InputData[[#This Row],[PRODUCT ID]],MasterData[#All],5,FALSE)</f>
        <v>44</v>
      </c>
      <c r="K226" s="8">
        <f>VLOOKUP(InputData[[#This Row],[PRODUCT ID]],MasterData[#All],6,FALSE)</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t="s">
        <v>22</v>
      </c>
      <c r="C227">
        <v>1</v>
      </c>
      <c r="D227" t="s">
        <v>108</v>
      </c>
      <c r="E227" t="s">
        <v>107</v>
      </c>
      <c r="F227">
        <v>0</v>
      </c>
      <c r="G227" t="str">
        <f>VLOOKUP(InputData[[#This Row],[PRODUCT ID]],MasterData[#All],2,FALSE)</f>
        <v>Product08</v>
      </c>
      <c r="H227" t="str">
        <f>VLOOKUP(InputData[[#This Row],[PRODUCT ID]],MasterData[#All],3,FALSE)</f>
        <v>Category01</v>
      </c>
      <c r="I227" t="str">
        <f>VLOOKUP(InputData[[#This Row],[PRODUCT ID]],MasterData[#All],4,FALSE)</f>
        <v>Kg</v>
      </c>
      <c r="J227" s="8">
        <f>VLOOKUP(InputData[[#This Row],[PRODUCT ID]],MasterData[#All],5,FALSE)</f>
        <v>83</v>
      </c>
      <c r="K227" s="8">
        <f>VLOOKUP(InputData[[#This Row],[PRODUCT ID]],MasterData[#All],6,FALSE)</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t="s">
        <v>86</v>
      </c>
      <c r="C228">
        <v>14</v>
      </c>
      <c r="D228" t="s">
        <v>106</v>
      </c>
      <c r="E228" t="s">
        <v>106</v>
      </c>
      <c r="F228">
        <v>0</v>
      </c>
      <c r="G228" t="str">
        <f>VLOOKUP(InputData[[#This Row],[PRODUCT ID]],MasterData[#All],2,FALSE)</f>
        <v>Product38</v>
      </c>
      <c r="H228" t="str">
        <f>VLOOKUP(InputData[[#This Row],[PRODUCT ID]],MasterData[#All],3,FALSE)</f>
        <v>Category05</v>
      </c>
      <c r="I228" t="str">
        <f>VLOOKUP(InputData[[#This Row],[PRODUCT ID]],MasterData[#All],4,FALSE)</f>
        <v>Kg</v>
      </c>
      <c r="J228" s="8">
        <f>VLOOKUP(InputData[[#This Row],[PRODUCT ID]],MasterData[#All],5,FALSE)</f>
        <v>72</v>
      </c>
      <c r="K228" s="8">
        <f>VLOOKUP(InputData[[#This Row],[PRODUCT ID]],MasterData[#All],6,FALSE)</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t="s">
        <v>50</v>
      </c>
      <c r="C229">
        <v>6</v>
      </c>
      <c r="D229" t="s">
        <v>106</v>
      </c>
      <c r="E229" t="s">
        <v>107</v>
      </c>
      <c r="F229">
        <v>0</v>
      </c>
      <c r="G229" t="str">
        <f>VLOOKUP(InputData[[#This Row],[PRODUCT ID]],MasterData[#All],2,FALSE)</f>
        <v>Product21</v>
      </c>
      <c r="H229" t="str">
        <f>VLOOKUP(InputData[[#This Row],[PRODUCT ID]],MasterData[#All],3,FALSE)</f>
        <v>Category03</v>
      </c>
      <c r="I229" t="str">
        <f>VLOOKUP(InputData[[#This Row],[PRODUCT ID]],MasterData[#All],4,FALSE)</f>
        <v>Ft</v>
      </c>
      <c r="J229" s="8">
        <f>VLOOKUP(InputData[[#This Row],[PRODUCT ID]],MasterData[#All],5,FALSE)</f>
        <v>126</v>
      </c>
      <c r="K229" s="8">
        <f>VLOOKUP(InputData[[#This Row],[PRODUCT ID]],MasterData[#All],6,FALSE)</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t="s">
        <v>33</v>
      </c>
      <c r="C230">
        <v>12</v>
      </c>
      <c r="D230" t="s">
        <v>108</v>
      </c>
      <c r="E230" t="s">
        <v>107</v>
      </c>
      <c r="F230">
        <v>0</v>
      </c>
      <c r="G230" t="str">
        <f>VLOOKUP(InputData[[#This Row],[PRODUCT ID]],MasterData[#All],2,FALSE)</f>
        <v>Product13</v>
      </c>
      <c r="H230" t="str">
        <f>VLOOKUP(InputData[[#This Row],[PRODUCT ID]],MasterData[#All],3,FALSE)</f>
        <v>Category02</v>
      </c>
      <c r="I230" t="str">
        <f>VLOOKUP(InputData[[#This Row],[PRODUCT ID]],MasterData[#All],4,FALSE)</f>
        <v>Kg</v>
      </c>
      <c r="J230" s="8">
        <f>VLOOKUP(InputData[[#This Row],[PRODUCT ID]],MasterData[#All],5,FALSE)</f>
        <v>112</v>
      </c>
      <c r="K230" s="8">
        <f>VLOOKUP(InputData[[#This Row],[PRODUCT ID]],MasterData[#All],6,FALSE)</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t="s">
        <v>81</v>
      </c>
      <c r="C231">
        <v>10</v>
      </c>
      <c r="D231" t="s">
        <v>108</v>
      </c>
      <c r="E231" t="s">
        <v>106</v>
      </c>
      <c r="F231">
        <v>0</v>
      </c>
      <c r="G231" t="str">
        <f>VLOOKUP(InputData[[#This Row],[PRODUCT ID]],MasterData[#All],2,FALSE)</f>
        <v>Product36</v>
      </c>
      <c r="H231" t="str">
        <f>VLOOKUP(InputData[[#This Row],[PRODUCT ID]],MasterData[#All],3,FALSE)</f>
        <v>Category04</v>
      </c>
      <c r="I231" t="str">
        <f>VLOOKUP(InputData[[#This Row],[PRODUCT ID]],MasterData[#All],4,FALSE)</f>
        <v>Kg</v>
      </c>
      <c r="J231" s="8">
        <f>VLOOKUP(InputData[[#This Row],[PRODUCT ID]],MasterData[#All],5,FALSE)</f>
        <v>90</v>
      </c>
      <c r="K231" s="8">
        <f>VLOOKUP(InputData[[#This Row],[PRODUCT ID]],MasterData[#All],6,FALSE)</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t="s">
        <v>20</v>
      </c>
      <c r="C232">
        <v>15</v>
      </c>
      <c r="D232" t="s">
        <v>108</v>
      </c>
      <c r="E232" t="s">
        <v>106</v>
      </c>
      <c r="F232">
        <v>0</v>
      </c>
      <c r="G232" t="str">
        <f>VLOOKUP(InputData[[#This Row],[PRODUCT ID]],MasterData[#All],2,FALSE)</f>
        <v>Product07</v>
      </c>
      <c r="H232" t="str">
        <f>VLOOKUP(InputData[[#This Row],[PRODUCT ID]],MasterData[#All],3,FALSE)</f>
        <v>Category01</v>
      </c>
      <c r="I232" t="str">
        <f>VLOOKUP(InputData[[#This Row],[PRODUCT ID]],MasterData[#All],4,FALSE)</f>
        <v>Lt</v>
      </c>
      <c r="J232" s="8">
        <f>VLOOKUP(InputData[[#This Row],[PRODUCT ID]],MasterData[#All],5,FALSE)</f>
        <v>43</v>
      </c>
      <c r="K232" s="8">
        <f>VLOOKUP(InputData[[#This Row],[PRODUCT ID]],MasterData[#All],6,FALSE)</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t="s">
        <v>94</v>
      </c>
      <c r="C233">
        <v>6</v>
      </c>
      <c r="D233" t="s">
        <v>106</v>
      </c>
      <c r="E233" t="s">
        <v>107</v>
      </c>
      <c r="F233">
        <v>0</v>
      </c>
      <c r="G233" t="str">
        <f>VLOOKUP(InputData[[#This Row],[PRODUCT ID]],MasterData[#All],2,FALSE)</f>
        <v>Product42</v>
      </c>
      <c r="H233" t="str">
        <f>VLOOKUP(InputData[[#This Row],[PRODUCT ID]],MasterData[#All],3,FALSE)</f>
        <v>Category05</v>
      </c>
      <c r="I233" t="str">
        <f>VLOOKUP(InputData[[#This Row],[PRODUCT ID]],MasterData[#All],4,FALSE)</f>
        <v>Ft</v>
      </c>
      <c r="J233" s="8">
        <f>VLOOKUP(InputData[[#This Row],[PRODUCT ID]],MasterData[#All],5,FALSE)</f>
        <v>120</v>
      </c>
      <c r="K233" s="8">
        <f>VLOOKUP(InputData[[#This Row],[PRODUCT ID]],MasterData[#All],6,FALSE)</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t="s">
        <v>90</v>
      </c>
      <c r="C234">
        <v>12</v>
      </c>
      <c r="D234" t="s">
        <v>105</v>
      </c>
      <c r="E234" t="s">
        <v>106</v>
      </c>
      <c r="F234">
        <v>0</v>
      </c>
      <c r="G234" t="str">
        <f>VLOOKUP(InputData[[#This Row],[PRODUCT ID]],MasterData[#All],2,FALSE)</f>
        <v>Product40</v>
      </c>
      <c r="H234" t="str">
        <f>VLOOKUP(InputData[[#This Row],[PRODUCT ID]],MasterData[#All],3,FALSE)</f>
        <v>Category05</v>
      </c>
      <c r="I234" t="str">
        <f>VLOOKUP(InputData[[#This Row],[PRODUCT ID]],MasterData[#All],4,FALSE)</f>
        <v>Kg</v>
      </c>
      <c r="J234" s="8">
        <f>VLOOKUP(InputData[[#This Row],[PRODUCT ID]],MasterData[#All],5,FALSE)</f>
        <v>90</v>
      </c>
      <c r="K234" s="8">
        <f>VLOOKUP(InputData[[#This Row],[PRODUCT ID]],MasterData[#All],6,FALSE)</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t="s">
        <v>26</v>
      </c>
      <c r="C235">
        <v>3</v>
      </c>
      <c r="D235" t="s">
        <v>106</v>
      </c>
      <c r="E235" t="s">
        <v>107</v>
      </c>
      <c r="F235">
        <v>0</v>
      </c>
      <c r="G235" t="str">
        <f>VLOOKUP(InputData[[#This Row],[PRODUCT ID]],MasterData[#All],2,FALSE)</f>
        <v>Product10</v>
      </c>
      <c r="H235" t="str">
        <f>VLOOKUP(InputData[[#This Row],[PRODUCT ID]],MasterData[#All],3,FALSE)</f>
        <v>Category02</v>
      </c>
      <c r="I235" t="str">
        <f>VLOOKUP(InputData[[#This Row],[PRODUCT ID]],MasterData[#All],4,FALSE)</f>
        <v>Ft</v>
      </c>
      <c r="J235" s="8">
        <f>VLOOKUP(InputData[[#This Row],[PRODUCT ID]],MasterData[#All],5,FALSE)</f>
        <v>148</v>
      </c>
      <c r="K235" s="8">
        <f>VLOOKUP(InputData[[#This Row],[PRODUCT ID]],MasterData[#All],6,FALSE)</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t="s">
        <v>77</v>
      </c>
      <c r="C236">
        <v>14</v>
      </c>
      <c r="D236" t="s">
        <v>106</v>
      </c>
      <c r="E236" t="s">
        <v>106</v>
      </c>
      <c r="F236">
        <v>0</v>
      </c>
      <c r="G236" t="str">
        <f>VLOOKUP(InputData[[#This Row],[PRODUCT ID]],MasterData[#All],2,FALSE)</f>
        <v>Product34</v>
      </c>
      <c r="H236" t="str">
        <f>VLOOKUP(InputData[[#This Row],[PRODUCT ID]],MasterData[#All],3,FALSE)</f>
        <v>Category04</v>
      </c>
      <c r="I236" t="str">
        <f>VLOOKUP(InputData[[#This Row],[PRODUCT ID]],MasterData[#All],4,FALSE)</f>
        <v>Lt</v>
      </c>
      <c r="J236" s="8">
        <f>VLOOKUP(InputData[[#This Row],[PRODUCT ID]],MasterData[#All],5,FALSE)</f>
        <v>55</v>
      </c>
      <c r="K236" s="8">
        <f>VLOOKUP(InputData[[#This Row],[PRODUCT ID]],MasterData[#All],6,FALSE)</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t="s">
        <v>22</v>
      </c>
      <c r="C237">
        <v>11</v>
      </c>
      <c r="D237" t="s">
        <v>106</v>
      </c>
      <c r="E237" t="s">
        <v>107</v>
      </c>
      <c r="F237">
        <v>0</v>
      </c>
      <c r="G237" t="str">
        <f>VLOOKUP(InputData[[#This Row],[PRODUCT ID]],MasterData[#All],2,FALSE)</f>
        <v>Product08</v>
      </c>
      <c r="H237" t="str">
        <f>VLOOKUP(InputData[[#This Row],[PRODUCT ID]],MasterData[#All],3,FALSE)</f>
        <v>Category01</v>
      </c>
      <c r="I237" t="str">
        <f>VLOOKUP(InputData[[#This Row],[PRODUCT ID]],MasterData[#All],4,FALSE)</f>
        <v>Kg</v>
      </c>
      <c r="J237" s="8">
        <f>VLOOKUP(InputData[[#This Row],[PRODUCT ID]],MasterData[#All],5,FALSE)</f>
        <v>83</v>
      </c>
      <c r="K237" s="8">
        <f>VLOOKUP(InputData[[#This Row],[PRODUCT ID]],MasterData[#All],6,FALSE)</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t="s">
        <v>35</v>
      </c>
      <c r="C238">
        <v>1</v>
      </c>
      <c r="D238" t="s">
        <v>105</v>
      </c>
      <c r="E238" t="s">
        <v>106</v>
      </c>
      <c r="F238">
        <v>0</v>
      </c>
      <c r="G238" t="str">
        <f>VLOOKUP(InputData[[#This Row],[PRODUCT ID]],MasterData[#All],2,FALSE)</f>
        <v>Product14</v>
      </c>
      <c r="H238" t="str">
        <f>VLOOKUP(InputData[[#This Row],[PRODUCT ID]],MasterData[#All],3,FALSE)</f>
        <v>Category02</v>
      </c>
      <c r="I238" t="str">
        <f>VLOOKUP(InputData[[#This Row],[PRODUCT ID]],MasterData[#All],4,FALSE)</f>
        <v>Kg</v>
      </c>
      <c r="J238" s="8">
        <f>VLOOKUP(InputData[[#This Row],[PRODUCT ID]],MasterData[#All],5,FALSE)</f>
        <v>112</v>
      </c>
      <c r="K238" s="8">
        <f>VLOOKUP(InputData[[#This Row],[PRODUCT ID]],MasterData[#All],6,FALSE)</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t="s">
        <v>18</v>
      </c>
      <c r="C239">
        <v>1</v>
      </c>
      <c r="D239" t="s">
        <v>106</v>
      </c>
      <c r="E239" t="s">
        <v>107</v>
      </c>
      <c r="F239">
        <v>0</v>
      </c>
      <c r="G239" t="str">
        <f>VLOOKUP(InputData[[#This Row],[PRODUCT ID]],MasterData[#All],2,FALSE)</f>
        <v>Product06</v>
      </c>
      <c r="H239" t="str">
        <f>VLOOKUP(InputData[[#This Row],[PRODUCT ID]],MasterData[#All],3,FALSE)</f>
        <v>Category01</v>
      </c>
      <c r="I239" t="str">
        <f>VLOOKUP(InputData[[#This Row],[PRODUCT ID]],MasterData[#All],4,FALSE)</f>
        <v>Kg</v>
      </c>
      <c r="J239" s="8">
        <f>VLOOKUP(InputData[[#This Row],[PRODUCT ID]],MasterData[#All],5,FALSE)</f>
        <v>75</v>
      </c>
      <c r="K239" s="8">
        <f>VLOOKUP(InputData[[#This Row],[PRODUCT ID]],MasterData[#All],6,FALSE)</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t="s">
        <v>31</v>
      </c>
      <c r="C240">
        <v>8</v>
      </c>
      <c r="D240" t="s">
        <v>106</v>
      </c>
      <c r="E240" t="s">
        <v>106</v>
      </c>
      <c r="F240">
        <v>0</v>
      </c>
      <c r="G240" t="str">
        <f>VLOOKUP(InputData[[#This Row],[PRODUCT ID]],MasterData[#All],2,FALSE)</f>
        <v>Product12</v>
      </c>
      <c r="H240" t="str">
        <f>VLOOKUP(InputData[[#This Row],[PRODUCT ID]],MasterData[#All],3,FALSE)</f>
        <v>Category02</v>
      </c>
      <c r="I240" t="str">
        <f>VLOOKUP(InputData[[#This Row],[PRODUCT ID]],MasterData[#All],4,FALSE)</f>
        <v>Kg</v>
      </c>
      <c r="J240" s="8">
        <f>VLOOKUP(InputData[[#This Row],[PRODUCT ID]],MasterData[#All],5,FALSE)</f>
        <v>73</v>
      </c>
      <c r="K240" s="8">
        <f>VLOOKUP(InputData[[#This Row],[PRODUCT ID]],MasterData[#All],6,FALSE)</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t="s">
        <v>90</v>
      </c>
      <c r="C241">
        <v>2</v>
      </c>
      <c r="D241" t="s">
        <v>108</v>
      </c>
      <c r="E241" t="s">
        <v>107</v>
      </c>
      <c r="F241">
        <v>0</v>
      </c>
      <c r="G241" t="str">
        <f>VLOOKUP(InputData[[#This Row],[PRODUCT ID]],MasterData[#All],2,FALSE)</f>
        <v>Product40</v>
      </c>
      <c r="H241" t="str">
        <f>VLOOKUP(InputData[[#This Row],[PRODUCT ID]],MasterData[#All],3,FALSE)</f>
        <v>Category05</v>
      </c>
      <c r="I241" t="str">
        <f>VLOOKUP(InputData[[#This Row],[PRODUCT ID]],MasterData[#All],4,FALSE)</f>
        <v>Kg</v>
      </c>
      <c r="J241" s="8">
        <f>VLOOKUP(InputData[[#This Row],[PRODUCT ID]],MasterData[#All],5,FALSE)</f>
        <v>90</v>
      </c>
      <c r="K241" s="8">
        <f>VLOOKUP(InputData[[#This Row],[PRODUCT ID]],MasterData[#All],6,FALSE)</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t="s">
        <v>88</v>
      </c>
      <c r="C242">
        <v>15</v>
      </c>
      <c r="D242" t="s">
        <v>108</v>
      </c>
      <c r="E242" t="s">
        <v>106</v>
      </c>
      <c r="F242">
        <v>0</v>
      </c>
      <c r="G242" t="str">
        <f>VLOOKUP(InputData[[#This Row],[PRODUCT ID]],MasterData[#All],2,FALSE)</f>
        <v>Product39</v>
      </c>
      <c r="H242" t="str">
        <f>VLOOKUP(InputData[[#This Row],[PRODUCT ID]],MasterData[#All],3,FALSE)</f>
        <v>Category05</v>
      </c>
      <c r="I242" t="str">
        <f>VLOOKUP(InputData[[#This Row],[PRODUCT ID]],MasterData[#All],4,FALSE)</f>
        <v>No.</v>
      </c>
      <c r="J242" s="8">
        <f>VLOOKUP(InputData[[#This Row],[PRODUCT ID]],MasterData[#All],5,FALSE)</f>
        <v>37</v>
      </c>
      <c r="K242" s="8">
        <f>VLOOKUP(InputData[[#This Row],[PRODUCT ID]],MasterData[#All],6,FALSE)</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t="s">
        <v>39</v>
      </c>
      <c r="C243">
        <v>10</v>
      </c>
      <c r="D243" t="s">
        <v>108</v>
      </c>
      <c r="E243" t="s">
        <v>107</v>
      </c>
      <c r="F243">
        <v>0</v>
      </c>
      <c r="G243" t="str">
        <f>VLOOKUP(InputData[[#This Row],[PRODUCT ID]],MasterData[#All],2,FALSE)</f>
        <v>Product16</v>
      </c>
      <c r="H243" t="str">
        <f>VLOOKUP(InputData[[#This Row],[PRODUCT ID]],MasterData[#All],3,FALSE)</f>
        <v>Category02</v>
      </c>
      <c r="I243" t="str">
        <f>VLOOKUP(InputData[[#This Row],[PRODUCT ID]],MasterData[#All],4,FALSE)</f>
        <v>No.</v>
      </c>
      <c r="J243" s="8">
        <f>VLOOKUP(InputData[[#This Row],[PRODUCT ID]],MasterData[#All],5,FALSE)</f>
        <v>13</v>
      </c>
      <c r="K243" s="8">
        <f>VLOOKUP(InputData[[#This Row],[PRODUCT ID]],MasterData[#All],6,FALSE)</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t="s">
        <v>77</v>
      </c>
      <c r="C244">
        <v>2</v>
      </c>
      <c r="D244" t="s">
        <v>106</v>
      </c>
      <c r="E244" t="s">
        <v>107</v>
      </c>
      <c r="F244">
        <v>0</v>
      </c>
      <c r="G244" t="str">
        <f>VLOOKUP(InputData[[#This Row],[PRODUCT ID]],MasterData[#All],2,FALSE)</f>
        <v>Product34</v>
      </c>
      <c r="H244" t="str">
        <f>VLOOKUP(InputData[[#This Row],[PRODUCT ID]],MasterData[#All],3,FALSE)</f>
        <v>Category04</v>
      </c>
      <c r="I244" t="str">
        <f>VLOOKUP(InputData[[#This Row],[PRODUCT ID]],MasterData[#All],4,FALSE)</f>
        <v>Lt</v>
      </c>
      <c r="J244" s="8">
        <f>VLOOKUP(InputData[[#This Row],[PRODUCT ID]],MasterData[#All],5,FALSE)</f>
        <v>55</v>
      </c>
      <c r="K244" s="8">
        <f>VLOOKUP(InputData[[#This Row],[PRODUCT ID]],MasterData[#All],6,FALSE)</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t="s">
        <v>45</v>
      </c>
      <c r="C245">
        <v>8</v>
      </c>
      <c r="D245" t="s">
        <v>106</v>
      </c>
      <c r="E245" t="s">
        <v>106</v>
      </c>
      <c r="F245">
        <v>0</v>
      </c>
      <c r="G245" t="str">
        <f>VLOOKUP(InputData[[#This Row],[PRODUCT ID]],MasterData[#All],2,FALSE)</f>
        <v>Product19</v>
      </c>
      <c r="H245" t="str">
        <f>VLOOKUP(InputData[[#This Row],[PRODUCT ID]],MasterData[#All],3,FALSE)</f>
        <v>Category02</v>
      </c>
      <c r="I245" t="str">
        <f>VLOOKUP(InputData[[#This Row],[PRODUCT ID]],MasterData[#All],4,FALSE)</f>
        <v>Ft</v>
      </c>
      <c r="J245" s="8">
        <f>VLOOKUP(InputData[[#This Row],[PRODUCT ID]],MasterData[#All],5,FALSE)</f>
        <v>150</v>
      </c>
      <c r="K245" s="8">
        <f>VLOOKUP(InputData[[#This Row],[PRODUCT ID]],MasterData[#All],6,FALSE)</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t="s">
        <v>14</v>
      </c>
      <c r="C246">
        <v>15</v>
      </c>
      <c r="D246" t="s">
        <v>108</v>
      </c>
      <c r="E246" t="s">
        <v>107</v>
      </c>
      <c r="F246">
        <v>0</v>
      </c>
      <c r="G246" t="str">
        <f>VLOOKUP(InputData[[#This Row],[PRODUCT ID]],MasterData[#All],2,FALSE)</f>
        <v>Product04</v>
      </c>
      <c r="H246" t="str">
        <f>VLOOKUP(InputData[[#This Row],[PRODUCT ID]],MasterData[#All],3,FALSE)</f>
        <v>Category01</v>
      </c>
      <c r="I246" t="str">
        <f>VLOOKUP(InputData[[#This Row],[PRODUCT ID]],MasterData[#All],4,FALSE)</f>
        <v>Lt</v>
      </c>
      <c r="J246" s="8">
        <f>VLOOKUP(InputData[[#This Row],[PRODUCT ID]],MasterData[#All],5,FALSE)</f>
        <v>44</v>
      </c>
      <c r="K246" s="8">
        <f>VLOOKUP(InputData[[#This Row],[PRODUCT ID]],MasterData[#All],6,FALSE)</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t="s">
        <v>26</v>
      </c>
      <c r="C247">
        <v>1</v>
      </c>
      <c r="D247" t="s">
        <v>108</v>
      </c>
      <c r="E247" t="s">
        <v>106</v>
      </c>
      <c r="F247">
        <v>0</v>
      </c>
      <c r="G247" t="str">
        <f>VLOOKUP(InputData[[#This Row],[PRODUCT ID]],MasterData[#All],2,FALSE)</f>
        <v>Product10</v>
      </c>
      <c r="H247" t="str">
        <f>VLOOKUP(InputData[[#This Row],[PRODUCT ID]],MasterData[#All],3,FALSE)</f>
        <v>Category02</v>
      </c>
      <c r="I247" t="str">
        <f>VLOOKUP(InputData[[#This Row],[PRODUCT ID]],MasterData[#All],4,FALSE)</f>
        <v>Ft</v>
      </c>
      <c r="J247" s="8">
        <f>VLOOKUP(InputData[[#This Row],[PRODUCT ID]],MasterData[#All],5,FALSE)</f>
        <v>148</v>
      </c>
      <c r="K247" s="8">
        <f>VLOOKUP(InputData[[#This Row],[PRODUCT ID]],MasterData[#All],6,FALSE)</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t="s">
        <v>33</v>
      </c>
      <c r="C248">
        <v>8</v>
      </c>
      <c r="D248" t="s">
        <v>108</v>
      </c>
      <c r="E248" t="s">
        <v>106</v>
      </c>
      <c r="F248">
        <v>0</v>
      </c>
      <c r="G248" t="str">
        <f>VLOOKUP(InputData[[#This Row],[PRODUCT ID]],MasterData[#All],2,FALSE)</f>
        <v>Product13</v>
      </c>
      <c r="H248" t="str">
        <f>VLOOKUP(InputData[[#This Row],[PRODUCT ID]],MasterData[#All],3,FALSE)</f>
        <v>Category02</v>
      </c>
      <c r="I248" t="str">
        <f>VLOOKUP(InputData[[#This Row],[PRODUCT ID]],MasterData[#All],4,FALSE)</f>
        <v>Kg</v>
      </c>
      <c r="J248" s="8">
        <f>VLOOKUP(InputData[[#This Row],[PRODUCT ID]],MasterData[#All],5,FALSE)</f>
        <v>112</v>
      </c>
      <c r="K248" s="8">
        <f>VLOOKUP(InputData[[#This Row],[PRODUCT ID]],MasterData[#All],6,FALSE)</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t="s">
        <v>98</v>
      </c>
      <c r="C249">
        <v>14</v>
      </c>
      <c r="D249" t="s">
        <v>108</v>
      </c>
      <c r="E249" t="s">
        <v>106</v>
      </c>
      <c r="F249">
        <v>0</v>
      </c>
      <c r="G249" t="str">
        <f>VLOOKUP(InputData[[#This Row],[PRODUCT ID]],MasterData[#All],2,FALSE)</f>
        <v>Product44</v>
      </c>
      <c r="H249" t="str">
        <f>VLOOKUP(InputData[[#This Row],[PRODUCT ID]],MasterData[#All],3,FALSE)</f>
        <v>Category05</v>
      </c>
      <c r="I249" t="str">
        <f>VLOOKUP(InputData[[#This Row],[PRODUCT ID]],MasterData[#All],4,FALSE)</f>
        <v>Kg</v>
      </c>
      <c r="J249" s="8">
        <f>VLOOKUP(InputData[[#This Row],[PRODUCT ID]],MasterData[#All],5,FALSE)</f>
        <v>76</v>
      </c>
      <c r="K249" s="8">
        <f>VLOOKUP(InputData[[#This Row],[PRODUCT ID]],MasterData[#All],6,FALSE)</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t="s">
        <v>94</v>
      </c>
      <c r="C250">
        <v>4</v>
      </c>
      <c r="D250" t="s">
        <v>108</v>
      </c>
      <c r="E250" t="s">
        <v>106</v>
      </c>
      <c r="F250">
        <v>0</v>
      </c>
      <c r="G250" t="str">
        <f>VLOOKUP(InputData[[#This Row],[PRODUCT ID]],MasterData[#All],2,FALSE)</f>
        <v>Product42</v>
      </c>
      <c r="H250" t="str">
        <f>VLOOKUP(InputData[[#This Row],[PRODUCT ID]],MasterData[#All],3,FALSE)</f>
        <v>Category05</v>
      </c>
      <c r="I250" t="str">
        <f>VLOOKUP(InputData[[#This Row],[PRODUCT ID]],MasterData[#All],4,FALSE)</f>
        <v>Ft</v>
      </c>
      <c r="J250" s="8">
        <f>VLOOKUP(InputData[[#This Row],[PRODUCT ID]],MasterData[#All],5,FALSE)</f>
        <v>120</v>
      </c>
      <c r="K250" s="8">
        <f>VLOOKUP(InputData[[#This Row],[PRODUCT ID]],MasterData[#All],6,FALSE)</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t="s">
        <v>12</v>
      </c>
      <c r="C251">
        <v>2</v>
      </c>
      <c r="D251" t="s">
        <v>108</v>
      </c>
      <c r="E251" t="s">
        <v>107</v>
      </c>
      <c r="F251">
        <v>0</v>
      </c>
      <c r="G251" t="str">
        <f>VLOOKUP(InputData[[#This Row],[PRODUCT ID]],MasterData[#All],2,FALSE)</f>
        <v>Product03</v>
      </c>
      <c r="H251" t="str">
        <f>VLOOKUP(InputData[[#This Row],[PRODUCT ID]],MasterData[#All],3,FALSE)</f>
        <v>Category01</v>
      </c>
      <c r="I251" t="str">
        <f>VLOOKUP(InputData[[#This Row],[PRODUCT ID]],MasterData[#All],4,FALSE)</f>
        <v>Kg</v>
      </c>
      <c r="J251" s="8">
        <f>VLOOKUP(InputData[[#This Row],[PRODUCT ID]],MasterData[#All],5,FALSE)</f>
        <v>71</v>
      </c>
      <c r="K251" s="8">
        <f>VLOOKUP(InputData[[#This Row],[PRODUCT ID]],MasterData[#All],6,FALSE)</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t="s">
        <v>52</v>
      </c>
      <c r="C252">
        <v>8</v>
      </c>
      <c r="D252" t="s">
        <v>106</v>
      </c>
      <c r="E252" t="s">
        <v>107</v>
      </c>
      <c r="F252">
        <v>0</v>
      </c>
      <c r="G252" t="str">
        <f>VLOOKUP(InputData[[#This Row],[PRODUCT ID]],MasterData[#All],2,FALSE)</f>
        <v>Product22</v>
      </c>
      <c r="H252" t="str">
        <f>VLOOKUP(InputData[[#This Row],[PRODUCT ID]],MasterData[#All],3,FALSE)</f>
        <v>Category03</v>
      </c>
      <c r="I252" t="str">
        <f>VLOOKUP(InputData[[#This Row],[PRODUCT ID]],MasterData[#All],4,FALSE)</f>
        <v>Ft</v>
      </c>
      <c r="J252" s="8">
        <f>VLOOKUP(InputData[[#This Row],[PRODUCT ID]],MasterData[#All],5,FALSE)</f>
        <v>121</v>
      </c>
      <c r="K252" s="8">
        <f>VLOOKUP(InputData[[#This Row],[PRODUCT ID]],MasterData[#All],6,FALSE)</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t="s">
        <v>54</v>
      </c>
      <c r="C253">
        <v>12</v>
      </c>
      <c r="D253" t="s">
        <v>108</v>
      </c>
      <c r="E253" t="s">
        <v>106</v>
      </c>
      <c r="F253">
        <v>0</v>
      </c>
      <c r="G253" t="str">
        <f>VLOOKUP(InputData[[#This Row],[PRODUCT ID]],MasterData[#All],2,FALSE)</f>
        <v>Product23</v>
      </c>
      <c r="H253" t="str">
        <f>VLOOKUP(InputData[[#This Row],[PRODUCT ID]],MasterData[#All],3,FALSE)</f>
        <v>Category03</v>
      </c>
      <c r="I253" t="str">
        <f>VLOOKUP(InputData[[#This Row],[PRODUCT ID]],MasterData[#All],4,FALSE)</f>
        <v>Ft</v>
      </c>
      <c r="J253" s="8">
        <f>VLOOKUP(InputData[[#This Row],[PRODUCT ID]],MasterData[#All],5,FALSE)</f>
        <v>141</v>
      </c>
      <c r="K253" s="8">
        <f>VLOOKUP(InputData[[#This Row],[PRODUCT ID]],MasterData[#All],6,FALSE)</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t="s">
        <v>67</v>
      </c>
      <c r="C254">
        <v>3</v>
      </c>
      <c r="D254" t="s">
        <v>105</v>
      </c>
      <c r="E254" t="s">
        <v>106</v>
      </c>
      <c r="F254">
        <v>0</v>
      </c>
      <c r="G254" t="str">
        <f>VLOOKUP(InputData[[#This Row],[PRODUCT ID]],MasterData[#All],2,FALSE)</f>
        <v>Product29</v>
      </c>
      <c r="H254" t="str">
        <f>VLOOKUP(InputData[[#This Row],[PRODUCT ID]],MasterData[#All],3,FALSE)</f>
        <v>Category04</v>
      </c>
      <c r="I254" t="str">
        <f>VLOOKUP(InputData[[#This Row],[PRODUCT ID]],MasterData[#All],4,FALSE)</f>
        <v>Lt</v>
      </c>
      <c r="J254" s="8">
        <f>VLOOKUP(InputData[[#This Row],[PRODUCT ID]],MasterData[#All],5,FALSE)</f>
        <v>47</v>
      </c>
      <c r="K254" s="8">
        <f>VLOOKUP(InputData[[#This Row],[PRODUCT ID]],MasterData[#All],6,FALSE)</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t="s">
        <v>29</v>
      </c>
      <c r="C255">
        <v>10</v>
      </c>
      <c r="D255" t="s">
        <v>106</v>
      </c>
      <c r="E255" t="s">
        <v>106</v>
      </c>
      <c r="F255">
        <v>0</v>
      </c>
      <c r="G255" t="str">
        <f>VLOOKUP(InputData[[#This Row],[PRODUCT ID]],MasterData[#All],2,FALSE)</f>
        <v>Product11</v>
      </c>
      <c r="H255" t="str">
        <f>VLOOKUP(InputData[[#This Row],[PRODUCT ID]],MasterData[#All],3,FALSE)</f>
        <v>Category02</v>
      </c>
      <c r="I255" t="str">
        <f>VLOOKUP(InputData[[#This Row],[PRODUCT ID]],MasterData[#All],4,FALSE)</f>
        <v>Lt</v>
      </c>
      <c r="J255" s="8">
        <f>VLOOKUP(InputData[[#This Row],[PRODUCT ID]],MasterData[#All],5,FALSE)</f>
        <v>44</v>
      </c>
      <c r="K255" s="8">
        <f>VLOOKUP(InputData[[#This Row],[PRODUCT ID]],MasterData[#All],6,FALSE)</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t="s">
        <v>31</v>
      </c>
      <c r="C256">
        <v>14</v>
      </c>
      <c r="D256" t="s">
        <v>108</v>
      </c>
      <c r="E256" t="s">
        <v>106</v>
      </c>
      <c r="F256">
        <v>0</v>
      </c>
      <c r="G256" t="str">
        <f>VLOOKUP(InputData[[#This Row],[PRODUCT ID]],MasterData[#All],2,FALSE)</f>
        <v>Product12</v>
      </c>
      <c r="H256" t="str">
        <f>VLOOKUP(InputData[[#This Row],[PRODUCT ID]],MasterData[#All],3,FALSE)</f>
        <v>Category02</v>
      </c>
      <c r="I256" t="str">
        <f>VLOOKUP(InputData[[#This Row],[PRODUCT ID]],MasterData[#All],4,FALSE)</f>
        <v>Kg</v>
      </c>
      <c r="J256" s="8">
        <f>VLOOKUP(InputData[[#This Row],[PRODUCT ID]],MasterData[#All],5,FALSE)</f>
        <v>73</v>
      </c>
      <c r="K256" s="8">
        <f>VLOOKUP(InputData[[#This Row],[PRODUCT ID]],MasterData[#All],6,FALSE)</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t="s">
        <v>60</v>
      </c>
      <c r="C257">
        <v>10</v>
      </c>
      <c r="D257" t="s">
        <v>106</v>
      </c>
      <c r="E257" t="s">
        <v>107</v>
      </c>
      <c r="F257">
        <v>0</v>
      </c>
      <c r="G257" t="str">
        <f>VLOOKUP(InputData[[#This Row],[PRODUCT ID]],MasterData[#All],2,FALSE)</f>
        <v>Product26</v>
      </c>
      <c r="H257" t="str">
        <f>VLOOKUP(InputData[[#This Row],[PRODUCT ID]],MasterData[#All],3,FALSE)</f>
        <v>Category04</v>
      </c>
      <c r="I257" t="str">
        <f>VLOOKUP(InputData[[#This Row],[PRODUCT ID]],MasterData[#All],4,FALSE)</f>
        <v>No.</v>
      </c>
      <c r="J257" s="8">
        <f>VLOOKUP(InputData[[#This Row],[PRODUCT ID]],MasterData[#All],5,FALSE)</f>
        <v>18</v>
      </c>
      <c r="K257" s="8">
        <f>VLOOKUP(InputData[[#This Row],[PRODUCT ID]],MasterData[#All],6,FALSE)</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t="s">
        <v>94</v>
      </c>
      <c r="C258">
        <v>8</v>
      </c>
      <c r="D258" t="s">
        <v>105</v>
      </c>
      <c r="E258" t="s">
        <v>107</v>
      </c>
      <c r="F258">
        <v>0</v>
      </c>
      <c r="G258" t="str">
        <f>VLOOKUP(InputData[[#This Row],[PRODUCT ID]],MasterData[#All],2,FALSE)</f>
        <v>Product42</v>
      </c>
      <c r="H258" t="str">
        <f>VLOOKUP(InputData[[#This Row],[PRODUCT ID]],MasterData[#All],3,FALSE)</f>
        <v>Category05</v>
      </c>
      <c r="I258" t="str">
        <f>VLOOKUP(InputData[[#This Row],[PRODUCT ID]],MasterData[#All],4,FALSE)</f>
        <v>Ft</v>
      </c>
      <c r="J258" s="8">
        <f>VLOOKUP(InputData[[#This Row],[PRODUCT ID]],MasterData[#All],5,FALSE)</f>
        <v>120</v>
      </c>
      <c r="K258" s="8">
        <f>VLOOKUP(InputData[[#This Row],[PRODUCT ID]],MasterData[#All],6,FALSE)</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t="s">
        <v>81</v>
      </c>
      <c r="C259">
        <v>8</v>
      </c>
      <c r="D259" t="s">
        <v>105</v>
      </c>
      <c r="E259" t="s">
        <v>106</v>
      </c>
      <c r="F259">
        <v>0</v>
      </c>
      <c r="G259" t="str">
        <f>VLOOKUP(InputData[[#This Row],[PRODUCT ID]],MasterData[#All],2,FALSE)</f>
        <v>Product36</v>
      </c>
      <c r="H259" t="str">
        <f>VLOOKUP(InputData[[#This Row],[PRODUCT ID]],MasterData[#All],3,FALSE)</f>
        <v>Category04</v>
      </c>
      <c r="I259" t="str">
        <f>VLOOKUP(InputData[[#This Row],[PRODUCT ID]],MasterData[#All],4,FALSE)</f>
        <v>Kg</v>
      </c>
      <c r="J259" s="8">
        <f>VLOOKUP(InputData[[#This Row],[PRODUCT ID]],MasterData[#All],5,FALSE)</f>
        <v>90</v>
      </c>
      <c r="K259" s="8">
        <f>VLOOKUP(InputData[[#This Row],[PRODUCT ID]],MasterData[#All],6,FALSE)</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t="s">
        <v>92</v>
      </c>
      <c r="C260">
        <v>14</v>
      </c>
      <c r="D260" t="s">
        <v>106</v>
      </c>
      <c r="E260" t="s">
        <v>107</v>
      </c>
      <c r="F260">
        <v>0</v>
      </c>
      <c r="G260" t="str">
        <f>VLOOKUP(InputData[[#This Row],[PRODUCT ID]],MasterData[#All],2,FALSE)</f>
        <v>Product41</v>
      </c>
      <c r="H260" t="str">
        <f>VLOOKUP(InputData[[#This Row],[PRODUCT ID]],MasterData[#All],3,FALSE)</f>
        <v>Category05</v>
      </c>
      <c r="I260" t="str">
        <f>VLOOKUP(InputData[[#This Row],[PRODUCT ID]],MasterData[#All],4,FALSE)</f>
        <v>Ft</v>
      </c>
      <c r="J260" s="8">
        <f>VLOOKUP(InputData[[#This Row],[PRODUCT ID]],MasterData[#All],5,FALSE)</f>
        <v>138</v>
      </c>
      <c r="K260" s="8">
        <f>VLOOKUP(InputData[[#This Row],[PRODUCT ID]],MasterData[#All],6,FALSE)</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t="s">
        <v>67</v>
      </c>
      <c r="C261">
        <v>14</v>
      </c>
      <c r="D261" t="s">
        <v>108</v>
      </c>
      <c r="E261" t="s">
        <v>107</v>
      </c>
      <c r="F261">
        <v>0</v>
      </c>
      <c r="G261" t="str">
        <f>VLOOKUP(InputData[[#This Row],[PRODUCT ID]],MasterData[#All],2,FALSE)</f>
        <v>Product29</v>
      </c>
      <c r="H261" t="str">
        <f>VLOOKUP(InputData[[#This Row],[PRODUCT ID]],MasterData[#All],3,FALSE)</f>
        <v>Category04</v>
      </c>
      <c r="I261" t="str">
        <f>VLOOKUP(InputData[[#This Row],[PRODUCT ID]],MasterData[#All],4,FALSE)</f>
        <v>Lt</v>
      </c>
      <c r="J261" s="8">
        <f>VLOOKUP(InputData[[#This Row],[PRODUCT ID]],MasterData[#All],5,FALSE)</f>
        <v>47</v>
      </c>
      <c r="K261" s="8">
        <f>VLOOKUP(InputData[[#This Row],[PRODUCT ID]],MasterData[#All],6,FALSE)</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t="s">
        <v>67</v>
      </c>
      <c r="C262">
        <v>6</v>
      </c>
      <c r="D262" t="s">
        <v>108</v>
      </c>
      <c r="E262" t="s">
        <v>107</v>
      </c>
      <c r="F262">
        <v>0</v>
      </c>
      <c r="G262" t="str">
        <f>VLOOKUP(InputData[[#This Row],[PRODUCT ID]],MasterData[#All],2,FALSE)</f>
        <v>Product29</v>
      </c>
      <c r="H262" t="str">
        <f>VLOOKUP(InputData[[#This Row],[PRODUCT ID]],MasterData[#All],3,FALSE)</f>
        <v>Category04</v>
      </c>
      <c r="I262" t="str">
        <f>VLOOKUP(InputData[[#This Row],[PRODUCT ID]],MasterData[#All],4,FALSE)</f>
        <v>Lt</v>
      </c>
      <c r="J262" s="8">
        <f>VLOOKUP(InputData[[#This Row],[PRODUCT ID]],MasterData[#All],5,FALSE)</f>
        <v>47</v>
      </c>
      <c r="K262" s="8">
        <f>VLOOKUP(InputData[[#This Row],[PRODUCT ID]],MasterData[#All],6,FALSE)</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t="s">
        <v>26</v>
      </c>
      <c r="C263">
        <v>13</v>
      </c>
      <c r="D263" t="s">
        <v>106</v>
      </c>
      <c r="E263" t="s">
        <v>106</v>
      </c>
      <c r="F263">
        <v>0</v>
      </c>
      <c r="G263" t="str">
        <f>VLOOKUP(InputData[[#This Row],[PRODUCT ID]],MasterData[#All],2,FALSE)</f>
        <v>Product10</v>
      </c>
      <c r="H263" t="str">
        <f>VLOOKUP(InputData[[#This Row],[PRODUCT ID]],MasterData[#All],3,FALSE)</f>
        <v>Category02</v>
      </c>
      <c r="I263" t="str">
        <f>VLOOKUP(InputData[[#This Row],[PRODUCT ID]],MasterData[#All],4,FALSE)</f>
        <v>Ft</v>
      </c>
      <c r="J263" s="8">
        <f>VLOOKUP(InputData[[#This Row],[PRODUCT ID]],MasterData[#All],5,FALSE)</f>
        <v>148</v>
      </c>
      <c r="K263" s="8">
        <f>VLOOKUP(InputData[[#This Row],[PRODUCT ID]],MasterData[#All],6,FALSE)</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t="s">
        <v>52</v>
      </c>
      <c r="C264">
        <v>1</v>
      </c>
      <c r="D264" t="s">
        <v>105</v>
      </c>
      <c r="E264" t="s">
        <v>107</v>
      </c>
      <c r="F264">
        <v>0</v>
      </c>
      <c r="G264" t="str">
        <f>VLOOKUP(InputData[[#This Row],[PRODUCT ID]],MasterData[#All],2,FALSE)</f>
        <v>Product22</v>
      </c>
      <c r="H264" t="str">
        <f>VLOOKUP(InputData[[#This Row],[PRODUCT ID]],MasterData[#All],3,FALSE)</f>
        <v>Category03</v>
      </c>
      <c r="I264" t="str">
        <f>VLOOKUP(InputData[[#This Row],[PRODUCT ID]],MasterData[#All],4,FALSE)</f>
        <v>Ft</v>
      </c>
      <c r="J264" s="8">
        <f>VLOOKUP(InputData[[#This Row],[PRODUCT ID]],MasterData[#All],5,FALSE)</f>
        <v>121</v>
      </c>
      <c r="K264" s="8">
        <f>VLOOKUP(InputData[[#This Row],[PRODUCT ID]],MasterData[#All],6,FALSE)</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t="s">
        <v>26</v>
      </c>
      <c r="C265">
        <v>7</v>
      </c>
      <c r="D265" t="s">
        <v>108</v>
      </c>
      <c r="E265" t="s">
        <v>107</v>
      </c>
      <c r="F265">
        <v>0</v>
      </c>
      <c r="G265" t="str">
        <f>VLOOKUP(InputData[[#This Row],[PRODUCT ID]],MasterData[#All],2,FALSE)</f>
        <v>Product10</v>
      </c>
      <c r="H265" t="str">
        <f>VLOOKUP(InputData[[#This Row],[PRODUCT ID]],MasterData[#All],3,FALSE)</f>
        <v>Category02</v>
      </c>
      <c r="I265" t="str">
        <f>VLOOKUP(InputData[[#This Row],[PRODUCT ID]],MasterData[#All],4,FALSE)</f>
        <v>Ft</v>
      </c>
      <c r="J265" s="8">
        <f>VLOOKUP(InputData[[#This Row],[PRODUCT ID]],MasterData[#All],5,FALSE)</f>
        <v>148</v>
      </c>
      <c r="K265" s="8">
        <f>VLOOKUP(InputData[[#This Row],[PRODUCT ID]],MasterData[#All],6,FALSE)</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t="s">
        <v>37</v>
      </c>
      <c r="C266">
        <v>2</v>
      </c>
      <c r="D266" t="s">
        <v>106</v>
      </c>
      <c r="E266" t="s">
        <v>107</v>
      </c>
      <c r="F266">
        <v>0</v>
      </c>
      <c r="G266" t="str">
        <f>VLOOKUP(InputData[[#This Row],[PRODUCT ID]],MasterData[#All],2,FALSE)</f>
        <v>Product15</v>
      </c>
      <c r="H266" t="str">
        <f>VLOOKUP(InputData[[#This Row],[PRODUCT ID]],MasterData[#All],3,FALSE)</f>
        <v>Category02</v>
      </c>
      <c r="I266" t="str">
        <f>VLOOKUP(InputData[[#This Row],[PRODUCT ID]],MasterData[#All],4,FALSE)</f>
        <v>No.</v>
      </c>
      <c r="J266" s="8">
        <f>VLOOKUP(InputData[[#This Row],[PRODUCT ID]],MasterData[#All],5,FALSE)</f>
        <v>12</v>
      </c>
      <c r="K266" s="8">
        <f>VLOOKUP(InputData[[#This Row],[PRODUCT ID]],MasterData[#All],6,FALSE)</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t="s">
        <v>75</v>
      </c>
      <c r="C267">
        <v>1</v>
      </c>
      <c r="D267" t="s">
        <v>108</v>
      </c>
      <c r="E267" t="s">
        <v>107</v>
      </c>
      <c r="F267">
        <v>0</v>
      </c>
      <c r="G267" t="str">
        <f>VLOOKUP(InputData[[#This Row],[PRODUCT ID]],MasterData[#All],2,FALSE)</f>
        <v>Product33</v>
      </c>
      <c r="H267" t="str">
        <f>VLOOKUP(InputData[[#This Row],[PRODUCT ID]],MasterData[#All],3,FALSE)</f>
        <v>Category04</v>
      </c>
      <c r="I267" t="str">
        <f>VLOOKUP(InputData[[#This Row],[PRODUCT ID]],MasterData[#All],4,FALSE)</f>
        <v>Kg</v>
      </c>
      <c r="J267" s="8">
        <f>VLOOKUP(InputData[[#This Row],[PRODUCT ID]],MasterData[#All],5,FALSE)</f>
        <v>95</v>
      </c>
      <c r="K267" s="8">
        <f>VLOOKUP(InputData[[#This Row],[PRODUCT ID]],MasterData[#All],6,FALSE)</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t="s">
        <v>96</v>
      </c>
      <c r="C268">
        <v>9</v>
      </c>
      <c r="D268" t="s">
        <v>108</v>
      </c>
      <c r="E268" t="s">
        <v>107</v>
      </c>
      <c r="F268">
        <v>0</v>
      </c>
      <c r="G268" t="str">
        <f>VLOOKUP(InputData[[#This Row],[PRODUCT ID]],MasterData[#All],2,FALSE)</f>
        <v>Product43</v>
      </c>
      <c r="H268" t="str">
        <f>VLOOKUP(InputData[[#This Row],[PRODUCT ID]],MasterData[#All],3,FALSE)</f>
        <v>Category05</v>
      </c>
      <c r="I268" t="str">
        <f>VLOOKUP(InputData[[#This Row],[PRODUCT ID]],MasterData[#All],4,FALSE)</f>
        <v>Kg</v>
      </c>
      <c r="J268" s="8">
        <f>VLOOKUP(InputData[[#This Row],[PRODUCT ID]],MasterData[#All],5,FALSE)</f>
        <v>67</v>
      </c>
      <c r="K268" s="8">
        <f>VLOOKUP(InputData[[#This Row],[PRODUCT ID]],MasterData[#All],6,FALSE)</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t="s">
        <v>31</v>
      </c>
      <c r="C269">
        <v>8</v>
      </c>
      <c r="D269" t="s">
        <v>108</v>
      </c>
      <c r="E269" t="s">
        <v>106</v>
      </c>
      <c r="F269">
        <v>0</v>
      </c>
      <c r="G269" t="str">
        <f>VLOOKUP(InputData[[#This Row],[PRODUCT ID]],MasterData[#All],2,FALSE)</f>
        <v>Product12</v>
      </c>
      <c r="H269" t="str">
        <f>VLOOKUP(InputData[[#This Row],[PRODUCT ID]],MasterData[#All],3,FALSE)</f>
        <v>Category02</v>
      </c>
      <c r="I269" t="str">
        <f>VLOOKUP(InputData[[#This Row],[PRODUCT ID]],MasterData[#All],4,FALSE)</f>
        <v>Kg</v>
      </c>
      <c r="J269" s="8">
        <f>VLOOKUP(InputData[[#This Row],[PRODUCT ID]],MasterData[#All],5,FALSE)</f>
        <v>73</v>
      </c>
      <c r="K269" s="8">
        <f>VLOOKUP(InputData[[#This Row],[PRODUCT ID]],MasterData[#All],6,FALSE)</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t="s">
        <v>67</v>
      </c>
      <c r="C270">
        <v>1</v>
      </c>
      <c r="D270" t="s">
        <v>106</v>
      </c>
      <c r="E270" t="s">
        <v>106</v>
      </c>
      <c r="F270">
        <v>0</v>
      </c>
      <c r="G270" t="str">
        <f>VLOOKUP(InputData[[#This Row],[PRODUCT ID]],MasterData[#All],2,FALSE)</f>
        <v>Product29</v>
      </c>
      <c r="H270" t="str">
        <f>VLOOKUP(InputData[[#This Row],[PRODUCT ID]],MasterData[#All],3,FALSE)</f>
        <v>Category04</v>
      </c>
      <c r="I270" t="str">
        <f>VLOOKUP(InputData[[#This Row],[PRODUCT ID]],MasterData[#All],4,FALSE)</f>
        <v>Lt</v>
      </c>
      <c r="J270" s="8">
        <f>VLOOKUP(InputData[[#This Row],[PRODUCT ID]],MasterData[#All],5,FALSE)</f>
        <v>47</v>
      </c>
      <c r="K270" s="8">
        <f>VLOOKUP(InputData[[#This Row],[PRODUCT ID]],MasterData[#All],6,FALSE)</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t="s">
        <v>73</v>
      </c>
      <c r="C271">
        <v>12</v>
      </c>
      <c r="D271" t="s">
        <v>108</v>
      </c>
      <c r="E271" t="s">
        <v>106</v>
      </c>
      <c r="F271">
        <v>0</v>
      </c>
      <c r="G271" t="str">
        <f>VLOOKUP(InputData[[#This Row],[PRODUCT ID]],MasterData[#All],2,FALSE)</f>
        <v>Product32</v>
      </c>
      <c r="H271" t="str">
        <f>VLOOKUP(InputData[[#This Row],[PRODUCT ID]],MasterData[#All],3,FALSE)</f>
        <v>Category04</v>
      </c>
      <c r="I271" t="str">
        <f>VLOOKUP(InputData[[#This Row],[PRODUCT ID]],MasterData[#All],4,FALSE)</f>
        <v>Kg</v>
      </c>
      <c r="J271" s="8">
        <f>VLOOKUP(InputData[[#This Row],[PRODUCT ID]],MasterData[#All],5,FALSE)</f>
        <v>89</v>
      </c>
      <c r="K271" s="8">
        <f>VLOOKUP(InputData[[#This Row],[PRODUCT ID]],MasterData[#All],6,FALSE)</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t="s">
        <v>77</v>
      </c>
      <c r="C272">
        <v>14</v>
      </c>
      <c r="D272" t="s">
        <v>106</v>
      </c>
      <c r="E272" t="s">
        <v>106</v>
      </c>
      <c r="F272">
        <v>0</v>
      </c>
      <c r="G272" t="str">
        <f>VLOOKUP(InputData[[#This Row],[PRODUCT ID]],MasterData[#All],2,FALSE)</f>
        <v>Product34</v>
      </c>
      <c r="H272" t="str">
        <f>VLOOKUP(InputData[[#This Row],[PRODUCT ID]],MasterData[#All],3,FALSE)</f>
        <v>Category04</v>
      </c>
      <c r="I272" t="str">
        <f>VLOOKUP(InputData[[#This Row],[PRODUCT ID]],MasterData[#All],4,FALSE)</f>
        <v>Lt</v>
      </c>
      <c r="J272" s="8">
        <f>VLOOKUP(InputData[[#This Row],[PRODUCT ID]],MasterData[#All],5,FALSE)</f>
        <v>55</v>
      </c>
      <c r="K272" s="8">
        <f>VLOOKUP(InputData[[#This Row],[PRODUCT ID]],MasterData[#All],6,FALSE)</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t="s">
        <v>73</v>
      </c>
      <c r="C273">
        <v>2</v>
      </c>
      <c r="D273" t="s">
        <v>108</v>
      </c>
      <c r="E273" t="s">
        <v>106</v>
      </c>
      <c r="F273">
        <v>0</v>
      </c>
      <c r="G273" t="str">
        <f>VLOOKUP(InputData[[#This Row],[PRODUCT ID]],MasterData[#All],2,FALSE)</f>
        <v>Product32</v>
      </c>
      <c r="H273" t="str">
        <f>VLOOKUP(InputData[[#This Row],[PRODUCT ID]],MasterData[#All],3,FALSE)</f>
        <v>Category04</v>
      </c>
      <c r="I273" t="str">
        <f>VLOOKUP(InputData[[#This Row],[PRODUCT ID]],MasterData[#All],4,FALSE)</f>
        <v>Kg</v>
      </c>
      <c r="J273" s="8">
        <f>VLOOKUP(InputData[[#This Row],[PRODUCT ID]],MasterData[#All],5,FALSE)</f>
        <v>89</v>
      </c>
      <c r="K273" s="8">
        <f>VLOOKUP(InputData[[#This Row],[PRODUCT ID]],MasterData[#All],6,FALSE)</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t="s">
        <v>45</v>
      </c>
      <c r="C274">
        <v>6</v>
      </c>
      <c r="D274" t="s">
        <v>106</v>
      </c>
      <c r="E274" t="s">
        <v>106</v>
      </c>
      <c r="F274">
        <v>0</v>
      </c>
      <c r="G274" t="str">
        <f>VLOOKUP(InputData[[#This Row],[PRODUCT ID]],MasterData[#All],2,FALSE)</f>
        <v>Product19</v>
      </c>
      <c r="H274" t="str">
        <f>VLOOKUP(InputData[[#This Row],[PRODUCT ID]],MasterData[#All],3,FALSE)</f>
        <v>Category02</v>
      </c>
      <c r="I274" t="str">
        <f>VLOOKUP(InputData[[#This Row],[PRODUCT ID]],MasterData[#All],4,FALSE)</f>
        <v>Ft</v>
      </c>
      <c r="J274" s="8">
        <f>VLOOKUP(InputData[[#This Row],[PRODUCT ID]],MasterData[#All],5,FALSE)</f>
        <v>150</v>
      </c>
      <c r="K274" s="8">
        <f>VLOOKUP(InputData[[#This Row],[PRODUCT ID]],MasterData[#All],6,FALSE)</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t="s">
        <v>29</v>
      </c>
      <c r="C275">
        <v>14</v>
      </c>
      <c r="D275" t="s">
        <v>108</v>
      </c>
      <c r="E275" t="s">
        <v>106</v>
      </c>
      <c r="F275">
        <v>0</v>
      </c>
      <c r="G275" t="str">
        <f>VLOOKUP(InputData[[#This Row],[PRODUCT ID]],MasterData[#All],2,FALSE)</f>
        <v>Product11</v>
      </c>
      <c r="H275" t="str">
        <f>VLOOKUP(InputData[[#This Row],[PRODUCT ID]],MasterData[#All],3,FALSE)</f>
        <v>Category02</v>
      </c>
      <c r="I275" t="str">
        <f>VLOOKUP(InputData[[#This Row],[PRODUCT ID]],MasterData[#All],4,FALSE)</f>
        <v>Lt</v>
      </c>
      <c r="J275" s="8">
        <f>VLOOKUP(InputData[[#This Row],[PRODUCT ID]],MasterData[#All],5,FALSE)</f>
        <v>44</v>
      </c>
      <c r="K275" s="8">
        <f>VLOOKUP(InputData[[#This Row],[PRODUCT ID]],MasterData[#All],6,FALSE)</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t="s">
        <v>52</v>
      </c>
      <c r="C276">
        <v>10</v>
      </c>
      <c r="D276" t="s">
        <v>108</v>
      </c>
      <c r="E276" t="s">
        <v>107</v>
      </c>
      <c r="F276">
        <v>0</v>
      </c>
      <c r="G276" t="str">
        <f>VLOOKUP(InputData[[#This Row],[PRODUCT ID]],MasterData[#All],2,FALSE)</f>
        <v>Product22</v>
      </c>
      <c r="H276" t="str">
        <f>VLOOKUP(InputData[[#This Row],[PRODUCT ID]],MasterData[#All],3,FALSE)</f>
        <v>Category03</v>
      </c>
      <c r="I276" t="str">
        <f>VLOOKUP(InputData[[#This Row],[PRODUCT ID]],MasterData[#All],4,FALSE)</f>
        <v>Ft</v>
      </c>
      <c r="J276" s="8">
        <f>VLOOKUP(InputData[[#This Row],[PRODUCT ID]],MasterData[#All],5,FALSE)</f>
        <v>121</v>
      </c>
      <c r="K276" s="8">
        <f>VLOOKUP(InputData[[#This Row],[PRODUCT ID]],MasterData[#All],6,FALSE)</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t="s">
        <v>35</v>
      </c>
      <c r="C277">
        <v>11</v>
      </c>
      <c r="D277" t="s">
        <v>106</v>
      </c>
      <c r="E277" t="s">
        <v>107</v>
      </c>
      <c r="F277">
        <v>0</v>
      </c>
      <c r="G277" t="str">
        <f>VLOOKUP(InputData[[#This Row],[PRODUCT ID]],MasterData[#All],2,FALSE)</f>
        <v>Product14</v>
      </c>
      <c r="H277" t="str">
        <f>VLOOKUP(InputData[[#This Row],[PRODUCT ID]],MasterData[#All],3,FALSE)</f>
        <v>Category02</v>
      </c>
      <c r="I277" t="str">
        <f>VLOOKUP(InputData[[#This Row],[PRODUCT ID]],MasterData[#All],4,FALSE)</f>
        <v>Kg</v>
      </c>
      <c r="J277" s="8">
        <f>VLOOKUP(InputData[[#This Row],[PRODUCT ID]],MasterData[#All],5,FALSE)</f>
        <v>112</v>
      </c>
      <c r="K277" s="8">
        <f>VLOOKUP(InputData[[#This Row],[PRODUCT ID]],MasterData[#All],6,FALSE)</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t="s">
        <v>90</v>
      </c>
      <c r="C278">
        <v>4</v>
      </c>
      <c r="D278" t="s">
        <v>106</v>
      </c>
      <c r="E278" t="s">
        <v>106</v>
      </c>
      <c r="F278">
        <v>0</v>
      </c>
      <c r="G278" t="str">
        <f>VLOOKUP(InputData[[#This Row],[PRODUCT ID]],MasterData[#All],2,FALSE)</f>
        <v>Product40</v>
      </c>
      <c r="H278" t="str">
        <f>VLOOKUP(InputData[[#This Row],[PRODUCT ID]],MasterData[#All],3,FALSE)</f>
        <v>Category05</v>
      </c>
      <c r="I278" t="str">
        <f>VLOOKUP(InputData[[#This Row],[PRODUCT ID]],MasterData[#All],4,FALSE)</f>
        <v>Kg</v>
      </c>
      <c r="J278" s="8">
        <f>VLOOKUP(InputData[[#This Row],[PRODUCT ID]],MasterData[#All],5,FALSE)</f>
        <v>90</v>
      </c>
      <c r="K278" s="8">
        <f>VLOOKUP(InputData[[#This Row],[PRODUCT ID]],MasterData[#All],6,FALSE)</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t="s">
        <v>22</v>
      </c>
      <c r="C279">
        <v>9</v>
      </c>
      <c r="D279" t="s">
        <v>105</v>
      </c>
      <c r="E279" t="s">
        <v>107</v>
      </c>
      <c r="F279">
        <v>0</v>
      </c>
      <c r="G279" t="str">
        <f>VLOOKUP(InputData[[#This Row],[PRODUCT ID]],MasterData[#All],2,FALSE)</f>
        <v>Product08</v>
      </c>
      <c r="H279" t="str">
        <f>VLOOKUP(InputData[[#This Row],[PRODUCT ID]],MasterData[#All],3,FALSE)</f>
        <v>Category01</v>
      </c>
      <c r="I279" t="str">
        <f>VLOOKUP(InputData[[#This Row],[PRODUCT ID]],MasterData[#All],4,FALSE)</f>
        <v>Kg</v>
      </c>
      <c r="J279" s="8">
        <f>VLOOKUP(InputData[[#This Row],[PRODUCT ID]],MasterData[#All],5,FALSE)</f>
        <v>83</v>
      </c>
      <c r="K279" s="8">
        <f>VLOOKUP(InputData[[#This Row],[PRODUCT ID]],MasterData[#All],6,FALSE)</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t="s">
        <v>50</v>
      </c>
      <c r="C280">
        <v>2</v>
      </c>
      <c r="D280" t="s">
        <v>108</v>
      </c>
      <c r="E280" t="s">
        <v>107</v>
      </c>
      <c r="F280">
        <v>0</v>
      </c>
      <c r="G280" t="str">
        <f>VLOOKUP(InputData[[#This Row],[PRODUCT ID]],MasterData[#All],2,FALSE)</f>
        <v>Product21</v>
      </c>
      <c r="H280" t="str">
        <f>VLOOKUP(InputData[[#This Row],[PRODUCT ID]],MasterData[#All],3,FALSE)</f>
        <v>Category03</v>
      </c>
      <c r="I280" t="str">
        <f>VLOOKUP(InputData[[#This Row],[PRODUCT ID]],MasterData[#All],4,FALSE)</f>
        <v>Ft</v>
      </c>
      <c r="J280" s="8">
        <f>VLOOKUP(InputData[[#This Row],[PRODUCT ID]],MasterData[#All],5,FALSE)</f>
        <v>126</v>
      </c>
      <c r="K280" s="8">
        <f>VLOOKUP(InputData[[#This Row],[PRODUCT ID]],MasterData[#All],6,FALSE)</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t="s">
        <v>35</v>
      </c>
      <c r="C281">
        <v>7</v>
      </c>
      <c r="D281" t="s">
        <v>106</v>
      </c>
      <c r="E281" t="s">
        <v>106</v>
      </c>
      <c r="F281">
        <v>0</v>
      </c>
      <c r="G281" t="str">
        <f>VLOOKUP(InputData[[#This Row],[PRODUCT ID]],MasterData[#All],2,FALSE)</f>
        <v>Product14</v>
      </c>
      <c r="H281" t="str">
        <f>VLOOKUP(InputData[[#This Row],[PRODUCT ID]],MasterData[#All],3,FALSE)</f>
        <v>Category02</v>
      </c>
      <c r="I281" t="str">
        <f>VLOOKUP(InputData[[#This Row],[PRODUCT ID]],MasterData[#All],4,FALSE)</f>
        <v>Kg</v>
      </c>
      <c r="J281" s="8">
        <f>VLOOKUP(InputData[[#This Row],[PRODUCT ID]],MasterData[#All],5,FALSE)</f>
        <v>112</v>
      </c>
      <c r="K281" s="8">
        <f>VLOOKUP(InputData[[#This Row],[PRODUCT ID]],MasterData[#All],6,FALSE)</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t="s">
        <v>6</v>
      </c>
      <c r="C282">
        <v>6</v>
      </c>
      <c r="D282" t="s">
        <v>106</v>
      </c>
      <c r="E282" t="s">
        <v>107</v>
      </c>
      <c r="F282">
        <v>0</v>
      </c>
      <c r="G282" t="str">
        <f>VLOOKUP(InputData[[#This Row],[PRODUCT ID]],MasterData[#All],2,FALSE)</f>
        <v>Product01</v>
      </c>
      <c r="H282" t="str">
        <f>VLOOKUP(InputData[[#This Row],[PRODUCT ID]],MasterData[#All],3,FALSE)</f>
        <v>Category01</v>
      </c>
      <c r="I282" t="str">
        <f>VLOOKUP(InputData[[#This Row],[PRODUCT ID]],MasterData[#All],4,FALSE)</f>
        <v>Kg</v>
      </c>
      <c r="J282" s="8">
        <f>VLOOKUP(InputData[[#This Row],[PRODUCT ID]],MasterData[#All],5,FALSE)</f>
        <v>98</v>
      </c>
      <c r="K282" s="8">
        <f>VLOOKUP(InputData[[#This Row],[PRODUCT ID]],MasterData[#All],6,FALSE)</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t="s">
        <v>10</v>
      </c>
      <c r="C283">
        <v>5</v>
      </c>
      <c r="D283" t="s">
        <v>105</v>
      </c>
      <c r="E283" t="s">
        <v>107</v>
      </c>
      <c r="F283">
        <v>0</v>
      </c>
      <c r="G283" t="str">
        <f>VLOOKUP(InputData[[#This Row],[PRODUCT ID]],MasterData[#All],2,FALSE)</f>
        <v>Product02</v>
      </c>
      <c r="H283" t="str">
        <f>VLOOKUP(InputData[[#This Row],[PRODUCT ID]],MasterData[#All],3,FALSE)</f>
        <v>Category01</v>
      </c>
      <c r="I283" t="str">
        <f>VLOOKUP(InputData[[#This Row],[PRODUCT ID]],MasterData[#All],4,FALSE)</f>
        <v>Kg</v>
      </c>
      <c r="J283" s="8">
        <f>VLOOKUP(InputData[[#This Row],[PRODUCT ID]],MasterData[#All],5,FALSE)</f>
        <v>105</v>
      </c>
      <c r="K283" s="8">
        <f>VLOOKUP(InputData[[#This Row],[PRODUCT ID]],MasterData[#All],6,FALSE)</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t="s">
        <v>94</v>
      </c>
      <c r="C284">
        <v>8</v>
      </c>
      <c r="D284" t="s">
        <v>108</v>
      </c>
      <c r="E284" t="s">
        <v>106</v>
      </c>
      <c r="F284">
        <v>0</v>
      </c>
      <c r="G284" t="str">
        <f>VLOOKUP(InputData[[#This Row],[PRODUCT ID]],MasterData[#All],2,FALSE)</f>
        <v>Product42</v>
      </c>
      <c r="H284" t="str">
        <f>VLOOKUP(InputData[[#This Row],[PRODUCT ID]],MasterData[#All],3,FALSE)</f>
        <v>Category05</v>
      </c>
      <c r="I284" t="str">
        <f>VLOOKUP(InputData[[#This Row],[PRODUCT ID]],MasterData[#All],4,FALSE)</f>
        <v>Ft</v>
      </c>
      <c r="J284" s="8">
        <f>VLOOKUP(InputData[[#This Row],[PRODUCT ID]],MasterData[#All],5,FALSE)</f>
        <v>120</v>
      </c>
      <c r="K284" s="8">
        <f>VLOOKUP(InputData[[#This Row],[PRODUCT ID]],MasterData[#All],6,FALSE)</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t="s">
        <v>69</v>
      </c>
      <c r="C285">
        <v>15</v>
      </c>
      <c r="D285" t="s">
        <v>106</v>
      </c>
      <c r="E285" t="s">
        <v>106</v>
      </c>
      <c r="F285">
        <v>0</v>
      </c>
      <c r="G285" t="str">
        <f>VLOOKUP(InputData[[#This Row],[PRODUCT ID]],MasterData[#All],2,FALSE)</f>
        <v>Product30</v>
      </c>
      <c r="H285" t="str">
        <f>VLOOKUP(InputData[[#This Row],[PRODUCT ID]],MasterData[#All],3,FALSE)</f>
        <v>Category04</v>
      </c>
      <c r="I285" t="str">
        <f>VLOOKUP(InputData[[#This Row],[PRODUCT ID]],MasterData[#All],4,FALSE)</f>
        <v>Ft</v>
      </c>
      <c r="J285" s="8">
        <f>VLOOKUP(InputData[[#This Row],[PRODUCT ID]],MasterData[#All],5,FALSE)</f>
        <v>148</v>
      </c>
      <c r="K285" s="8">
        <f>VLOOKUP(InputData[[#This Row],[PRODUCT ID]],MasterData[#All],6,FALSE)</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t="s">
        <v>41</v>
      </c>
      <c r="C286">
        <v>14</v>
      </c>
      <c r="D286" t="s">
        <v>108</v>
      </c>
      <c r="E286" t="s">
        <v>107</v>
      </c>
      <c r="F286">
        <v>0</v>
      </c>
      <c r="G286" t="str">
        <f>VLOOKUP(InputData[[#This Row],[PRODUCT ID]],MasterData[#All],2,FALSE)</f>
        <v>Product17</v>
      </c>
      <c r="H286" t="str">
        <f>VLOOKUP(InputData[[#This Row],[PRODUCT ID]],MasterData[#All],3,FALSE)</f>
        <v>Category02</v>
      </c>
      <c r="I286" t="str">
        <f>VLOOKUP(InputData[[#This Row],[PRODUCT ID]],MasterData[#All],4,FALSE)</f>
        <v>Ft</v>
      </c>
      <c r="J286" s="8">
        <f>VLOOKUP(InputData[[#This Row],[PRODUCT ID]],MasterData[#All],5,FALSE)</f>
        <v>134</v>
      </c>
      <c r="K286" s="8">
        <f>VLOOKUP(InputData[[#This Row],[PRODUCT ID]],MasterData[#All],6,FALSE)</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t="s">
        <v>39</v>
      </c>
      <c r="C287">
        <v>11</v>
      </c>
      <c r="D287" t="s">
        <v>108</v>
      </c>
      <c r="E287" t="s">
        <v>106</v>
      </c>
      <c r="F287">
        <v>0</v>
      </c>
      <c r="G287" t="str">
        <f>VLOOKUP(InputData[[#This Row],[PRODUCT ID]],MasterData[#All],2,FALSE)</f>
        <v>Product16</v>
      </c>
      <c r="H287" t="str">
        <f>VLOOKUP(InputData[[#This Row],[PRODUCT ID]],MasterData[#All],3,FALSE)</f>
        <v>Category02</v>
      </c>
      <c r="I287" t="str">
        <f>VLOOKUP(InputData[[#This Row],[PRODUCT ID]],MasterData[#All],4,FALSE)</f>
        <v>No.</v>
      </c>
      <c r="J287" s="8">
        <f>VLOOKUP(InputData[[#This Row],[PRODUCT ID]],MasterData[#All],5,FALSE)</f>
        <v>13</v>
      </c>
      <c r="K287" s="8">
        <f>VLOOKUP(InputData[[#This Row],[PRODUCT ID]],MasterData[#All],6,FALSE)</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t="s">
        <v>54</v>
      </c>
      <c r="C288">
        <v>6</v>
      </c>
      <c r="D288" t="s">
        <v>106</v>
      </c>
      <c r="E288" t="s">
        <v>107</v>
      </c>
      <c r="F288">
        <v>0</v>
      </c>
      <c r="G288" t="str">
        <f>VLOOKUP(InputData[[#This Row],[PRODUCT ID]],MasterData[#All],2,FALSE)</f>
        <v>Product23</v>
      </c>
      <c r="H288" t="str">
        <f>VLOOKUP(InputData[[#This Row],[PRODUCT ID]],MasterData[#All],3,FALSE)</f>
        <v>Category03</v>
      </c>
      <c r="I288" t="str">
        <f>VLOOKUP(InputData[[#This Row],[PRODUCT ID]],MasterData[#All],4,FALSE)</f>
        <v>Ft</v>
      </c>
      <c r="J288" s="8">
        <f>VLOOKUP(InputData[[#This Row],[PRODUCT ID]],MasterData[#All],5,FALSE)</f>
        <v>141</v>
      </c>
      <c r="K288" s="8">
        <f>VLOOKUP(InputData[[#This Row],[PRODUCT ID]],MasterData[#All],6,FALSE)</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t="s">
        <v>92</v>
      </c>
      <c r="C289">
        <v>9</v>
      </c>
      <c r="D289" t="s">
        <v>108</v>
      </c>
      <c r="E289" t="s">
        <v>107</v>
      </c>
      <c r="F289">
        <v>0</v>
      </c>
      <c r="G289" t="str">
        <f>VLOOKUP(InputData[[#This Row],[PRODUCT ID]],MasterData[#All],2,FALSE)</f>
        <v>Product41</v>
      </c>
      <c r="H289" t="str">
        <f>VLOOKUP(InputData[[#This Row],[PRODUCT ID]],MasterData[#All],3,FALSE)</f>
        <v>Category05</v>
      </c>
      <c r="I289" t="str">
        <f>VLOOKUP(InputData[[#This Row],[PRODUCT ID]],MasterData[#All],4,FALSE)</f>
        <v>Ft</v>
      </c>
      <c r="J289" s="8">
        <f>VLOOKUP(InputData[[#This Row],[PRODUCT ID]],MasterData[#All],5,FALSE)</f>
        <v>138</v>
      </c>
      <c r="K289" s="8">
        <f>VLOOKUP(InputData[[#This Row],[PRODUCT ID]],MasterData[#All],6,FALSE)</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t="s">
        <v>16</v>
      </c>
      <c r="C290">
        <v>9</v>
      </c>
      <c r="D290" t="s">
        <v>108</v>
      </c>
      <c r="E290" t="s">
        <v>107</v>
      </c>
      <c r="F290">
        <v>0</v>
      </c>
      <c r="G290" t="str">
        <f>VLOOKUP(InputData[[#This Row],[PRODUCT ID]],MasterData[#All],2,FALSE)</f>
        <v>Product05</v>
      </c>
      <c r="H290" t="str">
        <f>VLOOKUP(InputData[[#This Row],[PRODUCT ID]],MasterData[#All],3,FALSE)</f>
        <v>Category01</v>
      </c>
      <c r="I290" t="str">
        <f>VLOOKUP(InputData[[#This Row],[PRODUCT ID]],MasterData[#All],4,FALSE)</f>
        <v>Ft</v>
      </c>
      <c r="J290" s="8">
        <f>VLOOKUP(InputData[[#This Row],[PRODUCT ID]],MasterData[#All],5,FALSE)</f>
        <v>133</v>
      </c>
      <c r="K290" s="8">
        <f>VLOOKUP(InputData[[#This Row],[PRODUCT ID]],MasterData[#All],6,FALSE)</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t="s">
        <v>35</v>
      </c>
      <c r="C291">
        <v>8</v>
      </c>
      <c r="D291" t="s">
        <v>108</v>
      </c>
      <c r="E291" t="s">
        <v>106</v>
      </c>
      <c r="F291">
        <v>0</v>
      </c>
      <c r="G291" t="str">
        <f>VLOOKUP(InputData[[#This Row],[PRODUCT ID]],MasterData[#All],2,FALSE)</f>
        <v>Product14</v>
      </c>
      <c r="H291" t="str">
        <f>VLOOKUP(InputData[[#This Row],[PRODUCT ID]],MasterData[#All],3,FALSE)</f>
        <v>Category02</v>
      </c>
      <c r="I291" t="str">
        <f>VLOOKUP(InputData[[#This Row],[PRODUCT ID]],MasterData[#All],4,FALSE)</f>
        <v>Kg</v>
      </c>
      <c r="J291" s="8">
        <f>VLOOKUP(InputData[[#This Row],[PRODUCT ID]],MasterData[#All],5,FALSE)</f>
        <v>112</v>
      </c>
      <c r="K291" s="8">
        <f>VLOOKUP(InputData[[#This Row],[PRODUCT ID]],MasterData[#All],6,FALSE)</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t="s">
        <v>43</v>
      </c>
      <c r="C292">
        <v>6</v>
      </c>
      <c r="D292" t="s">
        <v>108</v>
      </c>
      <c r="E292" t="s">
        <v>107</v>
      </c>
      <c r="F292">
        <v>0</v>
      </c>
      <c r="G292" t="str">
        <f>VLOOKUP(InputData[[#This Row],[PRODUCT ID]],MasterData[#All],2,FALSE)</f>
        <v>Product18</v>
      </c>
      <c r="H292" t="str">
        <f>VLOOKUP(InputData[[#This Row],[PRODUCT ID]],MasterData[#All],3,FALSE)</f>
        <v>Category02</v>
      </c>
      <c r="I292" t="str">
        <f>VLOOKUP(InputData[[#This Row],[PRODUCT ID]],MasterData[#All],4,FALSE)</f>
        <v>No.</v>
      </c>
      <c r="J292" s="8">
        <f>VLOOKUP(InputData[[#This Row],[PRODUCT ID]],MasterData[#All],5,FALSE)</f>
        <v>37</v>
      </c>
      <c r="K292" s="8">
        <f>VLOOKUP(InputData[[#This Row],[PRODUCT ID]],MasterData[#All],6,FALSE)</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t="s">
        <v>10</v>
      </c>
      <c r="C293">
        <v>6</v>
      </c>
      <c r="D293" t="s">
        <v>108</v>
      </c>
      <c r="E293" t="s">
        <v>107</v>
      </c>
      <c r="F293">
        <v>0</v>
      </c>
      <c r="G293" t="str">
        <f>VLOOKUP(InputData[[#This Row],[PRODUCT ID]],MasterData[#All],2,FALSE)</f>
        <v>Product02</v>
      </c>
      <c r="H293" t="str">
        <f>VLOOKUP(InputData[[#This Row],[PRODUCT ID]],MasterData[#All],3,FALSE)</f>
        <v>Category01</v>
      </c>
      <c r="I293" t="str">
        <f>VLOOKUP(InputData[[#This Row],[PRODUCT ID]],MasterData[#All],4,FALSE)</f>
        <v>Kg</v>
      </c>
      <c r="J293" s="8">
        <f>VLOOKUP(InputData[[#This Row],[PRODUCT ID]],MasterData[#All],5,FALSE)</f>
        <v>105</v>
      </c>
      <c r="K293" s="8">
        <f>VLOOKUP(InputData[[#This Row],[PRODUCT ID]],MasterData[#All],6,FALSE)</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t="s">
        <v>16</v>
      </c>
      <c r="C294">
        <v>11</v>
      </c>
      <c r="D294" t="s">
        <v>106</v>
      </c>
      <c r="E294" t="s">
        <v>107</v>
      </c>
      <c r="F294">
        <v>0</v>
      </c>
      <c r="G294" t="str">
        <f>VLOOKUP(InputData[[#This Row],[PRODUCT ID]],MasterData[#All],2,FALSE)</f>
        <v>Product05</v>
      </c>
      <c r="H294" t="str">
        <f>VLOOKUP(InputData[[#This Row],[PRODUCT ID]],MasterData[#All],3,FALSE)</f>
        <v>Category01</v>
      </c>
      <c r="I294" t="str">
        <f>VLOOKUP(InputData[[#This Row],[PRODUCT ID]],MasterData[#All],4,FALSE)</f>
        <v>Ft</v>
      </c>
      <c r="J294" s="8">
        <f>VLOOKUP(InputData[[#This Row],[PRODUCT ID]],MasterData[#All],5,FALSE)</f>
        <v>133</v>
      </c>
      <c r="K294" s="8">
        <f>VLOOKUP(InputData[[#This Row],[PRODUCT ID]],MasterData[#All],6,FALSE)</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t="s">
        <v>14</v>
      </c>
      <c r="C295">
        <v>3</v>
      </c>
      <c r="D295" t="s">
        <v>106</v>
      </c>
      <c r="E295" t="s">
        <v>107</v>
      </c>
      <c r="F295">
        <v>0</v>
      </c>
      <c r="G295" t="str">
        <f>VLOOKUP(InputData[[#This Row],[PRODUCT ID]],MasterData[#All],2,FALSE)</f>
        <v>Product04</v>
      </c>
      <c r="H295" t="str">
        <f>VLOOKUP(InputData[[#This Row],[PRODUCT ID]],MasterData[#All],3,FALSE)</f>
        <v>Category01</v>
      </c>
      <c r="I295" t="str">
        <f>VLOOKUP(InputData[[#This Row],[PRODUCT ID]],MasterData[#All],4,FALSE)</f>
        <v>Lt</v>
      </c>
      <c r="J295" s="8">
        <f>VLOOKUP(InputData[[#This Row],[PRODUCT ID]],MasterData[#All],5,FALSE)</f>
        <v>44</v>
      </c>
      <c r="K295" s="8">
        <f>VLOOKUP(InputData[[#This Row],[PRODUCT ID]],MasterData[#All],6,FALSE)</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t="s">
        <v>73</v>
      </c>
      <c r="C296">
        <v>14</v>
      </c>
      <c r="D296" t="s">
        <v>106</v>
      </c>
      <c r="E296" t="s">
        <v>106</v>
      </c>
      <c r="F296">
        <v>0</v>
      </c>
      <c r="G296" t="str">
        <f>VLOOKUP(InputData[[#This Row],[PRODUCT ID]],MasterData[#All],2,FALSE)</f>
        <v>Product32</v>
      </c>
      <c r="H296" t="str">
        <f>VLOOKUP(InputData[[#This Row],[PRODUCT ID]],MasterData[#All],3,FALSE)</f>
        <v>Category04</v>
      </c>
      <c r="I296" t="str">
        <f>VLOOKUP(InputData[[#This Row],[PRODUCT ID]],MasterData[#All],4,FALSE)</f>
        <v>Kg</v>
      </c>
      <c r="J296" s="8">
        <f>VLOOKUP(InputData[[#This Row],[PRODUCT ID]],MasterData[#All],5,FALSE)</f>
        <v>89</v>
      </c>
      <c r="K296" s="8">
        <f>VLOOKUP(InputData[[#This Row],[PRODUCT ID]],MasterData[#All],6,FALSE)</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t="s">
        <v>26</v>
      </c>
      <c r="C297">
        <v>13</v>
      </c>
      <c r="D297" t="s">
        <v>108</v>
      </c>
      <c r="E297" t="s">
        <v>107</v>
      </c>
      <c r="F297">
        <v>0</v>
      </c>
      <c r="G297" t="str">
        <f>VLOOKUP(InputData[[#This Row],[PRODUCT ID]],MasterData[#All],2,FALSE)</f>
        <v>Product10</v>
      </c>
      <c r="H297" t="str">
        <f>VLOOKUP(InputData[[#This Row],[PRODUCT ID]],MasterData[#All],3,FALSE)</f>
        <v>Category02</v>
      </c>
      <c r="I297" t="str">
        <f>VLOOKUP(InputData[[#This Row],[PRODUCT ID]],MasterData[#All],4,FALSE)</f>
        <v>Ft</v>
      </c>
      <c r="J297" s="8">
        <f>VLOOKUP(InputData[[#This Row],[PRODUCT ID]],MasterData[#All],5,FALSE)</f>
        <v>148</v>
      </c>
      <c r="K297" s="8">
        <f>VLOOKUP(InputData[[#This Row],[PRODUCT ID]],MasterData[#All],6,FALSE)</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t="s">
        <v>60</v>
      </c>
      <c r="C298">
        <v>8</v>
      </c>
      <c r="D298" t="s">
        <v>106</v>
      </c>
      <c r="E298" t="s">
        <v>107</v>
      </c>
      <c r="F298">
        <v>0</v>
      </c>
      <c r="G298" t="str">
        <f>VLOOKUP(InputData[[#This Row],[PRODUCT ID]],MasterData[#All],2,FALSE)</f>
        <v>Product26</v>
      </c>
      <c r="H298" t="str">
        <f>VLOOKUP(InputData[[#This Row],[PRODUCT ID]],MasterData[#All],3,FALSE)</f>
        <v>Category04</v>
      </c>
      <c r="I298" t="str">
        <f>VLOOKUP(InputData[[#This Row],[PRODUCT ID]],MasterData[#All],4,FALSE)</f>
        <v>No.</v>
      </c>
      <c r="J298" s="8">
        <f>VLOOKUP(InputData[[#This Row],[PRODUCT ID]],MasterData[#All],5,FALSE)</f>
        <v>18</v>
      </c>
      <c r="K298" s="8">
        <f>VLOOKUP(InputData[[#This Row],[PRODUCT ID]],MasterData[#All],6,FALSE)</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t="s">
        <v>65</v>
      </c>
      <c r="C299">
        <v>3</v>
      </c>
      <c r="D299" t="s">
        <v>108</v>
      </c>
      <c r="E299" t="s">
        <v>107</v>
      </c>
      <c r="F299">
        <v>0</v>
      </c>
      <c r="G299" t="str">
        <f>VLOOKUP(InputData[[#This Row],[PRODUCT ID]],MasterData[#All],2,FALSE)</f>
        <v>Product28</v>
      </c>
      <c r="H299" t="str">
        <f>VLOOKUP(InputData[[#This Row],[PRODUCT ID]],MasterData[#All],3,FALSE)</f>
        <v>Category04</v>
      </c>
      <c r="I299" t="str">
        <f>VLOOKUP(InputData[[#This Row],[PRODUCT ID]],MasterData[#All],4,FALSE)</f>
        <v>No.</v>
      </c>
      <c r="J299" s="8">
        <f>VLOOKUP(InputData[[#This Row],[PRODUCT ID]],MasterData[#All],5,FALSE)</f>
        <v>37</v>
      </c>
      <c r="K299" s="8">
        <f>VLOOKUP(InputData[[#This Row],[PRODUCT ID]],MasterData[#All],6,FALSE)</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t="s">
        <v>73</v>
      </c>
      <c r="C300">
        <v>1</v>
      </c>
      <c r="D300" t="s">
        <v>106</v>
      </c>
      <c r="E300" t="s">
        <v>107</v>
      </c>
      <c r="F300">
        <v>0</v>
      </c>
      <c r="G300" t="str">
        <f>VLOOKUP(InputData[[#This Row],[PRODUCT ID]],MasterData[#All],2,FALSE)</f>
        <v>Product32</v>
      </c>
      <c r="H300" t="str">
        <f>VLOOKUP(InputData[[#This Row],[PRODUCT ID]],MasterData[#All],3,FALSE)</f>
        <v>Category04</v>
      </c>
      <c r="I300" t="str">
        <f>VLOOKUP(InputData[[#This Row],[PRODUCT ID]],MasterData[#All],4,FALSE)</f>
        <v>Kg</v>
      </c>
      <c r="J300" s="8">
        <f>VLOOKUP(InputData[[#This Row],[PRODUCT ID]],MasterData[#All],5,FALSE)</f>
        <v>89</v>
      </c>
      <c r="K300" s="8">
        <f>VLOOKUP(InputData[[#This Row],[PRODUCT ID]],MasterData[#All],6,FALSE)</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t="s">
        <v>10</v>
      </c>
      <c r="C301">
        <v>13</v>
      </c>
      <c r="D301" t="s">
        <v>106</v>
      </c>
      <c r="E301" t="s">
        <v>107</v>
      </c>
      <c r="F301">
        <v>0</v>
      </c>
      <c r="G301" t="str">
        <f>VLOOKUP(InputData[[#This Row],[PRODUCT ID]],MasterData[#All],2,FALSE)</f>
        <v>Product02</v>
      </c>
      <c r="H301" t="str">
        <f>VLOOKUP(InputData[[#This Row],[PRODUCT ID]],MasterData[#All],3,FALSE)</f>
        <v>Category01</v>
      </c>
      <c r="I301" t="str">
        <f>VLOOKUP(InputData[[#This Row],[PRODUCT ID]],MasterData[#All],4,FALSE)</f>
        <v>Kg</v>
      </c>
      <c r="J301" s="8">
        <f>VLOOKUP(InputData[[#This Row],[PRODUCT ID]],MasterData[#All],5,FALSE)</f>
        <v>105</v>
      </c>
      <c r="K301" s="8">
        <f>VLOOKUP(InputData[[#This Row],[PRODUCT ID]],MasterData[#All],6,FALSE)</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t="s">
        <v>31</v>
      </c>
      <c r="C302">
        <v>6</v>
      </c>
      <c r="D302" t="s">
        <v>108</v>
      </c>
      <c r="E302" t="s">
        <v>107</v>
      </c>
      <c r="F302">
        <v>0</v>
      </c>
      <c r="G302" t="str">
        <f>VLOOKUP(InputData[[#This Row],[PRODUCT ID]],MasterData[#All],2,FALSE)</f>
        <v>Product12</v>
      </c>
      <c r="H302" t="str">
        <f>VLOOKUP(InputData[[#This Row],[PRODUCT ID]],MasterData[#All],3,FALSE)</f>
        <v>Category02</v>
      </c>
      <c r="I302" t="str">
        <f>VLOOKUP(InputData[[#This Row],[PRODUCT ID]],MasterData[#All],4,FALSE)</f>
        <v>Kg</v>
      </c>
      <c r="J302" s="8">
        <f>VLOOKUP(InputData[[#This Row],[PRODUCT ID]],MasterData[#All],5,FALSE)</f>
        <v>73</v>
      </c>
      <c r="K302" s="8">
        <f>VLOOKUP(InputData[[#This Row],[PRODUCT ID]],MasterData[#All],6,FALSE)</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t="s">
        <v>33</v>
      </c>
      <c r="C303">
        <v>6</v>
      </c>
      <c r="D303" t="s">
        <v>106</v>
      </c>
      <c r="E303" t="s">
        <v>106</v>
      </c>
      <c r="F303">
        <v>0</v>
      </c>
      <c r="G303" t="str">
        <f>VLOOKUP(InputData[[#This Row],[PRODUCT ID]],MasterData[#All],2,FALSE)</f>
        <v>Product13</v>
      </c>
      <c r="H303" t="str">
        <f>VLOOKUP(InputData[[#This Row],[PRODUCT ID]],MasterData[#All],3,FALSE)</f>
        <v>Category02</v>
      </c>
      <c r="I303" t="str">
        <f>VLOOKUP(InputData[[#This Row],[PRODUCT ID]],MasterData[#All],4,FALSE)</f>
        <v>Kg</v>
      </c>
      <c r="J303" s="8">
        <f>VLOOKUP(InputData[[#This Row],[PRODUCT ID]],MasterData[#All],5,FALSE)</f>
        <v>112</v>
      </c>
      <c r="K303" s="8">
        <f>VLOOKUP(InputData[[#This Row],[PRODUCT ID]],MasterData[#All],6,FALSE)</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t="s">
        <v>39</v>
      </c>
      <c r="C304">
        <v>15</v>
      </c>
      <c r="D304" t="s">
        <v>106</v>
      </c>
      <c r="E304" t="s">
        <v>107</v>
      </c>
      <c r="F304">
        <v>0</v>
      </c>
      <c r="G304" t="str">
        <f>VLOOKUP(InputData[[#This Row],[PRODUCT ID]],MasterData[#All],2,FALSE)</f>
        <v>Product16</v>
      </c>
      <c r="H304" t="str">
        <f>VLOOKUP(InputData[[#This Row],[PRODUCT ID]],MasterData[#All],3,FALSE)</f>
        <v>Category02</v>
      </c>
      <c r="I304" t="str">
        <f>VLOOKUP(InputData[[#This Row],[PRODUCT ID]],MasterData[#All],4,FALSE)</f>
        <v>No.</v>
      </c>
      <c r="J304" s="8">
        <f>VLOOKUP(InputData[[#This Row],[PRODUCT ID]],MasterData[#All],5,FALSE)</f>
        <v>13</v>
      </c>
      <c r="K304" s="8">
        <f>VLOOKUP(InputData[[#This Row],[PRODUCT ID]],MasterData[#All],6,FALSE)</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t="s">
        <v>81</v>
      </c>
      <c r="C305">
        <v>8</v>
      </c>
      <c r="D305" t="s">
        <v>108</v>
      </c>
      <c r="E305" t="s">
        <v>106</v>
      </c>
      <c r="F305">
        <v>0</v>
      </c>
      <c r="G305" t="str">
        <f>VLOOKUP(InputData[[#This Row],[PRODUCT ID]],MasterData[#All],2,FALSE)</f>
        <v>Product36</v>
      </c>
      <c r="H305" t="str">
        <f>VLOOKUP(InputData[[#This Row],[PRODUCT ID]],MasterData[#All],3,FALSE)</f>
        <v>Category04</v>
      </c>
      <c r="I305" t="str">
        <f>VLOOKUP(InputData[[#This Row],[PRODUCT ID]],MasterData[#All],4,FALSE)</f>
        <v>Kg</v>
      </c>
      <c r="J305" s="8">
        <f>VLOOKUP(InputData[[#This Row],[PRODUCT ID]],MasterData[#All],5,FALSE)</f>
        <v>90</v>
      </c>
      <c r="K305" s="8">
        <f>VLOOKUP(InputData[[#This Row],[PRODUCT ID]],MasterData[#All],6,FALSE)</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t="s">
        <v>31</v>
      </c>
      <c r="C306">
        <v>7</v>
      </c>
      <c r="D306" t="s">
        <v>108</v>
      </c>
      <c r="E306" t="s">
        <v>107</v>
      </c>
      <c r="F306">
        <v>0</v>
      </c>
      <c r="G306" t="str">
        <f>VLOOKUP(InputData[[#This Row],[PRODUCT ID]],MasterData[#All],2,FALSE)</f>
        <v>Product12</v>
      </c>
      <c r="H306" t="str">
        <f>VLOOKUP(InputData[[#This Row],[PRODUCT ID]],MasterData[#All],3,FALSE)</f>
        <v>Category02</v>
      </c>
      <c r="I306" t="str">
        <f>VLOOKUP(InputData[[#This Row],[PRODUCT ID]],MasterData[#All],4,FALSE)</f>
        <v>Kg</v>
      </c>
      <c r="J306" s="8">
        <f>VLOOKUP(InputData[[#This Row],[PRODUCT ID]],MasterData[#All],5,FALSE)</f>
        <v>73</v>
      </c>
      <c r="K306" s="8">
        <f>VLOOKUP(InputData[[#This Row],[PRODUCT ID]],MasterData[#All],6,FALSE)</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t="s">
        <v>16</v>
      </c>
      <c r="C307">
        <v>15</v>
      </c>
      <c r="D307" t="s">
        <v>108</v>
      </c>
      <c r="E307" t="s">
        <v>106</v>
      </c>
      <c r="F307">
        <v>0</v>
      </c>
      <c r="G307" t="str">
        <f>VLOOKUP(InputData[[#This Row],[PRODUCT ID]],MasterData[#All],2,FALSE)</f>
        <v>Product05</v>
      </c>
      <c r="H307" t="str">
        <f>VLOOKUP(InputData[[#This Row],[PRODUCT ID]],MasterData[#All],3,FALSE)</f>
        <v>Category01</v>
      </c>
      <c r="I307" t="str">
        <f>VLOOKUP(InputData[[#This Row],[PRODUCT ID]],MasterData[#All],4,FALSE)</f>
        <v>Ft</v>
      </c>
      <c r="J307" s="8">
        <f>VLOOKUP(InputData[[#This Row],[PRODUCT ID]],MasterData[#All],5,FALSE)</f>
        <v>133</v>
      </c>
      <c r="K307" s="8">
        <f>VLOOKUP(InputData[[#This Row],[PRODUCT ID]],MasterData[#All],6,FALSE)</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t="s">
        <v>83</v>
      </c>
      <c r="C308">
        <v>15</v>
      </c>
      <c r="D308" t="s">
        <v>108</v>
      </c>
      <c r="E308" t="s">
        <v>107</v>
      </c>
      <c r="F308">
        <v>0</v>
      </c>
      <c r="G308" t="str">
        <f>VLOOKUP(InputData[[#This Row],[PRODUCT ID]],MasterData[#All],2,FALSE)</f>
        <v>Product37</v>
      </c>
      <c r="H308" t="str">
        <f>VLOOKUP(InputData[[#This Row],[PRODUCT ID]],MasterData[#All],3,FALSE)</f>
        <v>Category05</v>
      </c>
      <c r="I308" t="str">
        <f>VLOOKUP(InputData[[#This Row],[PRODUCT ID]],MasterData[#All],4,FALSE)</f>
        <v>Kg</v>
      </c>
      <c r="J308" s="8">
        <f>VLOOKUP(InputData[[#This Row],[PRODUCT ID]],MasterData[#All],5,FALSE)</f>
        <v>67</v>
      </c>
      <c r="K308" s="8">
        <f>VLOOKUP(InputData[[#This Row],[PRODUCT ID]],MasterData[#All],6,FALSE)</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t="s">
        <v>60</v>
      </c>
      <c r="C309">
        <v>13</v>
      </c>
      <c r="D309" t="s">
        <v>105</v>
      </c>
      <c r="E309" t="s">
        <v>106</v>
      </c>
      <c r="F309">
        <v>0</v>
      </c>
      <c r="G309" t="str">
        <f>VLOOKUP(InputData[[#This Row],[PRODUCT ID]],MasterData[#All],2,FALSE)</f>
        <v>Product26</v>
      </c>
      <c r="H309" t="str">
        <f>VLOOKUP(InputData[[#This Row],[PRODUCT ID]],MasterData[#All],3,FALSE)</f>
        <v>Category04</v>
      </c>
      <c r="I309" t="str">
        <f>VLOOKUP(InputData[[#This Row],[PRODUCT ID]],MasterData[#All],4,FALSE)</f>
        <v>No.</v>
      </c>
      <c r="J309" s="8">
        <f>VLOOKUP(InputData[[#This Row],[PRODUCT ID]],MasterData[#All],5,FALSE)</f>
        <v>18</v>
      </c>
      <c r="K309" s="8">
        <f>VLOOKUP(InputData[[#This Row],[PRODUCT ID]],MasterData[#All],6,FALSE)</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t="s">
        <v>14</v>
      </c>
      <c r="C310">
        <v>2</v>
      </c>
      <c r="D310" t="s">
        <v>108</v>
      </c>
      <c r="E310" t="s">
        <v>107</v>
      </c>
      <c r="F310">
        <v>0</v>
      </c>
      <c r="G310" t="str">
        <f>VLOOKUP(InputData[[#This Row],[PRODUCT ID]],MasterData[#All],2,FALSE)</f>
        <v>Product04</v>
      </c>
      <c r="H310" t="str">
        <f>VLOOKUP(InputData[[#This Row],[PRODUCT ID]],MasterData[#All],3,FALSE)</f>
        <v>Category01</v>
      </c>
      <c r="I310" t="str">
        <f>VLOOKUP(InputData[[#This Row],[PRODUCT ID]],MasterData[#All],4,FALSE)</f>
        <v>Lt</v>
      </c>
      <c r="J310" s="8">
        <f>VLOOKUP(InputData[[#This Row],[PRODUCT ID]],MasterData[#All],5,FALSE)</f>
        <v>44</v>
      </c>
      <c r="K310" s="8">
        <f>VLOOKUP(InputData[[#This Row],[PRODUCT ID]],MasterData[#All],6,FALSE)</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t="s">
        <v>12</v>
      </c>
      <c r="C311">
        <v>1</v>
      </c>
      <c r="D311" t="s">
        <v>108</v>
      </c>
      <c r="E311" t="s">
        <v>107</v>
      </c>
      <c r="F311">
        <v>0</v>
      </c>
      <c r="G311" t="str">
        <f>VLOOKUP(InputData[[#This Row],[PRODUCT ID]],MasterData[#All],2,FALSE)</f>
        <v>Product03</v>
      </c>
      <c r="H311" t="str">
        <f>VLOOKUP(InputData[[#This Row],[PRODUCT ID]],MasterData[#All],3,FALSE)</f>
        <v>Category01</v>
      </c>
      <c r="I311" t="str">
        <f>VLOOKUP(InputData[[#This Row],[PRODUCT ID]],MasterData[#All],4,FALSE)</f>
        <v>Kg</v>
      </c>
      <c r="J311" s="8">
        <f>VLOOKUP(InputData[[#This Row],[PRODUCT ID]],MasterData[#All],5,FALSE)</f>
        <v>71</v>
      </c>
      <c r="K311" s="8">
        <f>VLOOKUP(InputData[[#This Row],[PRODUCT ID]],MasterData[#All],6,FALSE)</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t="s">
        <v>98</v>
      </c>
      <c r="C312">
        <v>6</v>
      </c>
      <c r="D312" t="s">
        <v>108</v>
      </c>
      <c r="E312" t="s">
        <v>106</v>
      </c>
      <c r="F312">
        <v>0</v>
      </c>
      <c r="G312" t="str">
        <f>VLOOKUP(InputData[[#This Row],[PRODUCT ID]],MasterData[#All],2,FALSE)</f>
        <v>Product44</v>
      </c>
      <c r="H312" t="str">
        <f>VLOOKUP(InputData[[#This Row],[PRODUCT ID]],MasterData[#All],3,FALSE)</f>
        <v>Category05</v>
      </c>
      <c r="I312" t="str">
        <f>VLOOKUP(InputData[[#This Row],[PRODUCT ID]],MasterData[#All],4,FALSE)</f>
        <v>Kg</v>
      </c>
      <c r="J312" s="8">
        <f>VLOOKUP(InputData[[#This Row],[PRODUCT ID]],MasterData[#All],5,FALSE)</f>
        <v>76</v>
      </c>
      <c r="K312" s="8">
        <f>VLOOKUP(InputData[[#This Row],[PRODUCT ID]],MasterData[#All],6,FALSE)</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t="s">
        <v>69</v>
      </c>
      <c r="C313">
        <v>3</v>
      </c>
      <c r="D313" t="s">
        <v>108</v>
      </c>
      <c r="E313" t="s">
        <v>106</v>
      </c>
      <c r="F313">
        <v>0</v>
      </c>
      <c r="G313" t="str">
        <f>VLOOKUP(InputData[[#This Row],[PRODUCT ID]],MasterData[#All],2,FALSE)</f>
        <v>Product30</v>
      </c>
      <c r="H313" t="str">
        <f>VLOOKUP(InputData[[#This Row],[PRODUCT ID]],MasterData[#All],3,FALSE)</f>
        <v>Category04</v>
      </c>
      <c r="I313" t="str">
        <f>VLOOKUP(InputData[[#This Row],[PRODUCT ID]],MasterData[#All],4,FALSE)</f>
        <v>Ft</v>
      </c>
      <c r="J313" s="8">
        <f>VLOOKUP(InputData[[#This Row],[PRODUCT ID]],MasterData[#All],5,FALSE)</f>
        <v>148</v>
      </c>
      <c r="K313" s="8">
        <f>VLOOKUP(InputData[[#This Row],[PRODUCT ID]],MasterData[#All],6,FALSE)</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t="s">
        <v>14</v>
      </c>
      <c r="C314">
        <v>11</v>
      </c>
      <c r="D314" t="s">
        <v>106</v>
      </c>
      <c r="E314" t="s">
        <v>107</v>
      </c>
      <c r="F314">
        <v>0</v>
      </c>
      <c r="G314" t="str">
        <f>VLOOKUP(InputData[[#This Row],[PRODUCT ID]],MasterData[#All],2,FALSE)</f>
        <v>Product04</v>
      </c>
      <c r="H314" t="str">
        <f>VLOOKUP(InputData[[#This Row],[PRODUCT ID]],MasterData[#All],3,FALSE)</f>
        <v>Category01</v>
      </c>
      <c r="I314" t="str">
        <f>VLOOKUP(InputData[[#This Row],[PRODUCT ID]],MasterData[#All],4,FALSE)</f>
        <v>Lt</v>
      </c>
      <c r="J314" s="8">
        <f>VLOOKUP(InputData[[#This Row],[PRODUCT ID]],MasterData[#All],5,FALSE)</f>
        <v>44</v>
      </c>
      <c r="K314" s="8">
        <f>VLOOKUP(InputData[[#This Row],[PRODUCT ID]],MasterData[#All],6,FALSE)</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t="s">
        <v>75</v>
      </c>
      <c r="C315">
        <v>12</v>
      </c>
      <c r="D315" t="s">
        <v>105</v>
      </c>
      <c r="E315" t="s">
        <v>106</v>
      </c>
      <c r="F315">
        <v>0</v>
      </c>
      <c r="G315" t="str">
        <f>VLOOKUP(InputData[[#This Row],[PRODUCT ID]],MasterData[#All],2,FALSE)</f>
        <v>Product33</v>
      </c>
      <c r="H315" t="str">
        <f>VLOOKUP(InputData[[#This Row],[PRODUCT ID]],MasterData[#All],3,FALSE)</f>
        <v>Category04</v>
      </c>
      <c r="I315" t="str">
        <f>VLOOKUP(InputData[[#This Row],[PRODUCT ID]],MasterData[#All],4,FALSE)</f>
        <v>Kg</v>
      </c>
      <c r="J315" s="8">
        <f>VLOOKUP(InputData[[#This Row],[PRODUCT ID]],MasterData[#All],5,FALSE)</f>
        <v>95</v>
      </c>
      <c r="K315" s="8">
        <f>VLOOKUP(InputData[[#This Row],[PRODUCT ID]],MasterData[#All],6,FALSE)</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t="s">
        <v>39</v>
      </c>
      <c r="C316">
        <v>2</v>
      </c>
      <c r="D316" t="s">
        <v>108</v>
      </c>
      <c r="E316" t="s">
        <v>107</v>
      </c>
      <c r="F316">
        <v>0</v>
      </c>
      <c r="G316" t="str">
        <f>VLOOKUP(InputData[[#This Row],[PRODUCT ID]],MasterData[#All],2,FALSE)</f>
        <v>Product16</v>
      </c>
      <c r="H316" t="str">
        <f>VLOOKUP(InputData[[#This Row],[PRODUCT ID]],MasterData[#All],3,FALSE)</f>
        <v>Category02</v>
      </c>
      <c r="I316" t="str">
        <f>VLOOKUP(InputData[[#This Row],[PRODUCT ID]],MasterData[#All],4,FALSE)</f>
        <v>No.</v>
      </c>
      <c r="J316" s="8">
        <f>VLOOKUP(InputData[[#This Row],[PRODUCT ID]],MasterData[#All],5,FALSE)</f>
        <v>13</v>
      </c>
      <c r="K316" s="8">
        <f>VLOOKUP(InputData[[#This Row],[PRODUCT ID]],MasterData[#All],6,FALSE)</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t="s">
        <v>60</v>
      </c>
      <c r="C317">
        <v>13</v>
      </c>
      <c r="D317" t="s">
        <v>108</v>
      </c>
      <c r="E317" t="s">
        <v>106</v>
      </c>
      <c r="F317">
        <v>0</v>
      </c>
      <c r="G317" t="str">
        <f>VLOOKUP(InputData[[#This Row],[PRODUCT ID]],MasterData[#All],2,FALSE)</f>
        <v>Product26</v>
      </c>
      <c r="H317" t="str">
        <f>VLOOKUP(InputData[[#This Row],[PRODUCT ID]],MasterData[#All],3,FALSE)</f>
        <v>Category04</v>
      </c>
      <c r="I317" t="str">
        <f>VLOOKUP(InputData[[#This Row],[PRODUCT ID]],MasterData[#All],4,FALSE)</f>
        <v>No.</v>
      </c>
      <c r="J317" s="8">
        <f>VLOOKUP(InputData[[#This Row],[PRODUCT ID]],MasterData[#All],5,FALSE)</f>
        <v>18</v>
      </c>
      <c r="K317" s="8">
        <f>VLOOKUP(InputData[[#This Row],[PRODUCT ID]],MasterData[#All],6,FALSE)</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t="s">
        <v>45</v>
      </c>
      <c r="C318">
        <v>2</v>
      </c>
      <c r="D318" t="s">
        <v>106</v>
      </c>
      <c r="E318" t="s">
        <v>107</v>
      </c>
      <c r="F318">
        <v>0</v>
      </c>
      <c r="G318" t="str">
        <f>VLOOKUP(InputData[[#This Row],[PRODUCT ID]],MasterData[#All],2,FALSE)</f>
        <v>Product19</v>
      </c>
      <c r="H318" t="str">
        <f>VLOOKUP(InputData[[#This Row],[PRODUCT ID]],MasterData[#All],3,FALSE)</f>
        <v>Category02</v>
      </c>
      <c r="I318" t="str">
        <f>VLOOKUP(InputData[[#This Row],[PRODUCT ID]],MasterData[#All],4,FALSE)</f>
        <v>Ft</v>
      </c>
      <c r="J318" s="8">
        <f>VLOOKUP(InputData[[#This Row],[PRODUCT ID]],MasterData[#All],5,FALSE)</f>
        <v>150</v>
      </c>
      <c r="K318" s="8">
        <f>VLOOKUP(InputData[[#This Row],[PRODUCT ID]],MasterData[#All],6,FALSE)</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t="s">
        <v>63</v>
      </c>
      <c r="C319">
        <v>10</v>
      </c>
      <c r="D319" t="s">
        <v>108</v>
      </c>
      <c r="E319" t="s">
        <v>107</v>
      </c>
      <c r="F319">
        <v>0</v>
      </c>
      <c r="G319" t="str">
        <f>VLOOKUP(InputData[[#This Row],[PRODUCT ID]],MasterData[#All],2,FALSE)</f>
        <v>Product27</v>
      </c>
      <c r="H319" t="str">
        <f>VLOOKUP(InputData[[#This Row],[PRODUCT ID]],MasterData[#All],3,FALSE)</f>
        <v>Category04</v>
      </c>
      <c r="I319" t="str">
        <f>VLOOKUP(InputData[[#This Row],[PRODUCT ID]],MasterData[#All],4,FALSE)</f>
        <v>Lt</v>
      </c>
      <c r="J319" s="8">
        <f>VLOOKUP(InputData[[#This Row],[PRODUCT ID]],MasterData[#All],5,FALSE)</f>
        <v>48</v>
      </c>
      <c r="K319" s="8">
        <f>VLOOKUP(InputData[[#This Row],[PRODUCT ID]],MasterData[#All],6,FALSE)</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t="s">
        <v>92</v>
      </c>
      <c r="C320">
        <v>6</v>
      </c>
      <c r="D320" t="s">
        <v>105</v>
      </c>
      <c r="E320" t="s">
        <v>107</v>
      </c>
      <c r="F320">
        <v>0</v>
      </c>
      <c r="G320" t="str">
        <f>VLOOKUP(InputData[[#This Row],[PRODUCT ID]],MasterData[#All],2,FALSE)</f>
        <v>Product41</v>
      </c>
      <c r="H320" t="str">
        <f>VLOOKUP(InputData[[#This Row],[PRODUCT ID]],MasterData[#All],3,FALSE)</f>
        <v>Category05</v>
      </c>
      <c r="I320" t="str">
        <f>VLOOKUP(InputData[[#This Row],[PRODUCT ID]],MasterData[#All],4,FALSE)</f>
        <v>Ft</v>
      </c>
      <c r="J320" s="8">
        <f>VLOOKUP(InputData[[#This Row],[PRODUCT ID]],MasterData[#All],5,FALSE)</f>
        <v>138</v>
      </c>
      <c r="K320" s="8">
        <f>VLOOKUP(InputData[[#This Row],[PRODUCT ID]],MasterData[#All],6,FALSE)</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t="s">
        <v>73</v>
      </c>
      <c r="C321">
        <v>9</v>
      </c>
      <c r="D321" t="s">
        <v>108</v>
      </c>
      <c r="E321" t="s">
        <v>107</v>
      </c>
      <c r="F321">
        <v>0</v>
      </c>
      <c r="G321" t="str">
        <f>VLOOKUP(InputData[[#This Row],[PRODUCT ID]],MasterData[#All],2,FALSE)</f>
        <v>Product32</v>
      </c>
      <c r="H321" t="str">
        <f>VLOOKUP(InputData[[#This Row],[PRODUCT ID]],MasterData[#All],3,FALSE)</f>
        <v>Category04</v>
      </c>
      <c r="I321" t="str">
        <f>VLOOKUP(InputData[[#This Row],[PRODUCT ID]],MasterData[#All],4,FALSE)</f>
        <v>Kg</v>
      </c>
      <c r="J321" s="8">
        <f>VLOOKUP(InputData[[#This Row],[PRODUCT ID]],MasterData[#All],5,FALSE)</f>
        <v>89</v>
      </c>
      <c r="K321" s="8">
        <f>VLOOKUP(InputData[[#This Row],[PRODUCT ID]],MasterData[#All],6,FALSE)</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t="s">
        <v>6</v>
      </c>
      <c r="C322">
        <v>2</v>
      </c>
      <c r="D322" t="s">
        <v>105</v>
      </c>
      <c r="E322" t="s">
        <v>106</v>
      </c>
      <c r="F322">
        <v>0</v>
      </c>
      <c r="G322" t="str">
        <f>VLOOKUP(InputData[[#This Row],[PRODUCT ID]],MasterData[#All],2,FALSE)</f>
        <v>Product01</v>
      </c>
      <c r="H322" t="str">
        <f>VLOOKUP(InputData[[#This Row],[PRODUCT ID]],MasterData[#All],3,FALSE)</f>
        <v>Category01</v>
      </c>
      <c r="I322" t="str">
        <f>VLOOKUP(InputData[[#This Row],[PRODUCT ID]],MasterData[#All],4,FALSE)</f>
        <v>Kg</v>
      </c>
      <c r="J322" s="8">
        <f>VLOOKUP(InputData[[#This Row],[PRODUCT ID]],MasterData[#All],5,FALSE)</f>
        <v>98</v>
      </c>
      <c r="K322" s="8">
        <f>VLOOKUP(InputData[[#This Row],[PRODUCT ID]],MasterData[#All],6,FALSE)</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t="s">
        <v>69</v>
      </c>
      <c r="C323">
        <v>11</v>
      </c>
      <c r="D323" t="s">
        <v>108</v>
      </c>
      <c r="E323" t="s">
        <v>106</v>
      </c>
      <c r="F323">
        <v>0</v>
      </c>
      <c r="G323" t="str">
        <f>VLOOKUP(InputData[[#This Row],[PRODUCT ID]],MasterData[#All],2,FALSE)</f>
        <v>Product30</v>
      </c>
      <c r="H323" t="str">
        <f>VLOOKUP(InputData[[#This Row],[PRODUCT ID]],MasterData[#All],3,FALSE)</f>
        <v>Category04</v>
      </c>
      <c r="I323" t="str">
        <f>VLOOKUP(InputData[[#This Row],[PRODUCT ID]],MasterData[#All],4,FALSE)</f>
        <v>Ft</v>
      </c>
      <c r="J323" s="8">
        <f>VLOOKUP(InputData[[#This Row],[PRODUCT ID]],MasterData[#All],5,FALSE)</f>
        <v>148</v>
      </c>
      <c r="K323" s="8">
        <f>VLOOKUP(InputData[[#This Row],[PRODUCT ID]],MasterData[#All],6,FALSE)</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t="s">
        <v>73</v>
      </c>
      <c r="C324">
        <v>12</v>
      </c>
      <c r="D324" t="s">
        <v>106</v>
      </c>
      <c r="E324" t="s">
        <v>106</v>
      </c>
      <c r="F324">
        <v>0</v>
      </c>
      <c r="G324" t="str">
        <f>VLOOKUP(InputData[[#This Row],[PRODUCT ID]],MasterData[#All],2,FALSE)</f>
        <v>Product32</v>
      </c>
      <c r="H324" t="str">
        <f>VLOOKUP(InputData[[#This Row],[PRODUCT ID]],MasterData[#All],3,FALSE)</f>
        <v>Category04</v>
      </c>
      <c r="I324" t="str">
        <f>VLOOKUP(InputData[[#This Row],[PRODUCT ID]],MasterData[#All],4,FALSE)</f>
        <v>Kg</v>
      </c>
      <c r="J324" s="8">
        <f>VLOOKUP(InputData[[#This Row],[PRODUCT ID]],MasterData[#All],5,FALSE)</f>
        <v>89</v>
      </c>
      <c r="K324" s="8">
        <f>VLOOKUP(InputData[[#This Row],[PRODUCT ID]],MasterData[#All],6,FALSE)</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t="s">
        <v>6</v>
      </c>
      <c r="C325">
        <v>13</v>
      </c>
      <c r="D325" t="s">
        <v>106</v>
      </c>
      <c r="E325" t="s">
        <v>107</v>
      </c>
      <c r="F325">
        <v>0</v>
      </c>
      <c r="G325" t="str">
        <f>VLOOKUP(InputData[[#This Row],[PRODUCT ID]],MasterData[#All],2,FALSE)</f>
        <v>Product01</v>
      </c>
      <c r="H325" t="str">
        <f>VLOOKUP(InputData[[#This Row],[PRODUCT ID]],MasterData[#All],3,FALSE)</f>
        <v>Category01</v>
      </c>
      <c r="I325" t="str">
        <f>VLOOKUP(InputData[[#This Row],[PRODUCT ID]],MasterData[#All],4,FALSE)</f>
        <v>Kg</v>
      </c>
      <c r="J325" s="8">
        <f>VLOOKUP(InputData[[#This Row],[PRODUCT ID]],MasterData[#All],5,FALSE)</f>
        <v>98</v>
      </c>
      <c r="K325" s="8">
        <f>VLOOKUP(InputData[[#This Row],[PRODUCT ID]],MasterData[#All],6,FALSE)</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t="s">
        <v>10</v>
      </c>
      <c r="C326">
        <v>2</v>
      </c>
      <c r="D326" t="s">
        <v>106</v>
      </c>
      <c r="E326" t="s">
        <v>107</v>
      </c>
      <c r="F326">
        <v>0</v>
      </c>
      <c r="G326" t="str">
        <f>VLOOKUP(InputData[[#This Row],[PRODUCT ID]],MasterData[#All],2,FALSE)</f>
        <v>Product02</v>
      </c>
      <c r="H326" t="str">
        <f>VLOOKUP(InputData[[#This Row],[PRODUCT ID]],MasterData[#All],3,FALSE)</f>
        <v>Category01</v>
      </c>
      <c r="I326" t="str">
        <f>VLOOKUP(InputData[[#This Row],[PRODUCT ID]],MasterData[#All],4,FALSE)</f>
        <v>Kg</v>
      </c>
      <c r="J326" s="8">
        <f>VLOOKUP(InputData[[#This Row],[PRODUCT ID]],MasterData[#All],5,FALSE)</f>
        <v>105</v>
      </c>
      <c r="K326" s="8">
        <f>VLOOKUP(InputData[[#This Row],[PRODUCT ID]],MasterData[#All],6,FALSE)</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t="s">
        <v>10</v>
      </c>
      <c r="C327">
        <v>3</v>
      </c>
      <c r="D327" t="s">
        <v>108</v>
      </c>
      <c r="E327" t="s">
        <v>107</v>
      </c>
      <c r="F327">
        <v>0</v>
      </c>
      <c r="G327" t="str">
        <f>VLOOKUP(InputData[[#This Row],[PRODUCT ID]],MasterData[#All],2,FALSE)</f>
        <v>Product02</v>
      </c>
      <c r="H327" t="str">
        <f>VLOOKUP(InputData[[#This Row],[PRODUCT ID]],MasterData[#All],3,FALSE)</f>
        <v>Category01</v>
      </c>
      <c r="I327" t="str">
        <f>VLOOKUP(InputData[[#This Row],[PRODUCT ID]],MasterData[#All],4,FALSE)</f>
        <v>Kg</v>
      </c>
      <c r="J327" s="8">
        <f>VLOOKUP(InputData[[#This Row],[PRODUCT ID]],MasterData[#All],5,FALSE)</f>
        <v>105</v>
      </c>
      <c r="K327" s="8">
        <f>VLOOKUP(InputData[[#This Row],[PRODUCT ID]],MasterData[#All],6,FALSE)</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t="s">
        <v>90</v>
      </c>
      <c r="C328">
        <v>2</v>
      </c>
      <c r="D328" t="s">
        <v>105</v>
      </c>
      <c r="E328" t="s">
        <v>107</v>
      </c>
      <c r="F328">
        <v>0</v>
      </c>
      <c r="G328" t="str">
        <f>VLOOKUP(InputData[[#This Row],[PRODUCT ID]],MasterData[#All],2,FALSE)</f>
        <v>Product40</v>
      </c>
      <c r="H328" t="str">
        <f>VLOOKUP(InputData[[#This Row],[PRODUCT ID]],MasterData[#All],3,FALSE)</f>
        <v>Category05</v>
      </c>
      <c r="I328" t="str">
        <f>VLOOKUP(InputData[[#This Row],[PRODUCT ID]],MasterData[#All],4,FALSE)</f>
        <v>Kg</v>
      </c>
      <c r="J328" s="8">
        <f>VLOOKUP(InputData[[#This Row],[PRODUCT ID]],MasterData[#All],5,FALSE)</f>
        <v>90</v>
      </c>
      <c r="K328" s="8">
        <f>VLOOKUP(InputData[[#This Row],[PRODUCT ID]],MasterData[#All],6,FALSE)</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t="s">
        <v>60</v>
      </c>
      <c r="C329">
        <v>7</v>
      </c>
      <c r="D329" t="s">
        <v>108</v>
      </c>
      <c r="E329" t="s">
        <v>106</v>
      </c>
      <c r="F329">
        <v>0</v>
      </c>
      <c r="G329" t="str">
        <f>VLOOKUP(InputData[[#This Row],[PRODUCT ID]],MasterData[#All],2,FALSE)</f>
        <v>Product26</v>
      </c>
      <c r="H329" t="str">
        <f>VLOOKUP(InputData[[#This Row],[PRODUCT ID]],MasterData[#All],3,FALSE)</f>
        <v>Category04</v>
      </c>
      <c r="I329" t="str">
        <f>VLOOKUP(InputData[[#This Row],[PRODUCT ID]],MasterData[#All],4,FALSE)</f>
        <v>No.</v>
      </c>
      <c r="J329" s="8">
        <f>VLOOKUP(InputData[[#This Row],[PRODUCT ID]],MasterData[#All],5,FALSE)</f>
        <v>18</v>
      </c>
      <c r="K329" s="8">
        <f>VLOOKUP(InputData[[#This Row],[PRODUCT ID]],MasterData[#All],6,FALSE)</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t="s">
        <v>88</v>
      </c>
      <c r="C330">
        <v>12</v>
      </c>
      <c r="D330" t="s">
        <v>105</v>
      </c>
      <c r="E330" t="s">
        <v>107</v>
      </c>
      <c r="F330">
        <v>0</v>
      </c>
      <c r="G330" t="str">
        <f>VLOOKUP(InputData[[#This Row],[PRODUCT ID]],MasterData[#All],2,FALSE)</f>
        <v>Product39</v>
      </c>
      <c r="H330" t="str">
        <f>VLOOKUP(InputData[[#This Row],[PRODUCT ID]],MasterData[#All],3,FALSE)</f>
        <v>Category05</v>
      </c>
      <c r="I330" t="str">
        <f>VLOOKUP(InputData[[#This Row],[PRODUCT ID]],MasterData[#All],4,FALSE)</f>
        <v>No.</v>
      </c>
      <c r="J330" s="8">
        <f>VLOOKUP(InputData[[#This Row],[PRODUCT ID]],MasterData[#All],5,FALSE)</f>
        <v>37</v>
      </c>
      <c r="K330" s="8">
        <f>VLOOKUP(InputData[[#This Row],[PRODUCT ID]],MasterData[#All],6,FALSE)</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t="s">
        <v>10</v>
      </c>
      <c r="C331">
        <v>9</v>
      </c>
      <c r="D331" t="s">
        <v>106</v>
      </c>
      <c r="E331" t="s">
        <v>106</v>
      </c>
      <c r="F331">
        <v>0</v>
      </c>
      <c r="G331" t="str">
        <f>VLOOKUP(InputData[[#This Row],[PRODUCT ID]],MasterData[#All],2,FALSE)</f>
        <v>Product02</v>
      </c>
      <c r="H331" t="str">
        <f>VLOOKUP(InputData[[#This Row],[PRODUCT ID]],MasterData[#All],3,FALSE)</f>
        <v>Category01</v>
      </c>
      <c r="I331" t="str">
        <f>VLOOKUP(InputData[[#This Row],[PRODUCT ID]],MasterData[#All],4,FALSE)</f>
        <v>Kg</v>
      </c>
      <c r="J331" s="8">
        <f>VLOOKUP(InputData[[#This Row],[PRODUCT ID]],MasterData[#All],5,FALSE)</f>
        <v>105</v>
      </c>
      <c r="K331" s="8">
        <f>VLOOKUP(InputData[[#This Row],[PRODUCT ID]],MasterData[#All],6,FALSE)</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t="s">
        <v>39</v>
      </c>
      <c r="C332">
        <v>14</v>
      </c>
      <c r="D332" t="s">
        <v>105</v>
      </c>
      <c r="E332" t="s">
        <v>106</v>
      </c>
      <c r="F332">
        <v>0</v>
      </c>
      <c r="G332" t="str">
        <f>VLOOKUP(InputData[[#This Row],[PRODUCT ID]],MasterData[#All],2,FALSE)</f>
        <v>Product16</v>
      </c>
      <c r="H332" t="str">
        <f>VLOOKUP(InputData[[#This Row],[PRODUCT ID]],MasterData[#All],3,FALSE)</f>
        <v>Category02</v>
      </c>
      <c r="I332" t="str">
        <f>VLOOKUP(InputData[[#This Row],[PRODUCT ID]],MasterData[#All],4,FALSE)</f>
        <v>No.</v>
      </c>
      <c r="J332" s="8">
        <f>VLOOKUP(InputData[[#This Row],[PRODUCT ID]],MasterData[#All],5,FALSE)</f>
        <v>13</v>
      </c>
      <c r="K332" s="8">
        <f>VLOOKUP(InputData[[#This Row],[PRODUCT ID]],MasterData[#All],6,FALSE)</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t="s">
        <v>92</v>
      </c>
      <c r="C333">
        <v>9</v>
      </c>
      <c r="D333" t="s">
        <v>108</v>
      </c>
      <c r="E333" t="s">
        <v>107</v>
      </c>
      <c r="F333">
        <v>0</v>
      </c>
      <c r="G333" t="str">
        <f>VLOOKUP(InputData[[#This Row],[PRODUCT ID]],MasterData[#All],2,FALSE)</f>
        <v>Product41</v>
      </c>
      <c r="H333" t="str">
        <f>VLOOKUP(InputData[[#This Row],[PRODUCT ID]],MasterData[#All],3,FALSE)</f>
        <v>Category05</v>
      </c>
      <c r="I333" t="str">
        <f>VLOOKUP(InputData[[#This Row],[PRODUCT ID]],MasterData[#All],4,FALSE)</f>
        <v>Ft</v>
      </c>
      <c r="J333" s="8">
        <f>VLOOKUP(InputData[[#This Row],[PRODUCT ID]],MasterData[#All],5,FALSE)</f>
        <v>138</v>
      </c>
      <c r="K333" s="8">
        <f>VLOOKUP(InputData[[#This Row],[PRODUCT ID]],MasterData[#All],6,FALSE)</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t="s">
        <v>43</v>
      </c>
      <c r="C334">
        <v>2</v>
      </c>
      <c r="D334" t="s">
        <v>105</v>
      </c>
      <c r="E334" t="s">
        <v>106</v>
      </c>
      <c r="F334">
        <v>0</v>
      </c>
      <c r="G334" t="str">
        <f>VLOOKUP(InputData[[#This Row],[PRODUCT ID]],MasterData[#All],2,FALSE)</f>
        <v>Product18</v>
      </c>
      <c r="H334" t="str">
        <f>VLOOKUP(InputData[[#This Row],[PRODUCT ID]],MasterData[#All],3,FALSE)</f>
        <v>Category02</v>
      </c>
      <c r="I334" t="str">
        <f>VLOOKUP(InputData[[#This Row],[PRODUCT ID]],MasterData[#All],4,FALSE)</f>
        <v>No.</v>
      </c>
      <c r="J334" s="8">
        <f>VLOOKUP(InputData[[#This Row],[PRODUCT ID]],MasterData[#All],5,FALSE)</f>
        <v>37</v>
      </c>
      <c r="K334" s="8">
        <f>VLOOKUP(InputData[[#This Row],[PRODUCT ID]],MasterData[#All],6,FALSE)</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t="s">
        <v>31</v>
      </c>
      <c r="C335">
        <v>4</v>
      </c>
      <c r="D335" t="s">
        <v>108</v>
      </c>
      <c r="E335" t="s">
        <v>106</v>
      </c>
      <c r="F335">
        <v>0</v>
      </c>
      <c r="G335" t="str">
        <f>VLOOKUP(InputData[[#This Row],[PRODUCT ID]],MasterData[#All],2,FALSE)</f>
        <v>Product12</v>
      </c>
      <c r="H335" t="str">
        <f>VLOOKUP(InputData[[#This Row],[PRODUCT ID]],MasterData[#All],3,FALSE)</f>
        <v>Category02</v>
      </c>
      <c r="I335" t="str">
        <f>VLOOKUP(InputData[[#This Row],[PRODUCT ID]],MasterData[#All],4,FALSE)</f>
        <v>Kg</v>
      </c>
      <c r="J335" s="8">
        <f>VLOOKUP(InputData[[#This Row],[PRODUCT ID]],MasterData[#All],5,FALSE)</f>
        <v>73</v>
      </c>
      <c r="K335" s="8">
        <f>VLOOKUP(InputData[[#This Row],[PRODUCT ID]],MasterData[#All],6,FALSE)</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t="s">
        <v>69</v>
      </c>
      <c r="C336">
        <v>2</v>
      </c>
      <c r="D336" t="s">
        <v>108</v>
      </c>
      <c r="E336" t="s">
        <v>107</v>
      </c>
      <c r="F336">
        <v>0</v>
      </c>
      <c r="G336" t="str">
        <f>VLOOKUP(InputData[[#This Row],[PRODUCT ID]],MasterData[#All],2,FALSE)</f>
        <v>Product30</v>
      </c>
      <c r="H336" t="str">
        <f>VLOOKUP(InputData[[#This Row],[PRODUCT ID]],MasterData[#All],3,FALSE)</f>
        <v>Category04</v>
      </c>
      <c r="I336" t="str">
        <f>VLOOKUP(InputData[[#This Row],[PRODUCT ID]],MasterData[#All],4,FALSE)</f>
        <v>Ft</v>
      </c>
      <c r="J336" s="8">
        <f>VLOOKUP(InputData[[#This Row],[PRODUCT ID]],MasterData[#All],5,FALSE)</f>
        <v>148</v>
      </c>
      <c r="K336" s="8">
        <f>VLOOKUP(InputData[[#This Row],[PRODUCT ID]],MasterData[#All],6,FALSE)</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t="s">
        <v>60</v>
      </c>
      <c r="C337">
        <v>14</v>
      </c>
      <c r="D337" t="s">
        <v>106</v>
      </c>
      <c r="E337" t="s">
        <v>106</v>
      </c>
      <c r="F337">
        <v>0</v>
      </c>
      <c r="G337" t="str">
        <f>VLOOKUP(InputData[[#This Row],[PRODUCT ID]],MasterData[#All],2,FALSE)</f>
        <v>Product26</v>
      </c>
      <c r="H337" t="str">
        <f>VLOOKUP(InputData[[#This Row],[PRODUCT ID]],MasterData[#All],3,FALSE)</f>
        <v>Category04</v>
      </c>
      <c r="I337" t="str">
        <f>VLOOKUP(InputData[[#This Row],[PRODUCT ID]],MasterData[#All],4,FALSE)</f>
        <v>No.</v>
      </c>
      <c r="J337" s="8">
        <f>VLOOKUP(InputData[[#This Row],[PRODUCT ID]],MasterData[#All],5,FALSE)</f>
        <v>18</v>
      </c>
      <c r="K337" s="8">
        <f>VLOOKUP(InputData[[#This Row],[PRODUCT ID]],MasterData[#All],6,FALSE)</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t="s">
        <v>98</v>
      </c>
      <c r="C338">
        <v>15</v>
      </c>
      <c r="D338" t="s">
        <v>106</v>
      </c>
      <c r="E338" t="s">
        <v>106</v>
      </c>
      <c r="F338">
        <v>0</v>
      </c>
      <c r="G338" t="str">
        <f>VLOOKUP(InputData[[#This Row],[PRODUCT ID]],MasterData[#All],2,FALSE)</f>
        <v>Product44</v>
      </c>
      <c r="H338" t="str">
        <f>VLOOKUP(InputData[[#This Row],[PRODUCT ID]],MasterData[#All],3,FALSE)</f>
        <v>Category05</v>
      </c>
      <c r="I338" t="str">
        <f>VLOOKUP(InputData[[#This Row],[PRODUCT ID]],MasterData[#All],4,FALSE)</f>
        <v>Kg</v>
      </c>
      <c r="J338" s="8">
        <f>VLOOKUP(InputData[[#This Row],[PRODUCT ID]],MasterData[#All],5,FALSE)</f>
        <v>76</v>
      </c>
      <c r="K338" s="8">
        <f>VLOOKUP(InputData[[#This Row],[PRODUCT ID]],MasterData[#All],6,FALSE)</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t="s">
        <v>77</v>
      </c>
      <c r="C339">
        <v>4</v>
      </c>
      <c r="D339" t="s">
        <v>108</v>
      </c>
      <c r="E339" t="s">
        <v>106</v>
      </c>
      <c r="F339">
        <v>0</v>
      </c>
      <c r="G339" t="str">
        <f>VLOOKUP(InputData[[#This Row],[PRODUCT ID]],MasterData[#All],2,FALSE)</f>
        <v>Product34</v>
      </c>
      <c r="H339" t="str">
        <f>VLOOKUP(InputData[[#This Row],[PRODUCT ID]],MasterData[#All],3,FALSE)</f>
        <v>Category04</v>
      </c>
      <c r="I339" t="str">
        <f>VLOOKUP(InputData[[#This Row],[PRODUCT ID]],MasterData[#All],4,FALSE)</f>
        <v>Lt</v>
      </c>
      <c r="J339" s="8">
        <f>VLOOKUP(InputData[[#This Row],[PRODUCT ID]],MasterData[#All],5,FALSE)</f>
        <v>55</v>
      </c>
      <c r="K339" s="8">
        <f>VLOOKUP(InputData[[#This Row],[PRODUCT ID]],MasterData[#All],6,FALSE)</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t="s">
        <v>14</v>
      </c>
      <c r="C340">
        <v>9</v>
      </c>
      <c r="D340" t="s">
        <v>108</v>
      </c>
      <c r="E340" t="s">
        <v>107</v>
      </c>
      <c r="F340">
        <v>0</v>
      </c>
      <c r="G340" t="str">
        <f>VLOOKUP(InputData[[#This Row],[PRODUCT ID]],MasterData[#All],2,FALSE)</f>
        <v>Product04</v>
      </c>
      <c r="H340" t="str">
        <f>VLOOKUP(InputData[[#This Row],[PRODUCT ID]],MasterData[#All],3,FALSE)</f>
        <v>Category01</v>
      </c>
      <c r="I340" t="str">
        <f>VLOOKUP(InputData[[#This Row],[PRODUCT ID]],MasterData[#All],4,FALSE)</f>
        <v>Lt</v>
      </c>
      <c r="J340" s="8">
        <f>VLOOKUP(InputData[[#This Row],[PRODUCT ID]],MasterData[#All],5,FALSE)</f>
        <v>44</v>
      </c>
      <c r="K340" s="8">
        <f>VLOOKUP(InputData[[#This Row],[PRODUCT ID]],MasterData[#All],6,FALSE)</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t="s">
        <v>12</v>
      </c>
      <c r="C341">
        <v>8</v>
      </c>
      <c r="D341" t="s">
        <v>106</v>
      </c>
      <c r="E341" t="s">
        <v>106</v>
      </c>
      <c r="F341">
        <v>0</v>
      </c>
      <c r="G341" t="str">
        <f>VLOOKUP(InputData[[#This Row],[PRODUCT ID]],MasterData[#All],2,FALSE)</f>
        <v>Product03</v>
      </c>
      <c r="H341" t="str">
        <f>VLOOKUP(InputData[[#This Row],[PRODUCT ID]],MasterData[#All],3,FALSE)</f>
        <v>Category01</v>
      </c>
      <c r="I341" t="str">
        <f>VLOOKUP(InputData[[#This Row],[PRODUCT ID]],MasterData[#All],4,FALSE)</f>
        <v>Kg</v>
      </c>
      <c r="J341" s="8">
        <f>VLOOKUP(InputData[[#This Row],[PRODUCT ID]],MasterData[#All],5,FALSE)</f>
        <v>71</v>
      </c>
      <c r="K341" s="8">
        <f>VLOOKUP(InputData[[#This Row],[PRODUCT ID]],MasterData[#All],6,FALSE)</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t="s">
        <v>63</v>
      </c>
      <c r="C342">
        <v>2</v>
      </c>
      <c r="D342" t="s">
        <v>108</v>
      </c>
      <c r="E342" t="s">
        <v>107</v>
      </c>
      <c r="F342">
        <v>0</v>
      </c>
      <c r="G342" t="str">
        <f>VLOOKUP(InputData[[#This Row],[PRODUCT ID]],MasterData[#All],2,FALSE)</f>
        <v>Product27</v>
      </c>
      <c r="H342" t="str">
        <f>VLOOKUP(InputData[[#This Row],[PRODUCT ID]],MasterData[#All],3,FALSE)</f>
        <v>Category04</v>
      </c>
      <c r="I342" t="str">
        <f>VLOOKUP(InputData[[#This Row],[PRODUCT ID]],MasterData[#All],4,FALSE)</f>
        <v>Lt</v>
      </c>
      <c r="J342" s="8">
        <f>VLOOKUP(InputData[[#This Row],[PRODUCT ID]],MasterData[#All],5,FALSE)</f>
        <v>48</v>
      </c>
      <c r="K342" s="8">
        <f>VLOOKUP(InputData[[#This Row],[PRODUCT ID]],MasterData[#All],6,FALSE)</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t="s">
        <v>35</v>
      </c>
      <c r="C343">
        <v>14</v>
      </c>
      <c r="D343" t="s">
        <v>108</v>
      </c>
      <c r="E343" t="s">
        <v>107</v>
      </c>
      <c r="F343">
        <v>0</v>
      </c>
      <c r="G343" t="str">
        <f>VLOOKUP(InputData[[#This Row],[PRODUCT ID]],MasterData[#All],2,FALSE)</f>
        <v>Product14</v>
      </c>
      <c r="H343" t="str">
        <f>VLOOKUP(InputData[[#This Row],[PRODUCT ID]],MasterData[#All],3,FALSE)</f>
        <v>Category02</v>
      </c>
      <c r="I343" t="str">
        <f>VLOOKUP(InputData[[#This Row],[PRODUCT ID]],MasterData[#All],4,FALSE)</f>
        <v>Kg</v>
      </c>
      <c r="J343" s="8">
        <f>VLOOKUP(InputData[[#This Row],[PRODUCT ID]],MasterData[#All],5,FALSE)</f>
        <v>112</v>
      </c>
      <c r="K343" s="8">
        <f>VLOOKUP(InputData[[#This Row],[PRODUCT ID]],MasterData[#All],6,FALSE)</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t="s">
        <v>39</v>
      </c>
      <c r="C344">
        <v>13</v>
      </c>
      <c r="D344" t="s">
        <v>106</v>
      </c>
      <c r="E344" t="s">
        <v>106</v>
      </c>
      <c r="F344">
        <v>0</v>
      </c>
      <c r="G344" t="str">
        <f>VLOOKUP(InputData[[#This Row],[PRODUCT ID]],MasterData[#All],2,FALSE)</f>
        <v>Product16</v>
      </c>
      <c r="H344" t="str">
        <f>VLOOKUP(InputData[[#This Row],[PRODUCT ID]],MasterData[#All],3,FALSE)</f>
        <v>Category02</v>
      </c>
      <c r="I344" t="str">
        <f>VLOOKUP(InputData[[#This Row],[PRODUCT ID]],MasterData[#All],4,FALSE)</f>
        <v>No.</v>
      </c>
      <c r="J344" s="8">
        <f>VLOOKUP(InputData[[#This Row],[PRODUCT ID]],MasterData[#All],5,FALSE)</f>
        <v>13</v>
      </c>
      <c r="K344" s="8">
        <f>VLOOKUP(InputData[[#This Row],[PRODUCT ID]],MasterData[#All],6,FALSE)</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t="s">
        <v>63</v>
      </c>
      <c r="C345">
        <v>8</v>
      </c>
      <c r="D345" t="s">
        <v>108</v>
      </c>
      <c r="E345" t="s">
        <v>106</v>
      </c>
      <c r="F345">
        <v>0</v>
      </c>
      <c r="G345" t="str">
        <f>VLOOKUP(InputData[[#This Row],[PRODUCT ID]],MasterData[#All],2,FALSE)</f>
        <v>Product27</v>
      </c>
      <c r="H345" t="str">
        <f>VLOOKUP(InputData[[#This Row],[PRODUCT ID]],MasterData[#All],3,FALSE)</f>
        <v>Category04</v>
      </c>
      <c r="I345" t="str">
        <f>VLOOKUP(InputData[[#This Row],[PRODUCT ID]],MasterData[#All],4,FALSE)</f>
        <v>Lt</v>
      </c>
      <c r="J345" s="8">
        <f>VLOOKUP(InputData[[#This Row],[PRODUCT ID]],MasterData[#All],5,FALSE)</f>
        <v>48</v>
      </c>
      <c r="K345" s="8">
        <f>VLOOKUP(InputData[[#This Row],[PRODUCT ID]],MasterData[#All],6,FALSE)</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t="s">
        <v>77</v>
      </c>
      <c r="C346">
        <v>9</v>
      </c>
      <c r="D346" t="s">
        <v>105</v>
      </c>
      <c r="E346" t="s">
        <v>106</v>
      </c>
      <c r="F346">
        <v>0</v>
      </c>
      <c r="G346" t="str">
        <f>VLOOKUP(InputData[[#This Row],[PRODUCT ID]],MasterData[#All],2,FALSE)</f>
        <v>Product34</v>
      </c>
      <c r="H346" t="str">
        <f>VLOOKUP(InputData[[#This Row],[PRODUCT ID]],MasterData[#All],3,FALSE)</f>
        <v>Category04</v>
      </c>
      <c r="I346" t="str">
        <f>VLOOKUP(InputData[[#This Row],[PRODUCT ID]],MasterData[#All],4,FALSE)</f>
        <v>Lt</v>
      </c>
      <c r="J346" s="8">
        <f>VLOOKUP(InputData[[#This Row],[PRODUCT ID]],MasterData[#All],5,FALSE)</f>
        <v>55</v>
      </c>
      <c r="K346" s="8">
        <f>VLOOKUP(InputData[[#This Row],[PRODUCT ID]],MasterData[#All],6,FALSE)</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t="s">
        <v>75</v>
      </c>
      <c r="C347">
        <v>6</v>
      </c>
      <c r="D347" t="s">
        <v>106</v>
      </c>
      <c r="E347" t="s">
        <v>106</v>
      </c>
      <c r="F347">
        <v>0</v>
      </c>
      <c r="G347" t="str">
        <f>VLOOKUP(InputData[[#This Row],[PRODUCT ID]],MasterData[#All],2,FALSE)</f>
        <v>Product33</v>
      </c>
      <c r="H347" t="str">
        <f>VLOOKUP(InputData[[#This Row],[PRODUCT ID]],MasterData[#All],3,FALSE)</f>
        <v>Category04</v>
      </c>
      <c r="I347" t="str">
        <f>VLOOKUP(InputData[[#This Row],[PRODUCT ID]],MasterData[#All],4,FALSE)</f>
        <v>Kg</v>
      </c>
      <c r="J347" s="8">
        <f>VLOOKUP(InputData[[#This Row],[PRODUCT ID]],MasterData[#All],5,FALSE)</f>
        <v>95</v>
      </c>
      <c r="K347" s="8">
        <f>VLOOKUP(InputData[[#This Row],[PRODUCT ID]],MasterData[#All],6,FALSE)</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t="s">
        <v>33</v>
      </c>
      <c r="C348">
        <v>4</v>
      </c>
      <c r="D348" t="s">
        <v>106</v>
      </c>
      <c r="E348" t="s">
        <v>107</v>
      </c>
      <c r="F348">
        <v>0</v>
      </c>
      <c r="G348" t="str">
        <f>VLOOKUP(InputData[[#This Row],[PRODUCT ID]],MasterData[#All],2,FALSE)</f>
        <v>Product13</v>
      </c>
      <c r="H348" t="str">
        <f>VLOOKUP(InputData[[#This Row],[PRODUCT ID]],MasterData[#All],3,FALSE)</f>
        <v>Category02</v>
      </c>
      <c r="I348" t="str">
        <f>VLOOKUP(InputData[[#This Row],[PRODUCT ID]],MasterData[#All],4,FALSE)</f>
        <v>Kg</v>
      </c>
      <c r="J348" s="8">
        <f>VLOOKUP(InputData[[#This Row],[PRODUCT ID]],MasterData[#All],5,FALSE)</f>
        <v>112</v>
      </c>
      <c r="K348" s="8">
        <f>VLOOKUP(InputData[[#This Row],[PRODUCT ID]],MasterData[#All],6,FALSE)</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t="s">
        <v>47</v>
      </c>
      <c r="C349">
        <v>10</v>
      </c>
      <c r="D349" t="s">
        <v>108</v>
      </c>
      <c r="E349" t="s">
        <v>106</v>
      </c>
      <c r="F349">
        <v>0</v>
      </c>
      <c r="G349" t="str">
        <f>VLOOKUP(InputData[[#This Row],[PRODUCT ID]],MasterData[#All],2,FALSE)</f>
        <v>Product20</v>
      </c>
      <c r="H349" t="str">
        <f>VLOOKUP(InputData[[#This Row],[PRODUCT ID]],MasterData[#All],3,FALSE)</f>
        <v>Category03</v>
      </c>
      <c r="I349" t="str">
        <f>VLOOKUP(InputData[[#This Row],[PRODUCT ID]],MasterData[#All],4,FALSE)</f>
        <v>Lt</v>
      </c>
      <c r="J349" s="8">
        <f>VLOOKUP(InputData[[#This Row],[PRODUCT ID]],MasterData[#All],5,FALSE)</f>
        <v>61</v>
      </c>
      <c r="K349" s="8">
        <f>VLOOKUP(InputData[[#This Row],[PRODUCT ID]],MasterData[#All],6,FALSE)</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t="s">
        <v>77</v>
      </c>
      <c r="C350">
        <v>7</v>
      </c>
      <c r="D350" t="s">
        <v>108</v>
      </c>
      <c r="E350" t="s">
        <v>106</v>
      </c>
      <c r="F350">
        <v>0</v>
      </c>
      <c r="G350" t="str">
        <f>VLOOKUP(InputData[[#This Row],[PRODUCT ID]],MasterData[#All],2,FALSE)</f>
        <v>Product34</v>
      </c>
      <c r="H350" t="str">
        <f>VLOOKUP(InputData[[#This Row],[PRODUCT ID]],MasterData[#All],3,FALSE)</f>
        <v>Category04</v>
      </c>
      <c r="I350" t="str">
        <f>VLOOKUP(InputData[[#This Row],[PRODUCT ID]],MasterData[#All],4,FALSE)</f>
        <v>Lt</v>
      </c>
      <c r="J350" s="8">
        <f>VLOOKUP(InputData[[#This Row],[PRODUCT ID]],MasterData[#All],5,FALSE)</f>
        <v>55</v>
      </c>
      <c r="K350" s="8">
        <f>VLOOKUP(InputData[[#This Row],[PRODUCT ID]],MasterData[#All],6,FALSE)</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t="s">
        <v>37</v>
      </c>
      <c r="C351">
        <v>4</v>
      </c>
      <c r="D351" t="s">
        <v>106</v>
      </c>
      <c r="E351" t="s">
        <v>107</v>
      </c>
      <c r="F351">
        <v>0</v>
      </c>
      <c r="G351" t="str">
        <f>VLOOKUP(InputData[[#This Row],[PRODUCT ID]],MasterData[#All],2,FALSE)</f>
        <v>Product15</v>
      </c>
      <c r="H351" t="str">
        <f>VLOOKUP(InputData[[#This Row],[PRODUCT ID]],MasterData[#All],3,FALSE)</f>
        <v>Category02</v>
      </c>
      <c r="I351" t="str">
        <f>VLOOKUP(InputData[[#This Row],[PRODUCT ID]],MasterData[#All],4,FALSE)</f>
        <v>No.</v>
      </c>
      <c r="J351" s="8">
        <f>VLOOKUP(InputData[[#This Row],[PRODUCT ID]],MasterData[#All],5,FALSE)</f>
        <v>12</v>
      </c>
      <c r="K351" s="8">
        <f>VLOOKUP(InputData[[#This Row],[PRODUCT ID]],MasterData[#All],6,FALSE)</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t="s">
        <v>63</v>
      </c>
      <c r="C352">
        <v>1</v>
      </c>
      <c r="D352" t="s">
        <v>106</v>
      </c>
      <c r="E352" t="s">
        <v>106</v>
      </c>
      <c r="F352">
        <v>0</v>
      </c>
      <c r="G352" t="str">
        <f>VLOOKUP(InputData[[#This Row],[PRODUCT ID]],MasterData[#All],2,FALSE)</f>
        <v>Product27</v>
      </c>
      <c r="H352" t="str">
        <f>VLOOKUP(InputData[[#This Row],[PRODUCT ID]],MasterData[#All],3,FALSE)</f>
        <v>Category04</v>
      </c>
      <c r="I352" t="str">
        <f>VLOOKUP(InputData[[#This Row],[PRODUCT ID]],MasterData[#All],4,FALSE)</f>
        <v>Lt</v>
      </c>
      <c r="J352" s="8">
        <f>VLOOKUP(InputData[[#This Row],[PRODUCT ID]],MasterData[#All],5,FALSE)</f>
        <v>48</v>
      </c>
      <c r="K352" s="8">
        <f>VLOOKUP(InputData[[#This Row],[PRODUCT ID]],MasterData[#All],6,FALSE)</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t="s">
        <v>52</v>
      </c>
      <c r="C353">
        <v>7</v>
      </c>
      <c r="D353" t="s">
        <v>106</v>
      </c>
      <c r="E353" t="s">
        <v>106</v>
      </c>
      <c r="F353">
        <v>0</v>
      </c>
      <c r="G353" t="str">
        <f>VLOOKUP(InputData[[#This Row],[PRODUCT ID]],MasterData[#All],2,FALSE)</f>
        <v>Product22</v>
      </c>
      <c r="H353" t="str">
        <f>VLOOKUP(InputData[[#This Row],[PRODUCT ID]],MasterData[#All],3,FALSE)</f>
        <v>Category03</v>
      </c>
      <c r="I353" t="str">
        <f>VLOOKUP(InputData[[#This Row],[PRODUCT ID]],MasterData[#All],4,FALSE)</f>
        <v>Ft</v>
      </c>
      <c r="J353" s="8">
        <f>VLOOKUP(InputData[[#This Row],[PRODUCT ID]],MasterData[#All],5,FALSE)</f>
        <v>121</v>
      </c>
      <c r="K353" s="8">
        <f>VLOOKUP(InputData[[#This Row],[PRODUCT ID]],MasterData[#All],6,FALSE)</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t="s">
        <v>41</v>
      </c>
      <c r="C354">
        <v>12</v>
      </c>
      <c r="D354" t="s">
        <v>105</v>
      </c>
      <c r="E354" t="s">
        <v>107</v>
      </c>
      <c r="F354">
        <v>0</v>
      </c>
      <c r="G354" t="str">
        <f>VLOOKUP(InputData[[#This Row],[PRODUCT ID]],MasterData[#All],2,FALSE)</f>
        <v>Product17</v>
      </c>
      <c r="H354" t="str">
        <f>VLOOKUP(InputData[[#This Row],[PRODUCT ID]],MasterData[#All],3,FALSE)</f>
        <v>Category02</v>
      </c>
      <c r="I354" t="str">
        <f>VLOOKUP(InputData[[#This Row],[PRODUCT ID]],MasterData[#All],4,FALSE)</f>
        <v>Ft</v>
      </c>
      <c r="J354" s="8">
        <f>VLOOKUP(InputData[[#This Row],[PRODUCT ID]],MasterData[#All],5,FALSE)</f>
        <v>134</v>
      </c>
      <c r="K354" s="8">
        <f>VLOOKUP(InputData[[#This Row],[PRODUCT ID]],MasterData[#All],6,FALSE)</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t="s">
        <v>24</v>
      </c>
      <c r="C355">
        <v>6</v>
      </c>
      <c r="D355" t="s">
        <v>108</v>
      </c>
      <c r="E355" t="s">
        <v>106</v>
      </c>
      <c r="F355">
        <v>0</v>
      </c>
      <c r="G355" t="str">
        <f>VLOOKUP(InputData[[#This Row],[PRODUCT ID]],MasterData[#All],2,FALSE)</f>
        <v>Product09</v>
      </c>
      <c r="H355" t="str">
        <f>VLOOKUP(InputData[[#This Row],[PRODUCT ID]],MasterData[#All],3,FALSE)</f>
        <v>Category01</v>
      </c>
      <c r="I355" t="str">
        <f>VLOOKUP(InputData[[#This Row],[PRODUCT ID]],MasterData[#All],4,FALSE)</f>
        <v>No.</v>
      </c>
      <c r="J355" s="8">
        <f>VLOOKUP(InputData[[#This Row],[PRODUCT ID]],MasterData[#All],5,FALSE)</f>
        <v>6</v>
      </c>
      <c r="K355" s="8">
        <f>VLOOKUP(InputData[[#This Row],[PRODUCT ID]],MasterData[#All],6,FALSE)</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t="s">
        <v>29</v>
      </c>
      <c r="C356">
        <v>7</v>
      </c>
      <c r="D356" t="s">
        <v>106</v>
      </c>
      <c r="E356" t="s">
        <v>107</v>
      </c>
      <c r="F356">
        <v>0</v>
      </c>
      <c r="G356" t="str">
        <f>VLOOKUP(InputData[[#This Row],[PRODUCT ID]],MasterData[#All],2,FALSE)</f>
        <v>Product11</v>
      </c>
      <c r="H356" t="str">
        <f>VLOOKUP(InputData[[#This Row],[PRODUCT ID]],MasterData[#All],3,FALSE)</f>
        <v>Category02</v>
      </c>
      <c r="I356" t="str">
        <f>VLOOKUP(InputData[[#This Row],[PRODUCT ID]],MasterData[#All],4,FALSE)</f>
        <v>Lt</v>
      </c>
      <c r="J356" s="8">
        <f>VLOOKUP(InputData[[#This Row],[PRODUCT ID]],MasterData[#All],5,FALSE)</f>
        <v>44</v>
      </c>
      <c r="K356" s="8">
        <f>VLOOKUP(InputData[[#This Row],[PRODUCT ID]],MasterData[#All],6,FALSE)</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t="s">
        <v>31</v>
      </c>
      <c r="C357">
        <v>5</v>
      </c>
      <c r="D357" t="s">
        <v>108</v>
      </c>
      <c r="E357" t="s">
        <v>106</v>
      </c>
      <c r="F357">
        <v>0</v>
      </c>
      <c r="G357" t="str">
        <f>VLOOKUP(InputData[[#This Row],[PRODUCT ID]],MasterData[#All],2,FALSE)</f>
        <v>Product12</v>
      </c>
      <c r="H357" t="str">
        <f>VLOOKUP(InputData[[#This Row],[PRODUCT ID]],MasterData[#All],3,FALSE)</f>
        <v>Category02</v>
      </c>
      <c r="I357" t="str">
        <f>VLOOKUP(InputData[[#This Row],[PRODUCT ID]],MasterData[#All],4,FALSE)</f>
        <v>Kg</v>
      </c>
      <c r="J357" s="8">
        <f>VLOOKUP(InputData[[#This Row],[PRODUCT ID]],MasterData[#All],5,FALSE)</f>
        <v>73</v>
      </c>
      <c r="K357" s="8">
        <f>VLOOKUP(InputData[[#This Row],[PRODUCT ID]],MasterData[#All],6,FALSE)</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t="s">
        <v>22</v>
      </c>
      <c r="C358">
        <v>14</v>
      </c>
      <c r="D358" t="s">
        <v>108</v>
      </c>
      <c r="E358" t="s">
        <v>107</v>
      </c>
      <c r="F358">
        <v>0</v>
      </c>
      <c r="G358" t="str">
        <f>VLOOKUP(InputData[[#This Row],[PRODUCT ID]],MasterData[#All],2,FALSE)</f>
        <v>Product08</v>
      </c>
      <c r="H358" t="str">
        <f>VLOOKUP(InputData[[#This Row],[PRODUCT ID]],MasterData[#All],3,FALSE)</f>
        <v>Category01</v>
      </c>
      <c r="I358" t="str">
        <f>VLOOKUP(InputData[[#This Row],[PRODUCT ID]],MasterData[#All],4,FALSE)</f>
        <v>Kg</v>
      </c>
      <c r="J358" s="8">
        <f>VLOOKUP(InputData[[#This Row],[PRODUCT ID]],MasterData[#All],5,FALSE)</f>
        <v>83</v>
      </c>
      <c r="K358" s="8">
        <f>VLOOKUP(InputData[[#This Row],[PRODUCT ID]],MasterData[#All],6,FALSE)</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t="s">
        <v>47</v>
      </c>
      <c r="C359">
        <v>5</v>
      </c>
      <c r="D359" t="s">
        <v>106</v>
      </c>
      <c r="E359" t="s">
        <v>106</v>
      </c>
      <c r="F359">
        <v>0</v>
      </c>
      <c r="G359" t="str">
        <f>VLOOKUP(InputData[[#This Row],[PRODUCT ID]],MasterData[#All],2,FALSE)</f>
        <v>Product20</v>
      </c>
      <c r="H359" t="str">
        <f>VLOOKUP(InputData[[#This Row],[PRODUCT ID]],MasterData[#All],3,FALSE)</f>
        <v>Category03</v>
      </c>
      <c r="I359" t="str">
        <f>VLOOKUP(InputData[[#This Row],[PRODUCT ID]],MasterData[#All],4,FALSE)</f>
        <v>Lt</v>
      </c>
      <c r="J359" s="8">
        <f>VLOOKUP(InputData[[#This Row],[PRODUCT ID]],MasterData[#All],5,FALSE)</f>
        <v>61</v>
      </c>
      <c r="K359" s="8">
        <f>VLOOKUP(InputData[[#This Row],[PRODUCT ID]],MasterData[#All],6,FALSE)</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t="s">
        <v>26</v>
      </c>
      <c r="C360">
        <v>13</v>
      </c>
      <c r="D360" t="s">
        <v>108</v>
      </c>
      <c r="E360" t="s">
        <v>107</v>
      </c>
      <c r="F360">
        <v>0</v>
      </c>
      <c r="G360" t="str">
        <f>VLOOKUP(InputData[[#This Row],[PRODUCT ID]],MasterData[#All],2,FALSE)</f>
        <v>Product10</v>
      </c>
      <c r="H360" t="str">
        <f>VLOOKUP(InputData[[#This Row],[PRODUCT ID]],MasterData[#All],3,FALSE)</f>
        <v>Category02</v>
      </c>
      <c r="I360" t="str">
        <f>VLOOKUP(InputData[[#This Row],[PRODUCT ID]],MasterData[#All],4,FALSE)</f>
        <v>Ft</v>
      </c>
      <c r="J360" s="8">
        <f>VLOOKUP(InputData[[#This Row],[PRODUCT ID]],MasterData[#All],5,FALSE)</f>
        <v>148</v>
      </c>
      <c r="K360" s="8">
        <f>VLOOKUP(InputData[[#This Row],[PRODUCT ID]],MasterData[#All],6,FALSE)</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t="s">
        <v>71</v>
      </c>
      <c r="C361">
        <v>13</v>
      </c>
      <c r="D361" t="s">
        <v>106</v>
      </c>
      <c r="E361" t="s">
        <v>106</v>
      </c>
      <c r="F361">
        <v>0</v>
      </c>
      <c r="G361" t="str">
        <f>VLOOKUP(InputData[[#This Row],[PRODUCT ID]],MasterData[#All],2,FALSE)</f>
        <v>Product31</v>
      </c>
      <c r="H361" t="str">
        <f>VLOOKUP(InputData[[#This Row],[PRODUCT ID]],MasterData[#All],3,FALSE)</f>
        <v>Category04</v>
      </c>
      <c r="I361" t="str">
        <f>VLOOKUP(InputData[[#This Row],[PRODUCT ID]],MasterData[#All],4,FALSE)</f>
        <v>Kg</v>
      </c>
      <c r="J361" s="8">
        <f>VLOOKUP(InputData[[#This Row],[PRODUCT ID]],MasterData[#All],5,FALSE)</f>
        <v>93</v>
      </c>
      <c r="K361" s="8">
        <f>VLOOKUP(InputData[[#This Row],[PRODUCT ID]],MasterData[#All],6,FALSE)</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t="s">
        <v>63</v>
      </c>
      <c r="C362">
        <v>8</v>
      </c>
      <c r="D362" t="s">
        <v>108</v>
      </c>
      <c r="E362" t="s">
        <v>107</v>
      </c>
      <c r="F362">
        <v>0</v>
      </c>
      <c r="G362" t="str">
        <f>VLOOKUP(InputData[[#This Row],[PRODUCT ID]],MasterData[#All],2,FALSE)</f>
        <v>Product27</v>
      </c>
      <c r="H362" t="str">
        <f>VLOOKUP(InputData[[#This Row],[PRODUCT ID]],MasterData[#All],3,FALSE)</f>
        <v>Category04</v>
      </c>
      <c r="I362" t="str">
        <f>VLOOKUP(InputData[[#This Row],[PRODUCT ID]],MasterData[#All],4,FALSE)</f>
        <v>Lt</v>
      </c>
      <c r="J362" s="8">
        <f>VLOOKUP(InputData[[#This Row],[PRODUCT ID]],MasterData[#All],5,FALSE)</f>
        <v>48</v>
      </c>
      <c r="K362" s="8">
        <f>VLOOKUP(InputData[[#This Row],[PRODUCT ID]],MasterData[#All],6,FALSE)</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t="s">
        <v>63</v>
      </c>
      <c r="C363">
        <v>4</v>
      </c>
      <c r="D363" t="s">
        <v>105</v>
      </c>
      <c r="E363" t="s">
        <v>106</v>
      </c>
      <c r="F363">
        <v>0</v>
      </c>
      <c r="G363" t="str">
        <f>VLOOKUP(InputData[[#This Row],[PRODUCT ID]],MasterData[#All],2,FALSE)</f>
        <v>Product27</v>
      </c>
      <c r="H363" t="str">
        <f>VLOOKUP(InputData[[#This Row],[PRODUCT ID]],MasterData[#All],3,FALSE)</f>
        <v>Category04</v>
      </c>
      <c r="I363" t="str">
        <f>VLOOKUP(InputData[[#This Row],[PRODUCT ID]],MasterData[#All],4,FALSE)</f>
        <v>Lt</v>
      </c>
      <c r="J363" s="8">
        <f>VLOOKUP(InputData[[#This Row],[PRODUCT ID]],MasterData[#All],5,FALSE)</f>
        <v>48</v>
      </c>
      <c r="K363" s="8">
        <f>VLOOKUP(InputData[[#This Row],[PRODUCT ID]],MasterData[#All],6,FALSE)</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t="s">
        <v>86</v>
      </c>
      <c r="C364">
        <v>8</v>
      </c>
      <c r="D364" t="s">
        <v>105</v>
      </c>
      <c r="E364" t="s">
        <v>106</v>
      </c>
      <c r="F364">
        <v>0</v>
      </c>
      <c r="G364" t="str">
        <f>VLOOKUP(InputData[[#This Row],[PRODUCT ID]],MasterData[#All],2,FALSE)</f>
        <v>Product38</v>
      </c>
      <c r="H364" t="str">
        <f>VLOOKUP(InputData[[#This Row],[PRODUCT ID]],MasterData[#All],3,FALSE)</f>
        <v>Category05</v>
      </c>
      <c r="I364" t="str">
        <f>VLOOKUP(InputData[[#This Row],[PRODUCT ID]],MasterData[#All],4,FALSE)</f>
        <v>Kg</v>
      </c>
      <c r="J364" s="8">
        <f>VLOOKUP(InputData[[#This Row],[PRODUCT ID]],MasterData[#All],5,FALSE)</f>
        <v>72</v>
      </c>
      <c r="K364" s="8">
        <f>VLOOKUP(InputData[[#This Row],[PRODUCT ID]],MasterData[#All],6,FALSE)</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t="s">
        <v>98</v>
      </c>
      <c r="C365">
        <v>15</v>
      </c>
      <c r="D365" t="s">
        <v>106</v>
      </c>
      <c r="E365" t="s">
        <v>107</v>
      </c>
      <c r="F365">
        <v>0</v>
      </c>
      <c r="G365" t="str">
        <f>VLOOKUP(InputData[[#This Row],[PRODUCT ID]],MasterData[#All],2,FALSE)</f>
        <v>Product44</v>
      </c>
      <c r="H365" t="str">
        <f>VLOOKUP(InputData[[#This Row],[PRODUCT ID]],MasterData[#All],3,FALSE)</f>
        <v>Category05</v>
      </c>
      <c r="I365" t="str">
        <f>VLOOKUP(InputData[[#This Row],[PRODUCT ID]],MasterData[#All],4,FALSE)</f>
        <v>Kg</v>
      </c>
      <c r="J365" s="8">
        <f>VLOOKUP(InputData[[#This Row],[PRODUCT ID]],MasterData[#All],5,FALSE)</f>
        <v>76</v>
      </c>
      <c r="K365" s="8">
        <f>VLOOKUP(InputData[[#This Row],[PRODUCT ID]],MasterData[#All],6,FALSE)</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t="s">
        <v>37</v>
      </c>
      <c r="C366">
        <v>12</v>
      </c>
      <c r="D366" t="s">
        <v>108</v>
      </c>
      <c r="E366" t="s">
        <v>106</v>
      </c>
      <c r="F366">
        <v>0</v>
      </c>
      <c r="G366" t="str">
        <f>VLOOKUP(InputData[[#This Row],[PRODUCT ID]],MasterData[#All],2,FALSE)</f>
        <v>Product15</v>
      </c>
      <c r="H366" t="str">
        <f>VLOOKUP(InputData[[#This Row],[PRODUCT ID]],MasterData[#All],3,FALSE)</f>
        <v>Category02</v>
      </c>
      <c r="I366" t="str">
        <f>VLOOKUP(InputData[[#This Row],[PRODUCT ID]],MasterData[#All],4,FALSE)</f>
        <v>No.</v>
      </c>
      <c r="J366" s="8">
        <f>VLOOKUP(InputData[[#This Row],[PRODUCT ID]],MasterData[#All],5,FALSE)</f>
        <v>12</v>
      </c>
      <c r="K366" s="8">
        <f>VLOOKUP(InputData[[#This Row],[PRODUCT ID]],MasterData[#All],6,FALSE)</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t="s">
        <v>10</v>
      </c>
      <c r="C367">
        <v>7</v>
      </c>
      <c r="D367" t="s">
        <v>106</v>
      </c>
      <c r="E367" t="s">
        <v>106</v>
      </c>
      <c r="F367">
        <v>0</v>
      </c>
      <c r="G367" t="str">
        <f>VLOOKUP(InputData[[#This Row],[PRODUCT ID]],MasterData[#All],2,FALSE)</f>
        <v>Product02</v>
      </c>
      <c r="H367" t="str">
        <f>VLOOKUP(InputData[[#This Row],[PRODUCT ID]],MasterData[#All],3,FALSE)</f>
        <v>Category01</v>
      </c>
      <c r="I367" t="str">
        <f>VLOOKUP(InputData[[#This Row],[PRODUCT ID]],MasterData[#All],4,FALSE)</f>
        <v>Kg</v>
      </c>
      <c r="J367" s="8">
        <f>VLOOKUP(InputData[[#This Row],[PRODUCT ID]],MasterData[#All],5,FALSE)</f>
        <v>105</v>
      </c>
      <c r="K367" s="8">
        <f>VLOOKUP(InputData[[#This Row],[PRODUCT ID]],MasterData[#All],6,FALSE)</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t="s">
        <v>65</v>
      </c>
      <c r="C368">
        <v>2</v>
      </c>
      <c r="D368" t="s">
        <v>108</v>
      </c>
      <c r="E368" t="s">
        <v>106</v>
      </c>
      <c r="F368">
        <v>0</v>
      </c>
      <c r="G368" t="str">
        <f>VLOOKUP(InputData[[#This Row],[PRODUCT ID]],MasterData[#All],2,FALSE)</f>
        <v>Product28</v>
      </c>
      <c r="H368" t="str">
        <f>VLOOKUP(InputData[[#This Row],[PRODUCT ID]],MasterData[#All],3,FALSE)</f>
        <v>Category04</v>
      </c>
      <c r="I368" t="str">
        <f>VLOOKUP(InputData[[#This Row],[PRODUCT ID]],MasterData[#All],4,FALSE)</f>
        <v>No.</v>
      </c>
      <c r="J368" s="8">
        <f>VLOOKUP(InputData[[#This Row],[PRODUCT ID]],MasterData[#All],5,FALSE)</f>
        <v>37</v>
      </c>
      <c r="K368" s="8">
        <f>VLOOKUP(InputData[[#This Row],[PRODUCT ID]],MasterData[#All],6,FALSE)</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t="s">
        <v>63</v>
      </c>
      <c r="C369">
        <v>2</v>
      </c>
      <c r="D369" t="s">
        <v>106</v>
      </c>
      <c r="E369" t="s">
        <v>106</v>
      </c>
      <c r="F369">
        <v>0</v>
      </c>
      <c r="G369" t="str">
        <f>VLOOKUP(InputData[[#This Row],[PRODUCT ID]],MasterData[#All],2,FALSE)</f>
        <v>Product27</v>
      </c>
      <c r="H369" t="str">
        <f>VLOOKUP(InputData[[#This Row],[PRODUCT ID]],MasterData[#All],3,FALSE)</f>
        <v>Category04</v>
      </c>
      <c r="I369" t="str">
        <f>VLOOKUP(InputData[[#This Row],[PRODUCT ID]],MasterData[#All],4,FALSE)</f>
        <v>Lt</v>
      </c>
      <c r="J369" s="8">
        <f>VLOOKUP(InputData[[#This Row],[PRODUCT ID]],MasterData[#All],5,FALSE)</f>
        <v>48</v>
      </c>
      <c r="K369" s="8">
        <f>VLOOKUP(InputData[[#This Row],[PRODUCT ID]],MasterData[#All],6,FALSE)</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t="s">
        <v>92</v>
      </c>
      <c r="C370">
        <v>10</v>
      </c>
      <c r="D370" t="s">
        <v>105</v>
      </c>
      <c r="E370" t="s">
        <v>107</v>
      </c>
      <c r="F370">
        <v>0</v>
      </c>
      <c r="G370" t="str">
        <f>VLOOKUP(InputData[[#This Row],[PRODUCT ID]],MasterData[#All],2,FALSE)</f>
        <v>Product41</v>
      </c>
      <c r="H370" t="str">
        <f>VLOOKUP(InputData[[#This Row],[PRODUCT ID]],MasterData[#All],3,FALSE)</f>
        <v>Category05</v>
      </c>
      <c r="I370" t="str">
        <f>VLOOKUP(InputData[[#This Row],[PRODUCT ID]],MasterData[#All],4,FALSE)</f>
        <v>Ft</v>
      </c>
      <c r="J370" s="8">
        <f>VLOOKUP(InputData[[#This Row],[PRODUCT ID]],MasterData[#All],5,FALSE)</f>
        <v>138</v>
      </c>
      <c r="K370" s="8">
        <f>VLOOKUP(InputData[[#This Row],[PRODUCT ID]],MasterData[#All],6,FALSE)</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t="s">
        <v>22</v>
      </c>
      <c r="C371">
        <v>5</v>
      </c>
      <c r="D371" t="s">
        <v>105</v>
      </c>
      <c r="E371" t="s">
        <v>106</v>
      </c>
      <c r="F371">
        <v>0</v>
      </c>
      <c r="G371" t="str">
        <f>VLOOKUP(InputData[[#This Row],[PRODUCT ID]],MasterData[#All],2,FALSE)</f>
        <v>Product08</v>
      </c>
      <c r="H371" t="str">
        <f>VLOOKUP(InputData[[#This Row],[PRODUCT ID]],MasterData[#All],3,FALSE)</f>
        <v>Category01</v>
      </c>
      <c r="I371" t="str">
        <f>VLOOKUP(InputData[[#This Row],[PRODUCT ID]],MasterData[#All],4,FALSE)</f>
        <v>Kg</v>
      </c>
      <c r="J371" s="8">
        <f>VLOOKUP(InputData[[#This Row],[PRODUCT ID]],MasterData[#All],5,FALSE)</f>
        <v>83</v>
      </c>
      <c r="K371" s="8">
        <f>VLOOKUP(InputData[[#This Row],[PRODUCT ID]],MasterData[#All],6,FALSE)</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t="s">
        <v>26</v>
      </c>
      <c r="C372">
        <v>9</v>
      </c>
      <c r="D372" t="s">
        <v>106</v>
      </c>
      <c r="E372" t="s">
        <v>107</v>
      </c>
      <c r="F372">
        <v>0</v>
      </c>
      <c r="G372" t="str">
        <f>VLOOKUP(InputData[[#This Row],[PRODUCT ID]],MasterData[#All],2,FALSE)</f>
        <v>Product10</v>
      </c>
      <c r="H372" t="str">
        <f>VLOOKUP(InputData[[#This Row],[PRODUCT ID]],MasterData[#All],3,FALSE)</f>
        <v>Category02</v>
      </c>
      <c r="I372" t="str">
        <f>VLOOKUP(InputData[[#This Row],[PRODUCT ID]],MasterData[#All],4,FALSE)</f>
        <v>Ft</v>
      </c>
      <c r="J372" s="8">
        <f>VLOOKUP(InputData[[#This Row],[PRODUCT ID]],MasterData[#All],5,FALSE)</f>
        <v>148</v>
      </c>
      <c r="K372" s="8">
        <f>VLOOKUP(InputData[[#This Row],[PRODUCT ID]],MasterData[#All],6,FALSE)</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t="s">
        <v>14</v>
      </c>
      <c r="C373">
        <v>12</v>
      </c>
      <c r="D373" t="s">
        <v>106</v>
      </c>
      <c r="E373" t="s">
        <v>106</v>
      </c>
      <c r="F373">
        <v>0</v>
      </c>
      <c r="G373" t="str">
        <f>VLOOKUP(InputData[[#This Row],[PRODUCT ID]],MasterData[#All],2,FALSE)</f>
        <v>Product04</v>
      </c>
      <c r="H373" t="str">
        <f>VLOOKUP(InputData[[#This Row],[PRODUCT ID]],MasterData[#All],3,FALSE)</f>
        <v>Category01</v>
      </c>
      <c r="I373" t="str">
        <f>VLOOKUP(InputData[[#This Row],[PRODUCT ID]],MasterData[#All],4,FALSE)</f>
        <v>Lt</v>
      </c>
      <c r="J373" s="8">
        <f>VLOOKUP(InputData[[#This Row],[PRODUCT ID]],MasterData[#All],5,FALSE)</f>
        <v>44</v>
      </c>
      <c r="K373" s="8">
        <f>VLOOKUP(InputData[[#This Row],[PRODUCT ID]],MasterData[#All],6,FALSE)</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t="s">
        <v>47</v>
      </c>
      <c r="C374">
        <v>14</v>
      </c>
      <c r="D374" t="s">
        <v>108</v>
      </c>
      <c r="E374" t="s">
        <v>107</v>
      </c>
      <c r="F374">
        <v>0</v>
      </c>
      <c r="G374" t="str">
        <f>VLOOKUP(InputData[[#This Row],[PRODUCT ID]],MasterData[#All],2,FALSE)</f>
        <v>Product20</v>
      </c>
      <c r="H374" t="str">
        <f>VLOOKUP(InputData[[#This Row],[PRODUCT ID]],MasterData[#All],3,FALSE)</f>
        <v>Category03</v>
      </c>
      <c r="I374" t="str">
        <f>VLOOKUP(InputData[[#This Row],[PRODUCT ID]],MasterData[#All],4,FALSE)</f>
        <v>Lt</v>
      </c>
      <c r="J374" s="8">
        <f>VLOOKUP(InputData[[#This Row],[PRODUCT ID]],MasterData[#All],5,FALSE)</f>
        <v>61</v>
      </c>
      <c r="K374" s="8">
        <f>VLOOKUP(InputData[[#This Row],[PRODUCT ID]],MasterData[#All],6,FALSE)</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t="s">
        <v>98</v>
      </c>
      <c r="C375">
        <v>9</v>
      </c>
      <c r="D375" t="s">
        <v>108</v>
      </c>
      <c r="E375" t="s">
        <v>106</v>
      </c>
      <c r="F375">
        <v>0</v>
      </c>
      <c r="G375" t="str">
        <f>VLOOKUP(InputData[[#This Row],[PRODUCT ID]],MasterData[#All],2,FALSE)</f>
        <v>Product44</v>
      </c>
      <c r="H375" t="str">
        <f>VLOOKUP(InputData[[#This Row],[PRODUCT ID]],MasterData[#All],3,FALSE)</f>
        <v>Category05</v>
      </c>
      <c r="I375" t="str">
        <f>VLOOKUP(InputData[[#This Row],[PRODUCT ID]],MasterData[#All],4,FALSE)</f>
        <v>Kg</v>
      </c>
      <c r="J375" s="8">
        <f>VLOOKUP(InputData[[#This Row],[PRODUCT ID]],MasterData[#All],5,FALSE)</f>
        <v>76</v>
      </c>
      <c r="K375" s="8">
        <f>VLOOKUP(InputData[[#This Row],[PRODUCT ID]],MasterData[#All],6,FALSE)</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t="s">
        <v>16</v>
      </c>
      <c r="C376">
        <v>4</v>
      </c>
      <c r="D376" t="s">
        <v>105</v>
      </c>
      <c r="E376" t="s">
        <v>107</v>
      </c>
      <c r="F376">
        <v>0</v>
      </c>
      <c r="G376" t="str">
        <f>VLOOKUP(InputData[[#This Row],[PRODUCT ID]],MasterData[#All],2,FALSE)</f>
        <v>Product05</v>
      </c>
      <c r="H376" t="str">
        <f>VLOOKUP(InputData[[#This Row],[PRODUCT ID]],MasterData[#All],3,FALSE)</f>
        <v>Category01</v>
      </c>
      <c r="I376" t="str">
        <f>VLOOKUP(InputData[[#This Row],[PRODUCT ID]],MasterData[#All],4,FALSE)</f>
        <v>Ft</v>
      </c>
      <c r="J376" s="8">
        <f>VLOOKUP(InputData[[#This Row],[PRODUCT ID]],MasterData[#All],5,FALSE)</f>
        <v>133</v>
      </c>
      <c r="K376" s="8">
        <f>VLOOKUP(InputData[[#This Row],[PRODUCT ID]],MasterData[#All],6,FALSE)</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t="s">
        <v>75</v>
      </c>
      <c r="C377">
        <v>3</v>
      </c>
      <c r="D377" t="s">
        <v>106</v>
      </c>
      <c r="E377" t="s">
        <v>107</v>
      </c>
      <c r="F377">
        <v>0</v>
      </c>
      <c r="G377" t="str">
        <f>VLOOKUP(InputData[[#This Row],[PRODUCT ID]],MasterData[#All],2,FALSE)</f>
        <v>Product33</v>
      </c>
      <c r="H377" t="str">
        <f>VLOOKUP(InputData[[#This Row],[PRODUCT ID]],MasterData[#All],3,FALSE)</f>
        <v>Category04</v>
      </c>
      <c r="I377" t="str">
        <f>VLOOKUP(InputData[[#This Row],[PRODUCT ID]],MasterData[#All],4,FALSE)</f>
        <v>Kg</v>
      </c>
      <c r="J377" s="8">
        <f>VLOOKUP(InputData[[#This Row],[PRODUCT ID]],MasterData[#All],5,FALSE)</f>
        <v>95</v>
      </c>
      <c r="K377" s="8">
        <f>VLOOKUP(InputData[[#This Row],[PRODUCT ID]],MasterData[#All],6,FALSE)</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t="s">
        <v>22</v>
      </c>
      <c r="C378">
        <v>14</v>
      </c>
      <c r="D378" t="s">
        <v>106</v>
      </c>
      <c r="E378" t="s">
        <v>106</v>
      </c>
      <c r="F378">
        <v>0</v>
      </c>
      <c r="G378" t="str">
        <f>VLOOKUP(InputData[[#This Row],[PRODUCT ID]],MasterData[#All],2,FALSE)</f>
        <v>Product08</v>
      </c>
      <c r="H378" t="str">
        <f>VLOOKUP(InputData[[#This Row],[PRODUCT ID]],MasterData[#All],3,FALSE)</f>
        <v>Category01</v>
      </c>
      <c r="I378" t="str">
        <f>VLOOKUP(InputData[[#This Row],[PRODUCT ID]],MasterData[#All],4,FALSE)</f>
        <v>Kg</v>
      </c>
      <c r="J378" s="8">
        <f>VLOOKUP(InputData[[#This Row],[PRODUCT ID]],MasterData[#All],5,FALSE)</f>
        <v>83</v>
      </c>
      <c r="K378" s="8">
        <f>VLOOKUP(InputData[[#This Row],[PRODUCT ID]],MasterData[#All],6,FALSE)</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t="s">
        <v>65</v>
      </c>
      <c r="C379">
        <v>8</v>
      </c>
      <c r="D379" t="s">
        <v>105</v>
      </c>
      <c r="E379" t="s">
        <v>106</v>
      </c>
      <c r="F379">
        <v>0</v>
      </c>
      <c r="G379" t="str">
        <f>VLOOKUP(InputData[[#This Row],[PRODUCT ID]],MasterData[#All],2,FALSE)</f>
        <v>Product28</v>
      </c>
      <c r="H379" t="str">
        <f>VLOOKUP(InputData[[#This Row],[PRODUCT ID]],MasterData[#All],3,FALSE)</f>
        <v>Category04</v>
      </c>
      <c r="I379" t="str">
        <f>VLOOKUP(InputData[[#This Row],[PRODUCT ID]],MasterData[#All],4,FALSE)</f>
        <v>No.</v>
      </c>
      <c r="J379" s="8">
        <f>VLOOKUP(InputData[[#This Row],[PRODUCT ID]],MasterData[#All],5,FALSE)</f>
        <v>37</v>
      </c>
      <c r="K379" s="8">
        <f>VLOOKUP(InputData[[#This Row],[PRODUCT ID]],MasterData[#All],6,FALSE)</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t="s">
        <v>88</v>
      </c>
      <c r="C380">
        <v>13</v>
      </c>
      <c r="D380" t="s">
        <v>106</v>
      </c>
      <c r="E380" t="s">
        <v>107</v>
      </c>
      <c r="F380">
        <v>0</v>
      </c>
      <c r="G380" t="str">
        <f>VLOOKUP(InputData[[#This Row],[PRODUCT ID]],MasterData[#All],2,FALSE)</f>
        <v>Product39</v>
      </c>
      <c r="H380" t="str">
        <f>VLOOKUP(InputData[[#This Row],[PRODUCT ID]],MasterData[#All],3,FALSE)</f>
        <v>Category05</v>
      </c>
      <c r="I380" t="str">
        <f>VLOOKUP(InputData[[#This Row],[PRODUCT ID]],MasterData[#All],4,FALSE)</f>
        <v>No.</v>
      </c>
      <c r="J380" s="8">
        <f>VLOOKUP(InputData[[#This Row],[PRODUCT ID]],MasterData[#All],5,FALSE)</f>
        <v>37</v>
      </c>
      <c r="K380" s="8">
        <f>VLOOKUP(InputData[[#This Row],[PRODUCT ID]],MasterData[#All],6,FALSE)</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t="s">
        <v>50</v>
      </c>
      <c r="C381">
        <v>6</v>
      </c>
      <c r="D381" t="s">
        <v>108</v>
      </c>
      <c r="E381" t="s">
        <v>106</v>
      </c>
      <c r="F381">
        <v>0</v>
      </c>
      <c r="G381" t="str">
        <f>VLOOKUP(InputData[[#This Row],[PRODUCT ID]],MasterData[#All],2,FALSE)</f>
        <v>Product21</v>
      </c>
      <c r="H381" t="str">
        <f>VLOOKUP(InputData[[#This Row],[PRODUCT ID]],MasterData[#All],3,FALSE)</f>
        <v>Category03</v>
      </c>
      <c r="I381" t="str">
        <f>VLOOKUP(InputData[[#This Row],[PRODUCT ID]],MasterData[#All],4,FALSE)</f>
        <v>Ft</v>
      </c>
      <c r="J381" s="8">
        <f>VLOOKUP(InputData[[#This Row],[PRODUCT ID]],MasterData[#All],5,FALSE)</f>
        <v>126</v>
      </c>
      <c r="K381" s="8">
        <f>VLOOKUP(InputData[[#This Row],[PRODUCT ID]],MasterData[#All],6,FALSE)</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t="s">
        <v>60</v>
      </c>
      <c r="C382">
        <v>6</v>
      </c>
      <c r="D382" t="s">
        <v>108</v>
      </c>
      <c r="E382" t="s">
        <v>107</v>
      </c>
      <c r="F382">
        <v>0</v>
      </c>
      <c r="G382" t="str">
        <f>VLOOKUP(InputData[[#This Row],[PRODUCT ID]],MasterData[#All],2,FALSE)</f>
        <v>Product26</v>
      </c>
      <c r="H382" t="str">
        <f>VLOOKUP(InputData[[#This Row],[PRODUCT ID]],MasterData[#All],3,FALSE)</f>
        <v>Category04</v>
      </c>
      <c r="I382" t="str">
        <f>VLOOKUP(InputData[[#This Row],[PRODUCT ID]],MasterData[#All],4,FALSE)</f>
        <v>No.</v>
      </c>
      <c r="J382" s="8">
        <f>VLOOKUP(InputData[[#This Row],[PRODUCT ID]],MasterData[#All],5,FALSE)</f>
        <v>18</v>
      </c>
      <c r="K382" s="8">
        <f>VLOOKUP(InputData[[#This Row],[PRODUCT ID]],MasterData[#All],6,FALSE)</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t="s">
        <v>94</v>
      </c>
      <c r="C383">
        <v>15</v>
      </c>
      <c r="D383" t="s">
        <v>105</v>
      </c>
      <c r="E383" t="s">
        <v>106</v>
      </c>
      <c r="F383">
        <v>0</v>
      </c>
      <c r="G383" t="str">
        <f>VLOOKUP(InputData[[#This Row],[PRODUCT ID]],MasterData[#All],2,FALSE)</f>
        <v>Product42</v>
      </c>
      <c r="H383" t="str">
        <f>VLOOKUP(InputData[[#This Row],[PRODUCT ID]],MasterData[#All],3,FALSE)</f>
        <v>Category05</v>
      </c>
      <c r="I383" t="str">
        <f>VLOOKUP(InputData[[#This Row],[PRODUCT ID]],MasterData[#All],4,FALSE)</f>
        <v>Ft</v>
      </c>
      <c r="J383" s="8">
        <f>VLOOKUP(InputData[[#This Row],[PRODUCT ID]],MasterData[#All],5,FALSE)</f>
        <v>120</v>
      </c>
      <c r="K383" s="8">
        <f>VLOOKUP(InputData[[#This Row],[PRODUCT ID]],MasterData[#All],6,FALSE)</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t="s">
        <v>67</v>
      </c>
      <c r="C384">
        <v>15</v>
      </c>
      <c r="D384" t="s">
        <v>106</v>
      </c>
      <c r="E384" t="s">
        <v>107</v>
      </c>
      <c r="F384">
        <v>0</v>
      </c>
      <c r="G384" t="str">
        <f>VLOOKUP(InputData[[#This Row],[PRODUCT ID]],MasterData[#All],2,FALSE)</f>
        <v>Product29</v>
      </c>
      <c r="H384" t="str">
        <f>VLOOKUP(InputData[[#This Row],[PRODUCT ID]],MasterData[#All],3,FALSE)</f>
        <v>Category04</v>
      </c>
      <c r="I384" t="str">
        <f>VLOOKUP(InputData[[#This Row],[PRODUCT ID]],MasterData[#All],4,FALSE)</f>
        <v>Lt</v>
      </c>
      <c r="J384" s="8">
        <f>VLOOKUP(InputData[[#This Row],[PRODUCT ID]],MasterData[#All],5,FALSE)</f>
        <v>47</v>
      </c>
      <c r="K384" s="8">
        <f>VLOOKUP(InputData[[#This Row],[PRODUCT ID]],MasterData[#All],6,FALSE)</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t="s">
        <v>10</v>
      </c>
      <c r="C385">
        <v>8</v>
      </c>
      <c r="D385" t="s">
        <v>108</v>
      </c>
      <c r="E385" t="s">
        <v>107</v>
      </c>
      <c r="F385">
        <v>0</v>
      </c>
      <c r="G385" t="str">
        <f>VLOOKUP(InputData[[#This Row],[PRODUCT ID]],MasterData[#All],2,FALSE)</f>
        <v>Product02</v>
      </c>
      <c r="H385" t="str">
        <f>VLOOKUP(InputData[[#This Row],[PRODUCT ID]],MasterData[#All],3,FALSE)</f>
        <v>Category01</v>
      </c>
      <c r="I385" t="str">
        <f>VLOOKUP(InputData[[#This Row],[PRODUCT ID]],MasterData[#All],4,FALSE)</f>
        <v>Kg</v>
      </c>
      <c r="J385" s="8">
        <f>VLOOKUP(InputData[[#This Row],[PRODUCT ID]],MasterData[#All],5,FALSE)</f>
        <v>105</v>
      </c>
      <c r="K385" s="8">
        <f>VLOOKUP(InputData[[#This Row],[PRODUCT ID]],MasterData[#All],6,FALSE)</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t="s">
        <v>41</v>
      </c>
      <c r="C386">
        <v>14</v>
      </c>
      <c r="D386" t="s">
        <v>108</v>
      </c>
      <c r="E386" t="s">
        <v>107</v>
      </c>
      <c r="F386">
        <v>0</v>
      </c>
      <c r="G386" t="str">
        <f>VLOOKUP(InputData[[#This Row],[PRODUCT ID]],MasterData[#All],2,FALSE)</f>
        <v>Product17</v>
      </c>
      <c r="H386" t="str">
        <f>VLOOKUP(InputData[[#This Row],[PRODUCT ID]],MasterData[#All],3,FALSE)</f>
        <v>Category02</v>
      </c>
      <c r="I386" t="str">
        <f>VLOOKUP(InputData[[#This Row],[PRODUCT ID]],MasterData[#All],4,FALSE)</f>
        <v>Ft</v>
      </c>
      <c r="J386" s="8">
        <f>VLOOKUP(InputData[[#This Row],[PRODUCT ID]],MasterData[#All],5,FALSE)</f>
        <v>134</v>
      </c>
      <c r="K386" s="8">
        <f>VLOOKUP(InputData[[#This Row],[PRODUCT ID]],MasterData[#All],6,FALSE)</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t="s">
        <v>90</v>
      </c>
      <c r="C387">
        <v>10</v>
      </c>
      <c r="D387" t="s">
        <v>106</v>
      </c>
      <c r="E387" t="s">
        <v>107</v>
      </c>
      <c r="F387">
        <v>0</v>
      </c>
      <c r="G387" t="str">
        <f>VLOOKUP(InputData[[#This Row],[PRODUCT ID]],MasterData[#All],2,FALSE)</f>
        <v>Product40</v>
      </c>
      <c r="H387" t="str">
        <f>VLOOKUP(InputData[[#This Row],[PRODUCT ID]],MasterData[#All],3,FALSE)</f>
        <v>Category05</v>
      </c>
      <c r="I387" t="str">
        <f>VLOOKUP(InputData[[#This Row],[PRODUCT ID]],MasterData[#All],4,FALSE)</f>
        <v>Kg</v>
      </c>
      <c r="J387" s="8">
        <f>VLOOKUP(InputData[[#This Row],[PRODUCT ID]],MasterData[#All],5,FALSE)</f>
        <v>90</v>
      </c>
      <c r="K387" s="8">
        <f>VLOOKUP(InputData[[#This Row],[PRODUCT ID]],MasterData[#All],6,FALSE)</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t="s">
        <v>6</v>
      </c>
      <c r="C388">
        <v>4</v>
      </c>
      <c r="D388" t="s">
        <v>108</v>
      </c>
      <c r="E388" t="s">
        <v>107</v>
      </c>
      <c r="F388">
        <v>0</v>
      </c>
      <c r="G388" t="str">
        <f>VLOOKUP(InputData[[#This Row],[PRODUCT ID]],MasterData[#All],2,FALSE)</f>
        <v>Product01</v>
      </c>
      <c r="H388" t="str">
        <f>VLOOKUP(InputData[[#This Row],[PRODUCT ID]],MasterData[#All],3,FALSE)</f>
        <v>Category01</v>
      </c>
      <c r="I388" t="str">
        <f>VLOOKUP(InputData[[#This Row],[PRODUCT ID]],MasterData[#All],4,FALSE)</f>
        <v>Kg</v>
      </c>
      <c r="J388" s="8">
        <f>VLOOKUP(InputData[[#This Row],[PRODUCT ID]],MasterData[#All],5,FALSE)</f>
        <v>98</v>
      </c>
      <c r="K388" s="8">
        <f>VLOOKUP(InputData[[#This Row],[PRODUCT ID]],MasterData[#All],6,FALSE)</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t="s">
        <v>14</v>
      </c>
      <c r="C389">
        <v>8</v>
      </c>
      <c r="D389" t="s">
        <v>108</v>
      </c>
      <c r="E389" t="s">
        <v>106</v>
      </c>
      <c r="F389">
        <v>0</v>
      </c>
      <c r="G389" t="str">
        <f>VLOOKUP(InputData[[#This Row],[PRODUCT ID]],MasterData[#All],2,FALSE)</f>
        <v>Product04</v>
      </c>
      <c r="H389" t="str">
        <f>VLOOKUP(InputData[[#This Row],[PRODUCT ID]],MasterData[#All],3,FALSE)</f>
        <v>Category01</v>
      </c>
      <c r="I389" t="str">
        <f>VLOOKUP(InputData[[#This Row],[PRODUCT ID]],MasterData[#All],4,FALSE)</f>
        <v>Lt</v>
      </c>
      <c r="J389" s="8">
        <f>VLOOKUP(InputData[[#This Row],[PRODUCT ID]],MasterData[#All],5,FALSE)</f>
        <v>44</v>
      </c>
      <c r="K389" s="8">
        <f>VLOOKUP(InputData[[#This Row],[PRODUCT ID]],MasterData[#All],6,FALSE)</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t="s">
        <v>43</v>
      </c>
      <c r="C390">
        <v>7</v>
      </c>
      <c r="D390" t="s">
        <v>108</v>
      </c>
      <c r="E390" t="s">
        <v>107</v>
      </c>
      <c r="F390">
        <v>0</v>
      </c>
      <c r="G390" t="str">
        <f>VLOOKUP(InputData[[#This Row],[PRODUCT ID]],MasterData[#All],2,FALSE)</f>
        <v>Product18</v>
      </c>
      <c r="H390" t="str">
        <f>VLOOKUP(InputData[[#This Row],[PRODUCT ID]],MasterData[#All],3,FALSE)</f>
        <v>Category02</v>
      </c>
      <c r="I390" t="str">
        <f>VLOOKUP(InputData[[#This Row],[PRODUCT ID]],MasterData[#All],4,FALSE)</f>
        <v>No.</v>
      </c>
      <c r="J390" s="8">
        <f>VLOOKUP(InputData[[#This Row],[PRODUCT ID]],MasterData[#All],5,FALSE)</f>
        <v>37</v>
      </c>
      <c r="K390" s="8">
        <f>VLOOKUP(InputData[[#This Row],[PRODUCT ID]],MasterData[#All],6,FALSE)</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t="s">
        <v>31</v>
      </c>
      <c r="C391">
        <v>7</v>
      </c>
      <c r="D391" t="s">
        <v>106</v>
      </c>
      <c r="E391" t="s">
        <v>106</v>
      </c>
      <c r="F391">
        <v>0</v>
      </c>
      <c r="G391" t="str">
        <f>VLOOKUP(InputData[[#This Row],[PRODUCT ID]],MasterData[#All],2,FALSE)</f>
        <v>Product12</v>
      </c>
      <c r="H391" t="str">
        <f>VLOOKUP(InputData[[#This Row],[PRODUCT ID]],MasterData[#All],3,FALSE)</f>
        <v>Category02</v>
      </c>
      <c r="I391" t="str">
        <f>VLOOKUP(InputData[[#This Row],[PRODUCT ID]],MasterData[#All],4,FALSE)</f>
        <v>Kg</v>
      </c>
      <c r="J391" s="8">
        <f>VLOOKUP(InputData[[#This Row],[PRODUCT ID]],MasterData[#All],5,FALSE)</f>
        <v>73</v>
      </c>
      <c r="K391" s="8">
        <f>VLOOKUP(InputData[[#This Row],[PRODUCT ID]],MasterData[#All],6,FALSE)</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t="s">
        <v>77</v>
      </c>
      <c r="C392">
        <v>4</v>
      </c>
      <c r="D392" t="s">
        <v>108</v>
      </c>
      <c r="E392" t="s">
        <v>107</v>
      </c>
      <c r="F392">
        <v>0</v>
      </c>
      <c r="G392" t="str">
        <f>VLOOKUP(InputData[[#This Row],[PRODUCT ID]],MasterData[#All],2,FALSE)</f>
        <v>Product34</v>
      </c>
      <c r="H392" t="str">
        <f>VLOOKUP(InputData[[#This Row],[PRODUCT ID]],MasterData[#All],3,FALSE)</f>
        <v>Category04</v>
      </c>
      <c r="I392" t="str">
        <f>VLOOKUP(InputData[[#This Row],[PRODUCT ID]],MasterData[#All],4,FALSE)</f>
        <v>Lt</v>
      </c>
      <c r="J392" s="8">
        <f>VLOOKUP(InputData[[#This Row],[PRODUCT ID]],MasterData[#All],5,FALSE)</f>
        <v>55</v>
      </c>
      <c r="K392" s="8">
        <f>VLOOKUP(InputData[[#This Row],[PRODUCT ID]],MasterData[#All],6,FALSE)</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t="s">
        <v>96</v>
      </c>
      <c r="C393">
        <v>12</v>
      </c>
      <c r="D393" t="s">
        <v>108</v>
      </c>
      <c r="E393" t="s">
        <v>106</v>
      </c>
      <c r="F393">
        <v>0</v>
      </c>
      <c r="G393" t="str">
        <f>VLOOKUP(InputData[[#This Row],[PRODUCT ID]],MasterData[#All],2,FALSE)</f>
        <v>Product43</v>
      </c>
      <c r="H393" t="str">
        <f>VLOOKUP(InputData[[#This Row],[PRODUCT ID]],MasterData[#All],3,FALSE)</f>
        <v>Category05</v>
      </c>
      <c r="I393" t="str">
        <f>VLOOKUP(InputData[[#This Row],[PRODUCT ID]],MasterData[#All],4,FALSE)</f>
        <v>Kg</v>
      </c>
      <c r="J393" s="8">
        <f>VLOOKUP(InputData[[#This Row],[PRODUCT ID]],MasterData[#All],5,FALSE)</f>
        <v>67</v>
      </c>
      <c r="K393" s="8">
        <f>VLOOKUP(InputData[[#This Row],[PRODUCT ID]],MasterData[#All],6,FALSE)</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t="s">
        <v>75</v>
      </c>
      <c r="C394">
        <v>15</v>
      </c>
      <c r="D394" t="s">
        <v>108</v>
      </c>
      <c r="E394" t="s">
        <v>107</v>
      </c>
      <c r="F394">
        <v>0</v>
      </c>
      <c r="G394" t="str">
        <f>VLOOKUP(InputData[[#This Row],[PRODUCT ID]],MasterData[#All],2,FALSE)</f>
        <v>Product33</v>
      </c>
      <c r="H394" t="str">
        <f>VLOOKUP(InputData[[#This Row],[PRODUCT ID]],MasterData[#All],3,FALSE)</f>
        <v>Category04</v>
      </c>
      <c r="I394" t="str">
        <f>VLOOKUP(InputData[[#This Row],[PRODUCT ID]],MasterData[#All],4,FALSE)</f>
        <v>Kg</v>
      </c>
      <c r="J394" s="8">
        <f>VLOOKUP(InputData[[#This Row],[PRODUCT ID]],MasterData[#All],5,FALSE)</f>
        <v>95</v>
      </c>
      <c r="K394" s="8">
        <f>VLOOKUP(InputData[[#This Row],[PRODUCT ID]],MasterData[#All],6,FALSE)</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t="s">
        <v>20</v>
      </c>
      <c r="C395">
        <v>7</v>
      </c>
      <c r="D395" t="s">
        <v>108</v>
      </c>
      <c r="E395" t="s">
        <v>106</v>
      </c>
      <c r="F395">
        <v>0</v>
      </c>
      <c r="G395" t="str">
        <f>VLOOKUP(InputData[[#This Row],[PRODUCT ID]],MasterData[#All],2,FALSE)</f>
        <v>Product07</v>
      </c>
      <c r="H395" t="str">
        <f>VLOOKUP(InputData[[#This Row],[PRODUCT ID]],MasterData[#All],3,FALSE)</f>
        <v>Category01</v>
      </c>
      <c r="I395" t="str">
        <f>VLOOKUP(InputData[[#This Row],[PRODUCT ID]],MasterData[#All],4,FALSE)</f>
        <v>Lt</v>
      </c>
      <c r="J395" s="8">
        <f>VLOOKUP(InputData[[#This Row],[PRODUCT ID]],MasterData[#All],5,FALSE)</f>
        <v>43</v>
      </c>
      <c r="K395" s="8">
        <f>VLOOKUP(InputData[[#This Row],[PRODUCT ID]],MasterData[#All],6,FALSE)</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t="s">
        <v>58</v>
      </c>
      <c r="C396">
        <v>7</v>
      </c>
      <c r="D396" t="s">
        <v>106</v>
      </c>
      <c r="E396" t="s">
        <v>107</v>
      </c>
      <c r="F396">
        <v>0</v>
      </c>
      <c r="G396" t="str">
        <f>VLOOKUP(InputData[[#This Row],[PRODUCT ID]],MasterData[#All],2,FALSE)</f>
        <v>Product25</v>
      </c>
      <c r="H396" t="str">
        <f>VLOOKUP(InputData[[#This Row],[PRODUCT ID]],MasterData[#All],3,FALSE)</f>
        <v>Category03</v>
      </c>
      <c r="I396" t="str">
        <f>VLOOKUP(InputData[[#This Row],[PRODUCT ID]],MasterData[#All],4,FALSE)</f>
        <v>No.</v>
      </c>
      <c r="J396" s="8">
        <f>VLOOKUP(InputData[[#This Row],[PRODUCT ID]],MasterData[#All],5,FALSE)</f>
        <v>7</v>
      </c>
      <c r="K396" s="8">
        <f>VLOOKUP(InputData[[#This Row],[PRODUCT ID]],MasterData[#All],6,FALSE)</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t="s">
        <v>37</v>
      </c>
      <c r="C397">
        <v>8</v>
      </c>
      <c r="D397" t="s">
        <v>108</v>
      </c>
      <c r="E397" t="s">
        <v>106</v>
      </c>
      <c r="F397">
        <v>0</v>
      </c>
      <c r="G397" t="str">
        <f>VLOOKUP(InputData[[#This Row],[PRODUCT ID]],MasterData[#All],2,FALSE)</f>
        <v>Product15</v>
      </c>
      <c r="H397" t="str">
        <f>VLOOKUP(InputData[[#This Row],[PRODUCT ID]],MasterData[#All],3,FALSE)</f>
        <v>Category02</v>
      </c>
      <c r="I397" t="str">
        <f>VLOOKUP(InputData[[#This Row],[PRODUCT ID]],MasterData[#All],4,FALSE)</f>
        <v>No.</v>
      </c>
      <c r="J397" s="8">
        <f>VLOOKUP(InputData[[#This Row],[PRODUCT ID]],MasterData[#All],5,FALSE)</f>
        <v>12</v>
      </c>
      <c r="K397" s="8">
        <f>VLOOKUP(InputData[[#This Row],[PRODUCT ID]],MasterData[#All],6,FALSE)</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t="s">
        <v>92</v>
      </c>
      <c r="C398">
        <v>2</v>
      </c>
      <c r="D398" t="s">
        <v>108</v>
      </c>
      <c r="E398" t="s">
        <v>107</v>
      </c>
      <c r="F398">
        <v>0</v>
      </c>
      <c r="G398" t="str">
        <f>VLOOKUP(InputData[[#This Row],[PRODUCT ID]],MasterData[#All],2,FALSE)</f>
        <v>Product41</v>
      </c>
      <c r="H398" t="str">
        <f>VLOOKUP(InputData[[#This Row],[PRODUCT ID]],MasterData[#All],3,FALSE)</f>
        <v>Category05</v>
      </c>
      <c r="I398" t="str">
        <f>VLOOKUP(InputData[[#This Row],[PRODUCT ID]],MasterData[#All],4,FALSE)</f>
        <v>Ft</v>
      </c>
      <c r="J398" s="8">
        <f>VLOOKUP(InputData[[#This Row],[PRODUCT ID]],MasterData[#All],5,FALSE)</f>
        <v>138</v>
      </c>
      <c r="K398" s="8">
        <f>VLOOKUP(InputData[[#This Row],[PRODUCT ID]],MasterData[#All],6,FALSE)</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t="s">
        <v>43</v>
      </c>
      <c r="C399">
        <v>2</v>
      </c>
      <c r="D399" t="s">
        <v>108</v>
      </c>
      <c r="E399" t="s">
        <v>106</v>
      </c>
      <c r="F399">
        <v>0</v>
      </c>
      <c r="G399" t="str">
        <f>VLOOKUP(InputData[[#This Row],[PRODUCT ID]],MasterData[#All],2,FALSE)</f>
        <v>Product18</v>
      </c>
      <c r="H399" t="str">
        <f>VLOOKUP(InputData[[#This Row],[PRODUCT ID]],MasterData[#All],3,FALSE)</f>
        <v>Category02</v>
      </c>
      <c r="I399" t="str">
        <f>VLOOKUP(InputData[[#This Row],[PRODUCT ID]],MasterData[#All],4,FALSE)</f>
        <v>No.</v>
      </c>
      <c r="J399" s="8">
        <f>VLOOKUP(InputData[[#This Row],[PRODUCT ID]],MasterData[#All],5,FALSE)</f>
        <v>37</v>
      </c>
      <c r="K399" s="8">
        <f>VLOOKUP(InputData[[#This Row],[PRODUCT ID]],MasterData[#All],6,FALSE)</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t="s">
        <v>73</v>
      </c>
      <c r="C400">
        <v>12</v>
      </c>
      <c r="D400" t="s">
        <v>106</v>
      </c>
      <c r="E400" t="s">
        <v>107</v>
      </c>
      <c r="F400">
        <v>0</v>
      </c>
      <c r="G400" t="str">
        <f>VLOOKUP(InputData[[#This Row],[PRODUCT ID]],MasterData[#All],2,FALSE)</f>
        <v>Product32</v>
      </c>
      <c r="H400" t="str">
        <f>VLOOKUP(InputData[[#This Row],[PRODUCT ID]],MasterData[#All],3,FALSE)</f>
        <v>Category04</v>
      </c>
      <c r="I400" t="str">
        <f>VLOOKUP(InputData[[#This Row],[PRODUCT ID]],MasterData[#All],4,FALSE)</f>
        <v>Kg</v>
      </c>
      <c r="J400" s="8">
        <f>VLOOKUP(InputData[[#This Row],[PRODUCT ID]],MasterData[#All],5,FALSE)</f>
        <v>89</v>
      </c>
      <c r="K400" s="8">
        <f>VLOOKUP(InputData[[#This Row],[PRODUCT ID]],MasterData[#All],6,FALSE)</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t="s">
        <v>65</v>
      </c>
      <c r="C401">
        <v>12</v>
      </c>
      <c r="D401" t="s">
        <v>108</v>
      </c>
      <c r="E401" t="s">
        <v>107</v>
      </c>
      <c r="F401">
        <v>0</v>
      </c>
      <c r="G401" t="str">
        <f>VLOOKUP(InputData[[#This Row],[PRODUCT ID]],MasterData[#All],2,FALSE)</f>
        <v>Product28</v>
      </c>
      <c r="H401" t="str">
        <f>VLOOKUP(InputData[[#This Row],[PRODUCT ID]],MasterData[#All],3,FALSE)</f>
        <v>Category04</v>
      </c>
      <c r="I401" t="str">
        <f>VLOOKUP(InputData[[#This Row],[PRODUCT ID]],MasterData[#All],4,FALSE)</f>
        <v>No.</v>
      </c>
      <c r="J401" s="8">
        <f>VLOOKUP(InputData[[#This Row],[PRODUCT ID]],MasterData[#All],5,FALSE)</f>
        <v>37</v>
      </c>
      <c r="K401" s="8">
        <f>VLOOKUP(InputData[[#This Row],[PRODUCT ID]],MasterData[#All],6,FALSE)</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t="s">
        <v>58</v>
      </c>
      <c r="C402">
        <v>7</v>
      </c>
      <c r="D402" t="s">
        <v>108</v>
      </c>
      <c r="E402" t="s">
        <v>106</v>
      </c>
      <c r="F402">
        <v>0</v>
      </c>
      <c r="G402" t="str">
        <f>VLOOKUP(InputData[[#This Row],[PRODUCT ID]],MasterData[#All],2,FALSE)</f>
        <v>Product25</v>
      </c>
      <c r="H402" t="str">
        <f>VLOOKUP(InputData[[#This Row],[PRODUCT ID]],MasterData[#All],3,FALSE)</f>
        <v>Category03</v>
      </c>
      <c r="I402" t="str">
        <f>VLOOKUP(InputData[[#This Row],[PRODUCT ID]],MasterData[#All],4,FALSE)</f>
        <v>No.</v>
      </c>
      <c r="J402" s="8">
        <f>VLOOKUP(InputData[[#This Row],[PRODUCT ID]],MasterData[#All],5,FALSE)</f>
        <v>7</v>
      </c>
      <c r="K402" s="8">
        <f>VLOOKUP(InputData[[#This Row],[PRODUCT ID]],MasterData[#All],6,FALSE)</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t="s">
        <v>75</v>
      </c>
      <c r="C403">
        <v>9</v>
      </c>
      <c r="D403" t="s">
        <v>108</v>
      </c>
      <c r="E403" t="s">
        <v>106</v>
      </c>
      <c r="F403">
        <v>0</v>
      </c>
      <c r="G403" t="str">
        <f>VLOOKUP(InputData[[#This Row],[PRODUCT ID]],MasterData[#All],2,FALSE)</f>
        <v>Product33</v>
      </c>
      <c r="H403" t="str">
        <f>VLOOKUP(InputData[[#This Row],[PRODUCT ID]],MasterData[#All],3,FALSE)</f>
        <v>Category04</v>
      </c>
      <c r="I403" t="str">
        <f>VLOOKUP(InputData[[#This Row],[PRODUCT ID]],MasterData[#All],4,FALSE)</f>
        <v>Kg</v>
      </c>
      <c r="J403" s="8">
        <f>VLOOKUP(InputData[[#This Row],[PRODUCT ID]],MasterData[#All],5,FALSE)</f>
        <v>95</v>
      </c>
      <c r="K403" s="8">
        <f>VLOOKUP(InputData[[#This Row],[PRODUCT ID]],MasterData[#All],6,FALSE)</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t="s">
        <v>14</v>
      </c>
      <c r="C404">
        <v>2</v>
      </c>
      <c r="D404" t="s">
        <v>106</v>
      </c>
      <c r="E404" t="s">
        <v>106</v>
      </c>
      <c r="F404">
        <v>0</v>
      </c>
      <c r="G404" t="str">
        <f>VLOOKUP(InputData[[#This Row],[PRODUCT ID]],MasterData[#All],2,FALSE)</f>
        <v>Product04</v>
      </c>
      <c r="H404" t="str">
        <f>VLOOKUP(InputData[[#This Row],[PRODUCT ID]],MasterData[#All],3,FALSE)</f>
        <v>Category01</v>
      </c>
      <c r="I404" t="str">
        <f>VLOOKUP(InputData[[#This Row],[PRODUCT ID]],MasterData[#All],4,FALSE)</f>
        <v>Lt</v>
      </c>
      <c r="J404" s="8">
        <f>VLOOKUP(InputData[[#This Row],[PRODUCT ID]],MasterData[#All],5,FALSE)</f>
        <v>44</v>
      </c>
      <c r="K404" s="8">
        <f>VLOOKUP(InputData[[#This Row],[PRODUCT ID]],MasterData[#All],6,FALSE)</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t="s">
        <v>92</v>
      </c>
      <c r="C405">
        <v>8</v>
      </c>
      <c r="D405" t="s">
        <v>106</v>
      </c>
      <c r="E405" t="s">
        <v>107</v>
      </c>
      <c r="F405">
        <v>0</v>
      </c>
      <c r="G405" t="str">
        <f>VLOOKUP(InputData[[#This Row],[PRODUCT ID]],MasterData[#All],2,FALSE)</f>
        <v>Product41</v>
      </c>
      <c r="H405" t="str">
        <f>VLOOKUP(InputData[[#This Row],[PRODUCT ID]],MasterData[#All],3,FALSE)</f>
        <v>Category05</v>
      </c>
      <c r="I405" t="str">
        <f>VLOOKUP(InputData[[#This Row],[PRODUCT ID]],MasterData[#All],4,FALSE)</f>
        <v>Ft</v>
      </c>
      <c r="J405" s="8">
        <f>VLOOKUP(InputData[[#This Row],[PRODUCT ID]],MasterData[#All],5,FALSE)</f>
        <v>138</v>
      </c>
      <c r="K405" s="8">
        <f>VLOOKUP(InputData[[#This Row],[PRODUCT ID]],MasterData[#All],6,FALSE)</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t="s">
        <v>26</v>
      </c>
      <c r="C406">
        <v>12</v>
      </c>
      <c r="D406" t="s">
        <v>108</v>
      </c>
      <c r="E406" t="s">
        <v>106</v>
      </c>
      <c r="F406">
        <v>0</v>
      </c>
      <c r="G406" t="str">
        <f>VLOOKUP(InputData[[#This Row],[PRODUCT ID]],MasterData[#All],2,FALSE)</f>
        <v>Product10</v>
      </c>
      <c r="H406" t="str">
        <f>VLOOKUP(InputData[[#This Row],[PRODUCT ID]],MasterData[#All],3,FALSE)</f>
        <v>Category02</v>
      </c>
      <c r="I406" t="str">
        <f>VLOOKUP(InputData[[#This Row],[PRODUCT ID]],MasterData[#All],4,FALSE)</f>
        <v>Ft</v>
      </c>
      <c r="J406" s="8">
        <f>VLOOKUP(InputData[[#This Row],[PRODUCT ID]],MasterData[#All],5,FALSE)</f>
        <v>148</v>
      </c>
      <c r="K406" s="8">
        <f>VLOOKUP(InputData[[#This Row],[PRODUCT ID]],MasterData[#All],6,FALSE)</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t="s">
        <v>94</v>
      </c>
      <c r="C407">
        <v>8</v>
      </c>
      <c r="D407" t="s">
        <v>105</v>
      </c>
      <c r="E407" t="s">
        <v>106</v>
      </c>
      <c r="F407">
        <v>0</v>
      </c>
      <c r="G407" t="str">
        <f>VLOOKUP(InputData[[#This Row],[PRODUCT ID]],MasterData[#All],2,FALSE)</f>
        <v>Product42</v>
      </c>
      <c r="H407" t="str">
        <f>VLOOKUP(InputData[[#This Row],[PRODUCT ID]],MasterData[#All],3,FALSE)</f>
        <v>Category05</v>
      </c>
      <c r="I407" t="str">
        <f>VLOOKUP(InputData[[#This Row],[PRODUCT ID]],MasterData[#All],4,FALSE)</f>
        <v>Ft</v>
      </c>
      <c r="J407" s="8">
        <f>VLOOKUP(InputData[[#This Row],[PRODUCT ID]],MasterData[#All],5,FALSE)</f>
        <v>120</v>
      </c>
      <c r="K407" s="8">
        <f>VLOOKUP(InputData[[#This Row],[PRODUCT ID]],MasterData[#All],6,FALSE)</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t="s">
        <v>77</v>
      </c>
      <c r="C408">
        <v>6</v>
      </c>
      <c r="D408" t="s">
        <v>108</v>
      </c>
      <c r="E408" t="s">
        <v>107</v>
      </c>
      <c r="F408">
        <v>0</v>
      </c>
      <c r="G408" t="str">
        <f>VLOOKUP(InputData[[#This Row],[PRODUCT ID]],MasterData[#All],2,FALSE)</f>
        <v>Product34</v>
      </c>
      <c r="H408" t="str">
        <f>VLOOKUP(InputData[[#This Row],[PRODUCT ID]],MasterData[#All],3,FALSE)</f>
        <v>Category04</v>
      </c>
      <c r="I408" t="str">
        <f>VLOOKUP(InputData[[#This Row],[PRODUCT ID]],MasterData[#All],4,FALSE)</f>
        <v>Lt</v>
      </c>
      <c r="J408" s="8">
        <f>VLOOKUP(InputData[[#This Row],[PRODUCT ID]],MasterData[#All],5,FALSE)</f>
        <v>55</v>
      </c>
      <c r="K408" s="8">
        <f>VLOOKUP(InputData[[#This Row],[PRODUCT ID]],MasterData[#All],6,FALSE)</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t="s">
        <v>43</v>
      </c>
      <c r="C409">
        <v>2</v>
      </c>
      <c r="D409" t="s">
        <v>106</v>
      </c>
      <c r="E409" t="s">
        <v>106</v>
      </c>
      <c r="F409">
        <v>0</v>
      </c>
      <c r="G409" t="str">
        <f>VLOOKUP(InputData[[#This Row],[PRODUCT ID]],MasterData[#All],2,FALSE)</f>
        <v>Product18</v>
      </c>
      <c r="H409" t="str">
        <f>VLOOKUP(InputData[[#This Row],[PRODUCT ID]],MasterData[#All],3,FALSE)</f>
        <v>Category02</v>
      </c>
      <c r="I409" t="str">
        <f>VLOOKUP(InputData[[#This Row],[PRODUCT ID]],MasterData[#All],4,FALSE)</f>
        <v>No.</v>
      </c>
      <c r="J409" s="8">
        <f>VLOOKUP(InputData[[#This Row],[PRODUCT ID]],MasterData[#All],5,FALSE)</f>
        <v>37</v>
      </c>
      <c r="K409" s="8">
        <f>VLOOKUP(InputData[[#This Row],[PRODUCT ID]],MasterData[#All],6,FALSE)</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t="s">
        <v>18</v>
      </c>
      <c r="C410">
        <v>14</v>
      </c>
      <c r="D410" t="s">
        <v>108</v>
      </c>
      <c r="E410" t="s">
        <v>107</v>
      </c>
      <c r="F410">
        <v>0</v>
      </c>
      <c r="G410" t="str">
        <f>VLOOKUP(InputData[[#This Row],[PRODUCT ID]],MasterData[#All],2,FALSE)</f>
        <v>Product06</v>
      </c>
      <c r="H410" t="str">
        <f>VLOOKUP(InputData[[#This Row],[PRODUCT ID]],MasterData[#All],3,FALSE)</f>
        <v>Category01</v>
      </c>
      <c r="I410" t="str">
        <f>VLOOKUP(InputData[[#This Row],[PRODUCT ID]],MasterData[#All],4,FALSE)</f>
        <v>Kg</v>
      </c>
      <c r="J410" s="8">
        <f>VLOOKUP(InputData[[#This Row],[PRODUCT ID]],MasterData[#All],5,FALSE)</f>
        <v>75</v>
      </c>
      <c r="K410" s="8">
        <f>VLOOKUP(InputData[[#This Row],[PRODUCT ID]],MasterData[#All],6,FALSE)</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t="s">
        <v>63</v>
      </c>
      <c r="C411">
        <v>1</v>
      </c>
      <c r="D411" t="s">
        <v>106</v>
      </c>
      <c r="E411" t="s">
        <v>106</v>
      </c>
      <c r="F411">
        <v>0</v>
      </c>
      <c r="G411" t="str">
        <f>VLOOKUP(InputData[[#This Row],[PRODUCT ID]],MasterData[#All],2,FALSE)</f>
        <v>Product27</v>
      </c>
      <c r="H411" t="str">
        <f>VLOOKUP(InputData[[#This Row],[PRODUCT ID]],MasterData[#All],3,FALSE)</f>
        <v>Category04</v>
      </c>
      <c r="I411" t="str">
        <f>VLOOKUP(InputData[[#This Row],[PRODUCT ID]],MasterData[#All],4,FALSE)</f>
        <v>Lt</v>
      </c>
      <c r="J411" s="8">
        <f>VLOOKUP(InputData[[#This Row],[PRODUCT ID]],MasterData[#All],5,FALSE)</f>
        <v>48</v>
      </c>
      <c r="K411" s="8">
        <f>VLOOKUP(InputData[[#This Row],[PRODUCT ID]],MasterData[#All],6,FALSE)</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t="s">
        <v>98</v>
      </c>
      <c r="C412">
        <v>2</v>
      </c>
      <c r="D412" t="s">
        <v>108</v>
      </c>
      <c r="E412" t="s">
        <v>107</v>
      </c>
      <c r="F412">
        <v>0</v>
      </c>
      <c r="G412" t="str">
        <f>VLOOKUP(InputData[[#This Row],[PRODUCT ID]],MasterData[#All],2,FALSE)</f>
        <v>Product44</v>
      </c>
      <c r="H412" t="str">
        <f>VLOOKUP(InputData[[#This Row],[PRODUCT ID]],MasterData[#All],3,FALSE)</f>
        <v>Category05</v>
      </c>
      <c r="I412" t="str">
        <f>VLOOKUP(InputData[[#This Row],[PRODUCT ID]],MasterData[#All],4,FALSE)</f>
        <v>Kg</v>
      </c>
      <c r="J412" s="8">
        <f>VLOOKUP(InputData[[#This Row],[PRODUCT ID]],MasterData[#All],5,FALSE)</f>
        <v>76</v>
      </c>
      <c r="K412" s="8">
        <f>VLOOKUP(InputData[[#This Row],[PRODUCT ID]],MasterData[#All],6,FALSE)</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t="s">
        <v>41</v>
      </c>
      <c r="C413">
        <v>12</v>
      </c>
      <c r="D413" t="s">
        <v>108</v>
      </c>
      <c r="E413" t="s">
        <v>107</v>
      </c>
      <c r="F413">
        <v>0</v>
      </c>
      <c r="G413" t="str">
        <f>VLOOKUP(InputData[[#This Row],[PRODUCT ID]],MasterData[#All],2,FALSE)</f>
        <v>Product17</v>
      </c>
      <c r="H413" t="str">
        <f>VLOOKUP(InputData[[#This Row],[PRODUCT ID]],MasterData[#All],3,FALSE)</f>
        <v>Category02</v>
      </c>
      <c r="I413" t="str">
        <f>VLOOKUP(InputData[[#This Row],[PRODUCT ID]],MasterData[#All],4,FALSE)</f>
        <v>Ft</v>
      </c>
      <c r="J413" s="8">
        <f>VLOOKUP(InputData[[#This Row],[PRODUCT ID]],MasterData[#All],5,FALSE)</f>
        <v>134</v>
      </c>
      <c r="K413" s="8">
        <f>VLOOKUP(InputData[[#This Row],[PRODUCT ID]],MasterData[#All],6,FALSE)</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t="s">
        <v>12</v>
      </c>
      <c r="C414">
        <v>13</v>
      </c>
      <c r="D414" t="s">
        <v>106</v>
      </c>
      <c r="E414" t="s">
        <v>107</v>
      </c>
      <c r="F414">
        <v>0</v>
      </c>
      <c r="G414" t="str">
        <f>VLOOKUP(InputData[[#This Row],[PRODUCT ID]],MasterData[#All],2,FALSE)</f>
        <v>Product03</v>
      </c>
      <c r="H414" t="str">
        <f>VLOOKUP(InputData[[#This Row],[PRODUCT ID]],MasterData[#All],3,FALSE)</f>
        <v>Category01</v>
      </c>
      <c r="I414" t="str">
        <f>VLOOKUP(InputData[[#This Row],[PRODUCT ID]],MasterData[#All],4,FALSE)</f>
        <v>Kg</v>
      </c>
      <c r="J414" s="8">
        <f>VLOOKUP(InputData[[#This Row],[PRODUCT ID]],MasterData[#All],5,FALSE)</f>
        <v>71</v>
      </c>
      <c r="K414" s="8">
        <f>VLOOKUP(InputData[[#This Row],[PRODUCT ID]],MasterData[#All],6,FALSE)</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t="s">
        <v>12</v>
      </c>
      <c r="C415">
        <v>10</v>
      </c>
      <c r="D415" t="s">
        <v>106</v>
      </c>
      <c r="E415" t="s">
        <v>106</v>
      </c>
      <c r="F415">
        <v>0</v>
      </c>
      <c r="G415" t="str">
        <f>VLOOKUP(InputData[[#This Row],[PRODUCT ID]],MasterData[#All],2,FALSE)</f>
        <v>Product03</v>
      </c>
      <c r="H415" t="str">
        <f>VLOOKUP(InputData[[#This Row],[PRODUCT ID]],MasterData[#All],3,FALSE)</f>
        <v>Category01</v>
      </c>
      <c r="I415" t="str">
        <f>VLOOKUP(InputData[[#This Row],[PRODUCT ID]],MasterData[#All],4,FALSE)</f>
        <v>Kg</v>
      </c>
      <c r="J415" s="8">
        <f>VLOOKUP(InputData[[#This Row],[PRODUCT ID]],MasterData[#All],5,FALSE)</f>
        <v>71</v>
      </c>
      <c r="K415" s="8">
        <f>VLOOKUP(InputData[[#This Row],[PRODUCT ID]],MasterData[#All],6,FALSE)</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t="s">
        <v>60</v>
      </c>
      <c r="C416">
        <v>1</v>
      </c>
      <c r="D416" t="s">
        <v>106</v>
      </c>
      <c r="E416" t="s">
        <v>107</v>
      </c>
      <c r="F416">
        <v>0</v>
      </c>
      <c r="G416" t="str">
        <f>VLOOKUP(InputData[[#This Row],[PRODUCT ID]],MasterData[#All],2,FALSE)</f>
        <v>Product26</v>
      </c>
      <c r="H416" t="str">
        <f>VLOOKUP(InputData[[#This Row],[PRODUCT ID]],MasterData[#All],3,FALSE)</f>
        <v>Category04</v>
      </c>
      <c r="I416" t="str">
        <f>VLOOKUP(InputData[[#This Row],[PRODUCT ID]],MasterData[#All],4,FALSE)</f>
        <v>No.</v>
      </c>
      <c r="J416" s="8">
        <f>VLOOKUP(InputData[[#This Row],[PRODUCT ID]],MasterData[#All],5,FALSE)</f>
        <v>18</v>
      </c>
      <c r="K416" s="8">
        <f>VLOOKUP(InputData[[#This Row],[PRODUCT ID]],MasterData[#All],6,FALSE)</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t="s">
        <v>31</v>
      </c>
      <c r="C417">
        <v>5</v>
      </c>
      <c r="D417" t="s">
        <v>108</v>
      </c>
      <c r="E417" t="s">
        <v>107</v>
      </c>
      <c r="F417">
        <v>0</v>
      </c>
      <c r="G417" t="str">
        <f>VLOOKUP(InputData[[#This Row],[PRODUCT ID]],MasterData[#All],2,FALSE)</f>
        <v>Product12</v>
      </c>
      <c r="H417" t="str">
        <f>VLOOKUP(InputData[[#This Row],[PRODUCT ID]],MasterData[#All],3,FALSE)</f>
        <v>Category02</v>
      </c>
      <c r="I417" t="str">
        <f>VLOOKUP(InputData[[#This Row],[PRODUCT ID]],MasterData[#All],4,FALSE)</f>
        <v>Kg</v>
      </c>
      <c r="J417" s="8">
        <f>VLOOKUP(InputData[[#This Row],[PRODUCT ID]],MasterData[#All],5,FALSE)</f>
        <v>73</v>
      </c>
      <c r="K417" s="8">
        <f>VLOOKUP(InputData[[#This Row],[PRODUCT ID]],MasterData[#All],6,FALSE)</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t="s">
        <v>39</v>
      </c>
      <c r="C418">
        <v>9</v>
      </c>
      <c r="D418" t="s">
        <v>106</v>
      </c>
      <c r="E418" t="s">
        <v>106</v>
      </c>
      <c r="F418">
        <v>0</v>
      </c>
      <c r="G418" t="str">
        <f>VLOOKUP(InputData[[#This Row],[PRODUCT ID]],MasterData[#All],2,FALSE)</f>
        <v>Product16</v>
      </c>
      <c r="H418" t="str">
        <f>VLOOKUP(InputData[[#This Row],[PRODUCT ID]],MasterData[#All],3,FALSE)</f>
        <v>Category02</v>
      </c>
      <c r="I418" t="str">
        <f>VLOOKUP(InputData[[#This Row],[PRODUCT ID]],MasterData[#All],4,FALSE)</f>
        <v>No.</v>
      </c>
      <c r="J418" s="8">
        <f>VLOOKUP(InputData[[#This Row],[PRODUCT ID]],MasterData[#All],5,FALSE)</f>
        <v>13</v>
      </c>
      <c r="K418" s="8">
        <f>VLOOKUP(InputData[[#This Row],[PRODUCT ID]],MasterData[#All],6,FALSE)</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t="s">
        <v>39</v>
      </c>
      <c r="C419">
        <v>2</v>
      </c>
      <c r="D419" t="s">
        <v>108</v>
      </c>
      <c r="E419" t="s">
        <v>106</v>
      </c>
      <c r="F419">
        <v>0</v>
      </c>
      <c r="G419" t="str">
        <f>VLOOKUP(InputData[[#This Row],[PRODUCT ID]],MasterData[#All],2,FALSE)</f>
        <v>Product16</v>
      </c>
      <c r="H419" t="str">
        <f>VLOOKUP(InputData[[#This Row],[PRODUCT ID]],MasterData[#All],3,FALSE)</f>
        <v>Category02</v>
      </c>
      <c r="I419" t="str">
        <f>VLOOKUP(InputData[[#This Row],[PRODUCT ID]],MasterData[#All],4,FALSE)</f>
        <v>No.</v>
      </c>
      <c r="J419" s="8">
        <f>VLOOKUP(InputData[[#This Row],[PRODUCT ID]],MasterData[#All],5,FALSE)</f>
        <v>13</v>
      </c>
      <c r="K419" s="8">
        <f>VLOOKUP(InputData[[#This Row],[PRODUCT ID]],MasterData[#All],6,FALSE)</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t="s">
        <v>73</v>
      </c>
      <c r="C420">
        <v>12</v>
      </c>
      <c r="D420" t="s">
        <v>108</v>
      </c>
      <c r="E420" t="s">
        <v>107</v>
      </c>
      <c r="F420">
        <v>0</v>
      </c>
      <c r="G420" t="str">
        <f>VLOOKUP(InputData[[#This Row],[PRODUCT ID]],MasterData[#All],2,FALSE)</f>
        <v>Product32</v>
      </c>
      <c r="H420" t="str">
        <f>VLOOKUP(InputData[[#This Row],[PRODUCT ID]],MasterData[#All],3,FALSE)</f>
        <v>Category04</v>
      </c>
      <c r="I420" t="str">
        <f>VLOOKUP(InputData[[#This Row],[PRODUCT ID]],MasterData[#All],4,FALSE)</f>
        <v>Kg</v>
      </c>
      <c r="J420" s="8">
        <f>VLOOKUP(InputData[[#This Row],[PRODUCT ID]],MasterData[#All],5,FALSE)</f>
        <v>89</v>
      </c>
      <c r="K420" s="8">
        <f>VLOOKUP(InputData[[#This Row],[PRODUCT ID]],MasterData[#All],6,FALSE)</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t="s">
        <v>50</v>
      </c>
      <c r="C421">
        <v>11</v>
      </c>
      <c r="D421" t="s">
        <v>108</v>
      </c>
      <c r="E421" t="s">
        <v>107</v>
      </c>
      <c r="F421">
        <v>0</v>
      </c>
      <c r="G421" t="str">
        <f>VLOOKUP(InputData[[#This Row],[PRODUCT ID]],MasterData[#All],2,FALSE)</f>
        <v>Product21</v>
      </c>
      <c r="H421" t="str">
        <f>VLOOKUP(InputData[[#This Row],[PRODUCT ID]],MasterData[#All],3,FALSE)</f>
        <v>Category03</v>
      </c>
      <c r="I421" t="str">
        <f>VLOOKUP(InputData[[#This Row],[PRODUCT ID]],MasterData[#All],4,FALSE)</f>
        <v>Ft</v>
      </c>
      <c r="J421" s="8">
        <f>VLOOKUP(InputData[[#This Row],[PRODUCT ID]],MasterData[#All],5,FALSE)</f>
        <v>126</v>
      </c>
      <c r="K421" s="8">
        <f>VLOOKUP(InputData[[#This Row],[PRODUCT ID]],MasterData[#All],6,FALSE)</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t="s">
        <v>69</v>
      </c>
      <c r="C422">
        <v>14</v>
      </c>
      <c r="D422" t="s">
        <v>108</v>
      </c>
      <c r="E422" t="s">
        <v>107</v>
      </c>
      <c r="F422">
        <v>0</v>
      </c>
      <c r="G422" t="str">
        <f>VLOOKUP(InputData[[#This Row],[PRODUCT ID]],MasterData[#All],2,FALSE)</f>
        <v>Product30</v>
      </c>
      <c r="H422" t="str">
        <f>VLOOKUP(InputData[[#This Row],[PRODUCT ID]],MasterData[#All],3,FALSE)</f>
        <v>Category04</v>
      </c>
      <c r="I422" t="str">
        <f>VLOOKUP(InputData[[#This Row],[PRODUCT ID]],MasterData[#All],4,FALSE)</f>
        <v>Ft</v>
      </c>
      <c r="J422" s="8">
        <f>VLOOKUP(InputData[[#This Row],[PRODUCT ID]],MasterData[#All],5,FALSE)</f>
        <v>148</v>
      </c>
      <c r="K422" s="8">
        <f>VLOOKUP(InputData[[#This Row],[PRODUCT ID]],MasterData[#All],6,FALSE)</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t="s">
        <v>29</v>
      </c>
      <c r="C423">
        <v>10</v>
      </c>
      <c r="D423" t="s">
        <v>105</v>
      </c>
      <c r="E423" t="s">
        <v>107</v>
      </c>
      <c r="F423">
        <v>0</v>
      </c>
      <c r="G423" t="str">
        <f>VLOOKUP(InputData[[#This Row],[PRODUCT ID]],MasterData[#All],2,FALSE)</f>
        <v>Product11</v>
      </c>
      <c r="H423" t="str">
        <f>VLOOKUP(InputData[[#This Row],[PRODUCT ID]],MasterData[#All],3,FALSE)</f>
        <v>Category02</v>
      </c>
      <c r="I423" t="str">
        <f>VLOOKUP(InputData[[#This Row],[PRODUCT ID]],MasterData[#All],4,FALSE)</f>
        <v>Lt</v>
      </c>
      <c r="J423" s="8">
        <f>VLOOKUP(InputData[[#This Row],[PRODUCT ID]],MasterData[#All],5,FALSE)</f>
        <v>44</v>
      </c>
      <c r="K423" s="8">
        <f>VLOOKUP(InputData[[#This Row],[PRODUCT ID]],MasterData[#All],6,FALSE)</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t="s">
        <v>37</v>
      </c>
      <c r="C424">
        <v>7</v>
      </c>
      <c r="D424" t="s">
        <v>108</v>
      </c>
      <c r="E424" t="s">
        <v>106</v>
      </c>
      <c r="F424">
        <v>0</v>
      </c>
      <c r="G424" t="str">
        <f>VLOOKUP(InputData[[#This Row],[PRODUCT ID]],MasterData[#All],2,FALSE)</f>
        <v>Product15</v>
      </c>
      <c r="H424" t="str">
        <f>VLOOKUP(InputData[[#This Row],[PRODUCT ID]],MasterData[#All],3,FALSE)</f>
        <v>Category02</v>
      </c>
      <c r="I424" t="str">
        <f>VLOOKUP(InputData[[#This Row],[PRODUCT ID]],MasterData[#All],4,FALSE)</f>
        <v>No.</v>
      </c>
      <c r="J424" s="8">
        <f>VLOOKUP(InputData[[#This Row],[PRODUCT ID]],MasterData[#All],5,FALSE)</f>
        <v>12</v>
      </c>
      <c r="K424" s="8">
        <f>VLOOKUP(InputData[[#This Row],[PRODUCT ID]],MasterData[#All],6,FALSE)</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t="s">
        <v>67</v>
      </c>
      <c r="C425">
        <v>8</v>
      </c>
      <c r="D425" t="s">
        <v>106</v>
      </c>
      <c r="E425" t="s">
        <v>106</v>
      </c>
      <c r="F425">
        <v>0</v>
      </c>
      <c r="G425" t="str">
        <f>VLOOKUP(InputData[[#This Row],[PRODUCT ID]],MasterData[#All],2,FALSE)</f>
        <v>Product29</v>
      </c>
      <c r="H425" t="str">
        <f>VLOOKUP(InputData[[#This Row],[PRODUCT ID]],MasterData[#All],3,FALSE)</f>
        <v>Category04</v>
      </c>
      <c r="I425" t="str">
        <f>VLOOKUP(InputData[[#This Row],[PRODUCT ID]],MasterData[#All],4,FALSE)</f>
        <v>Lt</v>
      </c>
      <c r="J425" s="8">
        <f>VLOOKUP(InputData[[#This Row],[PRODUCT ID]],MasterData[#All],5,FALSE)</f>
        <v>47</v>
      </c>
      <c r="K425" s="8">
        <f>VLOOKUP(InputData[[#This Row],[PRODUCT ID]],MasterData[#All],6,FALSE)</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t="s">
        <v>26</v>
      </c>
      <c r="C426">
        <v>2</v>
      </c>
      <c r="D426" t="s">
        <v>106</v>
      </c>
      <c r="E426" t="s">
        <v>107</v>
      </c>
      <c r="F426">
        <v>0</v>
      </c>
      <c r="G426" t="str">
        <f>VLOOKUP(InputData[[#This Row],[PRODUCT ID]],MasterData[#All],2,FALSE)</f>
        <v>Product10</v>
      </c>
      <c r="H426" t="str">
        <f>VLOOKUP(InputData[[#This Row],[PRODUCT ID]],MasterData[#All],3,FALSE)</f>
        <v>Category02</v>
      </c>
      <c r="I426" t="str">
        <f>VLOOKUP(InputData[[#This Row],[PRODUCT ID]],MasterData[#All],4,FALSE)</f>
        <v>Ft</v>
      </c>
      <c r="J426" s="8">
        <f>VLOOKUP(InputData[[#This Row],[PRODUCT ID]],MasterData[#All],5,FALSE)</f>
        <v>148</v>
      </c>
      <c r="K426" s="8">
        <f>VLOOKUP(InputData[[#This Row],[PRODUCT ID]],MasterData[#All],6,FALSE)</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t="s">
        <v>20</v>
      </c>
      <c r="C427">
        <v>3</v>
      </c>
      <c r="D427" t="s">
        <v>106</v>
      </c>
      <c r="E427" t="s">
        <v>106</v>
      </c>
      <c r="F427">
        <v>0</v>
      </c>
      <c r="G427" t="str">
        <f>VLOOKUP(InputData[[#This Row],[PRODUCT ID]],MasterData[#All],2,FALSE)</f>
        <v>Product07</v>
      </c>
      <c r="H427" t="str">
        <f>VLOOKUP(InputData[[#This Row],[PRODUCT ID]],MasterData[#All],3,FALSE)</f>
        <v>Category01</v>
      </c>
      <c r="I427" t="str">
        <f>VLOOKUP(InputData[[#This Row],[PRODUCT ID]],MasterData[#All],4,FALSE)</f>
        <v>Lt</v>
      </c>
      <c r="J427" s="8">
        <f>VLOOKUP(InputData[[#This Row],[PRODUCT ID]],MasterData[#All],5,FALSE)</f>
        <v>43</v>
      </c>
      <c r="K427" s="8">
        <f>VLOOKUP(InputData[[#This Row],[PRODUCT ID]],MasterData[#All],6,FALSE)</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t="s">
        <v>54</v>
      </c>
      <c r="C428">
        <v>13</v>
      </c>
      <c r="D428" t="s">
        <v>108</v>
      </c>
      <c r="E428" t="s">
        <v>106</v>
      </c>
      <c r="F428">
        <v>0</v>
      </c>
      <c r="G428" t="str">
        <f>VLOOKUP(InputData[[#This Row],[PRODUCT ID]],MasterData[#All],2,FALSE)</f>
        <v>Product23</v>
      </c>
      <c r="H428" t="str">
        <f>VLOOKUP(InputData[[#This Row],[PRODUCT ID]],MasterData[#All],3,FALSE)</f>
        <v>Category03</v>
      </c>
      <c r="I428" t="str">
        <f>VLOOKUP(InputData[[#This Row],[PRODUCT ID]],MasterData[#All],4,FALSE)</f>
        <v>Ft</v>
      </c>
      <c r="J428" s="8">
        <f>VLOOKUP(InputData[[#This Row],[PRODUCT ID]],MasterData[#All],5,FALSE)</f>
        <v>141</v>
      </c>
      <c r="K428" s="8">
        <f>VLOOKUP(InputData[[#This Row],[PRODUCT ID]],MasterData[#All],6,FALSE)</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t="s">
        <v>75</v>
      </c>
      <c r="C429">
        <v>14</v>
      </c>
      <c r="D429" t="s">
        <v>108</v>
      </c>
      <c r="E429" t="s">
        <v>106</v>
      </c>
      <c r="F429">
        <v>0</v>
      </c>
      <c r="G429" t="str">
        <f>VLOOKUP(InputData[[#This Row],[PRODUCT ID]],MasterData[#All],2,FALSE)</f>
        <v>Product33</v>
      </c>
      <c r="H429" t="str">
        <f>VLOOKUP(InputData[[#This Row],[PRODUCT ID]],MasterData[#All],3,FALSE)</f>
        <v>Category04</v>
      </c>
      <c r="I429" t="str">
        <f>VLOOKUP(InputData[[#This Row],[PRODUCT ID]],MasterData[#All],4,FALSE)</f>
        <v>Kg</v>
      </c>
      <c r="J429" s="8">
        <f>VLOOKUP(InputData[[#This Row],[PRODUCT ID]],MasterData[#All],5,FALSE)</f>
        <v>95</v>
      </c>
      <c r="K429" s="8">
        <f>VLOOKUP(InputData[[#This Row],[PRODUCT ID]],MasterData[#All],6,FALSE)</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t="s">
        <v>39</v>
      </c>
      <c r="C430">
        <v>4</v>
      </c>
      <c r="D430" t="s">
        <v>108</v>
      </c>
      <c r="E430" t="s">
        <v>106</v>
      </c>
      <c r="F430">
        <v>0</v>
      </c>
      <c r="G430" t="str">
        <f>VLOOKUP(InputData[[#This Row],[PRODUCT ID]],MasterData[#All],2,FALSE)</f>
        <v>Product16</v>
      </c>
      <c r="H430" t="str">
        <f>VLOOKUP(InputData[[#This Row],[PRODUCT ID]],MasterData[#All],3,FALSE)</f>
        <v>Category02</v>
      </c>
      <c r="I430" t="str">
        <f>VLOOKUP(InputData[[#This Row],[PRODUCT ID]],MasterData[#All],4,FALSE)</f>
        <v>No.</v>
      </c>
      <c r="J430" s="8">
        <f>VLOOKUP(InputData[[#This Row],[PRODUCT ID]],MasterData[#All],5,FALSE)</f>
        <v>13</v>
      </c>
      <c r="K430" s="8">
        <f>VLOOKUP(InputData[[#This Row],[PRODUCT ID]],MasterData[#All],6,FALSE)</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t="s">
        <v>98</v>
      </c>
      <c r="C431">
        <v>11</v>
      </c>
      <c r="D431" t="s">
        <v>106</v>
      </c>
      <c r="E431" t="s">
        <v>106</v>
      </c>
      <c r="F431">
        <v>0</v>
      </c>
      <c r="G431" t="str">
        <f>VLOOKUP(InputData[[#This Row],[PRODUCT ID]],MasterData[#All],2,FALSE)</f>
        <v>Product44</v>
      </c>
      <c r="H431" t="str">
        <f>VLOOKUP(InputData[[#This Row],[PRODUCT ID]],MasterData[#All],3,FALSE)</f>
        <v>Category05</v>
      </c>
      <c r="I431" t="str">
        <f>VLOOKUP(InputData[[#This Row],[PRODUCT ID]],MasterData[#All],4,FALSE)</f>
        <v>Kg</v>
      </c>
      <c r="J431" s="8">
        <f>VLOOKUP(InputData[[#This Row],[PRODUCT ID]],MasterData[#All],5,FALSE)</f>
        <v>76</v>
      </c>
      <c r="K431" s="8">
        <f>VLOOKUP(InputData[[#This Row],[PRODUCT ID]],MasterData[#All],6,FALSE)</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t="s">
        <v>67</v>
      </c>
      <c r="C432">
        <v>14</v>
      </c>
      <c r="D432" t="s">
        <v>108</v>
      </c>
      <c r="E432" t="s">
        <v>107</v>
      </c>
      <c r="F432">
        <v>0</v>
      </c>
      <c r="G432" t="str">
        <f>VLOOKUP(InputData[[#This Row],[PRODUCT ID]],MasterData[#All],2,FALSE)</f>
        <v>Product29</v>
      </c>
      <c r="H432" t="str">
        <f>VLOOKUP(InputData[[#This Row],[PRODUCT ID]],MasterData[#All],3,FALSE)</f>
        <v>Category04</v>
      </c>
      <c r="I432" t="str">
        <f>VLOOKUP(InputData[[#This Row],[PRODUCT ID]],MasterData[#All],4,FALSE)</f>
        <v>Lt</v>
      </c>
      <c r="J432" s="8">
        <f>VLOOKUP(InputData[[#This Row],[PRODUCT ID]],MasterData[#All],5,FALSE)</f>
        <v>47</v>
      </c>
      <c r="K432" s="8">
        <f>VLOOKUP(InputData[[#This Row],[PRODUCT ID]],MasterData[#All],6,FALSE)</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t="s">
        <v>16</v>
      </c>
      <c r="C433">
        <v>5</v>
      </c>
      <c r="D433" t="s">
        <v>108</v>
      </c>
      <c r="E433" t="s">
        <v>107</v>
      </c>
      <c r="F433">
        <v>0</v>
      </c>
      <c r="G433" t="str">
        <f>VLOOKUP(InputData[[#This Row],[PRODUCT ID]],MasterData[#All],2,FALSE)</f>
        <v>Product05</v>
      </c>
      <c r="H433" t="str">
        <f>VLOOKUP(InputData[[#This Row],[PRODUCT ID]],MasterData[#All],3,FALSE)</f>
        <v>Category01</v>
      </c>
      <c r="I433" t="str">
        <f>VLOOKUP(InputData[[#This Row],[PRODUCT ID]],MasterData[#All],4,FALSE)</f>
        <v>Ft</v>
      </c>
      <c r="J433" s="8">
        <f>VLOOKUP(InputData[[#This Row],[PRODUCT ID]],MasterData[#All],5,FALSE)</f>
        <v>133</v>
      </c>
      <c r="K433" s="8">
        <f>VLOOKUP(InputData[[#This Row],[PRODUCT ID]],MasterData[#All],6,FALSE)</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t="s">
        <v>45</v>
      </c>
      <c r="C434">
        <v>13</v>
      </c>
      <c r="D434" t="s">
        <v>105</v>
      </c>
      <c r="E434" t="s">
        <v>107</v>
      </c>
      <c r="F434">
        <v>0</v>
      </c>
      <c r="G434" t="str">
        <f>VLOOKUP(InputData[[#This Row],[PRODUCT ID]],MasterData[#All],2,FALSE)</f>
        <v>Product19</v>
      </c>
      <c r="H434" t="str">
        <f>VLOOKUP(InputData[[#This Row],[PRODUCT ID]],MasterData[#All],3,FALSE)</f>
        <v>Category02</v>
      </c>
      <c r="I434" t="str">
        <f>VLOOKUP(InputData[[#This Row],[PRODUCT ID]],MasterData[#All],4,FALSE)</f>
        <v>Ft</v>
      </c>
      <c r="J434" s="8">
        <f>VLOOKUP(InputData[[#This Row],[PRODUCT ID]],MasterData[#All],5,FALSE)</f>
        <v>150</v>
      </c>
      <c r="K434" s="8">
        <f>VLOOKUP(InputData[[#This Row],[PRODUCT ID]],MasterData[#All],6,FALSE)</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t="s">
        <v>83</v>
      </c>
      <c r="C435">
        <v>8</v>
      </c>
      <c r="D435" t="s">
        <v>106</v>
      </c>
      <c r="E435" t="s">
        <v>106</v>
      </c>
      <c r="F435">
        <v>0</v>
      </c>
      <c r="G435" t="str">
        <f>VLOOKUP(InputData[[#This Row],[PRODUCT ID]],MasterData[#All],2,FALSE)</f>
        <v>Product37</v>
      </c>
      <c r="H435" t="str">
        <f>VLOOKUP(InputData[[#This Row],[PRODUCT ID]],MasterData[#All],3,FALSE)</f>
        <v>Category05</v>
      </c>
      <c r="I435" t="str">
        <f>VLOOKUP(InputData[[#This Row],[PRODUCT ID]],MasterData[#All],4,FALSE)</f>
        <v>Kg</v>
      </c>
      <c r="J435" s="8">
        <f>VLOOKUP(InputData[[#This Row],[PRODUCT ID]],MasterData[#All],5,FALSE)</f>
        <v>67</v>
      </c>
      <c r="K435" s="8">
        <f>VLOOKUP(InputData[[#This Row],[PRODUCT ID]],MasterData[#All],6,FALSE)</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t="s">
        <v>88</v>
      </c>
      <c r="C436">
        <v>15</v>
      </c>
      <c r="D436" t="s">
        <v>105</v>
      </c>
      <c r="E436" t="s">
        <v>106</v>
      </c>
      <c r="F436">
        <v>0</v>
      </c>
      <c r="G436" t="str">
        <f>VLOOKUP(InputData[[#This Row],[PRODUCT ID]],MasterData[#All],2,FALSE)</f>
        <v>Product39</v>
      </c>
      <c r="H436" t="str">
        <f>VLOOKUP(InputData[[#This Row],[PRODUCT ID]],MasterData[#All],3,FALSE)</f>
        <v>Category05</v>
      </c>
      <c r="I436" t="str">
        <f>VLOOKUP(InputData[[#This Row],[PRODUCT ID]],MasterData[#All],4,FALSE)</f>
        <v>No.</v>
      </c>
      <c r="J436" s="8">
        <f>VLOOKUP(InputData[[#This Row],[PRODUCT ID]],MasterData[#All],5,FALSE)</f>
        <v>37</v>
      </c>
      <c r="K436" s="8">
        <f>VLOOKUP(InputData[[#This Row],[PRODUCT ID]],MasterData[#All],6,FALSE)</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t="s">
        <v>16</v>
      </c>
      <c r="C437">
        <v>9</v>
      </c>
      <c r="D437" t="s">
        <v>106</v>
      </c>
      <c r="E437" t="s">
        <v>106</v>
      </c>
      <c r="F437">
        <v>0</v>
      </c>
      <c r="G437" t="str">
        <f>VLOOKUP(InputData[[#This Row],[PRODUCT ID]],MasterData[#All],2,FALSE)</f>
        <v>Product05</v>
      </c>
      <c r="H437" t="str">
        <f>VLOOKUP(InputData[[#This Row],[PRODUCT ID]],MasterData[#All],3,FALSE)</f>
        <v>Category01</v>
      </c>
      <c r="I437" t="str">
        <f>VLOOKUP(InputData[[#This Row],[PRODUCT ID]],MasterData[#All],4,FALSE)</f>
        <v>Ft</v>
      </c>
      <c r="J437" s="8">
        <f>VLOOKUP(InputData[[#This Row],[PRODUCT ID]],MasterData[#All],5,FALSE)</f>
        <v>133</v>
      </c>
      <c r="K437" s="8">
        <f>VLOOKUP(InputData[[#This Row],[PRODUCT ID]],MasterData[#All],6,FALSE)</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t="s">
        <v>88</v>
      </c>
      <c r="C438">
        <v>5</v>
      </c>
      <c r="D438" t="s">
        <v>108</v>
      </c>
      <c r="E438" t="s">
        <v>106</v>
      </c>
      <c r="F438">
        <v>0</v>
      </c>
      <c r="G438" t="str">
        <f>VLOOKUP(InputData[[#This Row],[PRODUCT ID]],MasterData[#All],2,FALSE)</f>
        <v>Product39</v>
      </c>
      <c r="H438" t="str">
        <f>VLOOKUP(InputData[[#This Row],[PRODUCT ID]],MasterData[#All],3,FALSE)</f>
        <v>Category05</v>
      </c>
      <c r="I438" t="str">
        <f>VLOOKUP(InputData[[#This Row],[PRODUCT ID]],MasterData[#All],4,FALSE)</f>
        <v>No.</v>
      </c>
      <c r="J438" s="8">
        <f>VLOOKUP(InputData[[#This Row],[PRODUCT ID]],MasterData[#All],5,FALSE)</f>
        <v>37</v>
      </c>
      <c r="K438" s="8">
        <f>VLOOKUP(InputData[[#This Row],[PRODUCT ID]],MasterData[#All],6,FALSE)</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t="s">
        <v>18</v>
      </c>
      <c r="C439">
        <v>6</v>
      </c>
      <c r="D439" t="s">
        <v>106</v>
      </c>
      <c r="E439" t="s">
        <v>107</v>
      </c>
      <c r="F439">
        <v>0</v>
      </c>
      <c r="G439" t="str">
        <f>VLOOKUP(InputData[[#This Row],[PRODUCT ID]],MasterData[#All],2,FALSE)</f>
        <v>Product06</v>
      </c>
      <c r="H439" t="str">
        <f>VLOOKUP(InputData[[#This Row],[PRODUCT ID]],MasterData[#All],3,FALSE)</f>
        <v>Category01</v>
      </c>
      <c r="I439" t="str">
        <f>VLOOKUP(InputData[[#This Row],[PRODUCT ID]],MasterData[#All],4,FALSE)</f>
        <v>Kg</v>
      </c>
      <c r="J439" s="8">
        <f>VLOOKUP(InputData[[#This Row],[PRODUCT ID]],MasterData[#All],5,FALSE)</f>
        <v>75</v>
      </c>
      <c r="K439" s="8">
        <f>VLOOKUP(InputData[[#This Row],[PRODUCT ID]],MasterData[#All],6,FALSE)</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t="s">
        <v>96</v>
      </c>
      <c r="C440">
        <v>6</v>
      </c>
      <c r="D440" t="s">
        <v>108</v>
      </c>
      <c r="E440" t="s">
        <v>107</v>
      </c>
      <c r="F440">
        <v>0</v>
      </c>
      <c r="G440" t="str">
        <f>VLOOKUP(InputData[[#This Row],[PRODUCT ID]],MasterData[#All],2,FALSE)</f>
        <v>Product43</v>
      </c>
      <c r="H440" t="str">
        <f>VLOOKUP(InputData[[#This Row],[PRODUCT ID]],MasterData[#All],3,FALSE)</f>
        <v>Category05</v>
      </c>
      <c r="I440" t="str">
        <f>VLOOKUP(InputData[[#This Row],[PRODUCT ID]],MasterData[#All],4,FALSE)</f>
        <v>Kg</v>
      </c>
      <c r="J440" s="8">
        <f>VLOOKUP(InputData[[#This Row],[PRODUCT ID]],MasterData[#All],5,FALSE)</f>
        <v>67</v>
      </c>
      <c r="K440" s="8">
        <f>VLOOKUP(InputData[[#This Row],[PRODUCT ID]],MasterData[#All],6,FALSE)</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t="s">
        <v>58</v>
      </c>
      <c r="C441">
        <v>5</v>
      </c>
      <c r="D441" t="s">
        <v>108</v>
      </c>
      <c r="E441" t="s">
        <v>107</v>
      </c>
      <c r="F441">
        <v>0</v>
      </c>
      <c r="G441" t="str">
        <f>VLOOKUP(InputData[[#This Row],[PRODUCT ID]],MasterData[#All],2,FALSE)</f>
        <v>Product25</v>
      </c>
      <c r="H441" t="str">
        <f>VLOOKUP(InputData[[#This Row],[PRODUCT ID]],MasterData[#All],3,FALSE)</f>
        <v>Category03</v>
      </c>
      <c r="I441" t="str">
        <f>VLOOKUP(InputData[[#This Row],[PRODUCT ID]],MasterData[#All],4,FALSE)</f>
        <v>No.</v>
      </c>
      <c r="J441" s="8">
        <f>VLOOKUP(InputData[[#This Row],[PRODUCT ID]],MasterData[#All],5,FALSE)</f>
        <v>7</v>
      </c>
      <c r="K441" s="8">
        <f>VLOOKUP(InputData[[#This Row],[PRODUCT ID]],MasterData[#All],6,FALSE)</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t="s">
        <v>37</v>
      </c>
      <c r="C442">
        <v>13</v>
      </c>
      <c r="D442" t="s">
        <v>108</v>
      </c>
      <c r="E442" t="s">
        <v>107</v>
      </c>
      <c r="F442">
        <v>0</v>
      </c>
      <c r="G442" t="str">
        <f>VLOOKUP(InputData[[#This Row],[PRODUCT ID]],MasterData[#All],2,FALSE)</f>
        <v>Product15</v>
      </c>
      <c r="H442" t="str">
        <f>VLOOKUP(InputData[[#This Row],[PRODUCT ID]],MasterData[#All],3,FALSE)</f>
        <v>Category02</v>
      </c>
      <c r="I442" t="str">
        <f>VLOOKUP(InputData[[#This Row],[PRODUCT ID]],MasterData[#All],4,FALSE)</f>
        <v>No.</v>
      </c>
      <c r="J442" s="8">
        <f>VLOOKUP(InputData[[#This Row],[PRODUCT ID]],MasterData[#All],5,FALSE)</f>
        <v>12</v>
      </c>
      <c r="K442" s="8">
        <f>VLOOKUP(InputData[[#This Row],[PRODUCT ID]],MasterData[#All],6,FALSE)</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t="s">
        <v>10</v>
      </c>
      <c r="C443">
        <v>1</v>
      </c>
      <c r="D443" t="s">
        <v>108</v>
      </c>
      <c r="E443" t="s">
        <v>107</v>
      </c>
      <c r="F443">
        <v>0</v>
      </c>
      <c r="G443" t="str">
        <f>VLOOKUP(InputData[[#This Row],[PRODUCT ID]],MasterData[#All],2,FALSE)</f>
        <v>Product02</v>
      </c>
      <c r="H443" t="str">
        <f>VLOOKUP(InputData[[#This Row],[PRODUCT ID]],MasterData[#All],3,FALSE)</f>
        <v>Category01</v>
      </c>
      <c r="I443" t="str">
        <f>VLOOKUP(InputData[[#This Row],[PRODUCT ID]],MasterData[#All],4,FALSE)</f>
        <v>Kg</v>
      </c>
      <c r="J443" s="8">
        <f>VLOOKUP(InputData[[#This Row],[PRODUCT ID]],MasterData[#All],5,FALSE)</f>
        <v>105</v>
      </c>
      <c r="K443" s="8">
        <f>VLOOKUP(InputData[[#This Row],[PRODUCT ID]],MasterData[#All],6,FALSE)</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t="s">
        <v>16</v>
      </c>
      <c r="C444">
        <v>12</v>
      </c>
      <c r="D444" t="s">
        <v>105</v>
      </c>
      <c r="E444" t="s">
        <v>106</v>
      </c>
      <c r="F444">
        <v>0</v>
      </c>
      <c r="G444" t="str">
        <f>VLOOKUP(InputData[[#This Row],[PRODUCT ID]],MasterData[#All],2,FALSE)</f>
        <v>Product05</v>
      </c>
      <c r="H444" t="str">
        <f>VLOOKUP(InputData[[#This Row],[PRODUCT ID]],MasterData[#All],3,FALSE)</f>
        <v>Category01</v>
      </c>
      <c r="I444" t="str">
        <f>VLOOKUP(InputData[[#This Row],[PRODUCT ID]],MasterData[#All],4,FALSE)</f>
        <v>Ft</v>
      </c>
      <c r="J444" s="8">
        <f>VLOOKUP(InputData[[#This Row],[PRODUCT ID]],MasterData[#All],5,FALSE)</f>
        <v>133</v>
      </c>
      <c r="K444" s="8">
        <f>VLOOKUP(InputData[[#This Row],[PRODUCT ID]],MasterData[#All],6,FALSE)</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t="s">
        <v>92</v>
      </c>
      <c r="C445">
        <v>9</v>
      </c>
      <c r="D445" t="s">
        <v>108</v>
      </c>
      <c r="E445" t="s">
        <v>106</v>
      </c>
      <c r="F445">
        <v>0</v>
      </c>
      <c r="G445" t="str">
        <f>VLOOKUP(InputData[[#This Row],[PRODUCT ID]],MasterData[#All],2,FALSE)</f>
        <v>Product41</v>
      </c>
      <c r="H445" t="str">
        <f>VLOOKUP(InputData[[#This Row],[PRODUCT ID]],MasterData[#All],3,FALSE)</f>
        <v>Category05</v>
      </c>
      <c r="I445" t="str">
        <f>VLOOKUP(InputData[[#This Row],[PRODUCT ID]],MasterData[#All],4,FALSE)</f>
        <v>Ft</v>
      </c>
      <c r="J445" s="8">
        <f>VLOOKUP(InputData[[#This Row],[PRODUCT ID]],MasterData[#All],5,FALSE)</f>
        <v>138</v>
      </c>
      <c r="K445" s="8">
        <f>VLOOKUP(InputData[[#This Row],[PRODUCT ID]],MasterData[#All],6,FALSE)</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t="s">
        <v>12</v>
      </c>
      <c r="C446">
        <v>3</v>
      </c>
      <c r="D446" t="s">
        <v>108</v>
      </c>
      <c r="E446" t="s">
        <v>106</v>
      </c>
      <c r="F446">
        <v>0</v>
      </c>
      <c r="G446" t="str">
        <f>VLOOKUP(InputData[[#This Row],[PRODUCT ID]],MasterData[#All],2,FALSE)</f>
        <v>Product03</v>
      </c>
      <c r="H446" t="str">
        <f>VLOOKUP(InputData[[#This Row],[PRODUCT ID]],MasterData[#All],3,FALSE)</f>
        <v>Category01</v>
      </c>
      <c r="I446" t="str">
        <f>VLOOKUP(InputData[[#This Row],[PRODUCT ID]],MasterData[#All],4,FALSE)</f>
        <v>Kg</v>
      </c>
      <c r="J446" s="8">
        <f>VLOOKUP(InputData[[#This Row],[PRODUCT ID]],MasterData[#All],5,FALSE)</f>
        <v>71</v>
      </c>
      <c r="K446" s="8">
        <f>VLOOKUP(InputData[[#This Row],[PRODUCT ID]],MasterData[#All],6,FALSE)</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t="s">
        <v>79</v>
      </c>
      <c r="C447">
        <v>15</v>
      </c>
      <c r="D447" t="s">
        <v>106</v>
      </c>
      <c r="E447" t="s">
        <v>107</v>
      </c>
      <c r="F447">
        <v>0</v>
      </c>
      <c r="G447" t="str">
        <f>VLOOKUP(InputData[[#This Row],[PRODUCT ID]],MasterData[#All],2,FALSE)</f>
        <v>Product35</v>
      </c>
      <c r="H447" t="str">
        <f>VLOOKUP(InputData[[#This Row],[PRODUCT ID]],MasterData[#All],3,FALSE)</f>
        <v>Category04</v>
      </c>
      <c r="I447" t="str">
        <f>VLOOKUP(InputData[[#This Row],[PRODUCT ID]],MasterData[#All],4,FALSE)</f>
        <v>No.</v>
      </c>
      <c r="J447" s="8">
        <f>VLOOKUP(InputData[[#This Row],[PRODUCT ID]],MasterData[#All],5,FALSE)</f>
        <v>5</v>
      </c>
      <c r="K447" s="8">
        <f>VLOOKUP(InputData[[#This Row],[PRODUCT ID]],MasterData[#All],6,FALSE)</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t="s">
        <v>86</v>
      </c>
      <c r="C448">
        <v>4</v>
      </c>
      <c r="D448" t="s">
        <v>108</v>
      </c>
      <c r="E448" t="s">
        <v>107</v>
      </c>
      <c r="F448">
        <v>0</v>
      </c>
      <c r="G448" t="str">
        <f>VLOOKUP(InputData[[#This Row],[PRODUCT ID]],MasterData[#All],2,FALSE)</f>
        <v>Product38</v>
      </c>
      <c r="H448" t="str">
        <f>VLOOKUP(InputData[[#This Row],[PRODUCT ID]],MasterData[#All],3,FALSE)</f>
        <v>Category05</v>
      </c>
      <c r="I448" t="str">
        <f>VLOOKUP(InputData[[#This Row],[PRODUCT ID]],MasterData[#All],4,FALSE)</f>
        <v>Kg</v>
      </c>
      <c r="J448" s="8">
        <f>VLOOKUP(InputData[[#This Row],[PRODUCT ID]],MasterData[#All],5,FALSE)</f>
        <v>72</v>
      </c>
      <c r="K448" s="8">
        <f>VLOOKUP(InputData[[#This Row],[PRODUCT ID]],MasterData[#All],6,FALSE)</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t="s">
        <v>67</v>
      </c>
      <c r="C449">
        <v>3</v>
      </c>
      <c r="D449" t="s">
        <v>108</v>
      </c>
      <c r="E449" t="s">
        <v>107</v>
      </c>
      <c r="F449">
        <v>0</v>
      </c>
      <c r="G449" t="str">
        <f>VLOOKUP(InputData[[#This Row],[PRODUCT ID]],MasterData[#All],2,FALSE)</f>
        <v>Product29</v>
      </c>
      <c r="H449" t="str">
        <f>VLOOKUP(InputData[[#This Row],[PRODUCT ID]],MasterData[#All],3,FALSE)</f>
        <v>Category04</v>
      </c>
      <c r="I449" t="str">
        <f>VLOOKUP(InputData[[#This Row],[PRODUCT ID]],MasterData[#All],4,FALSE)</f>
        <v>Lt</v>
      </c>
      <c r="J449" s="8">
        <f>VLOOKUP(InputData[[#This Row],[PRODUCT ID]],MasterData[#All],5,FALSE)</f>
        <v>47</v>
      </c>
      <c r="K449" s="8">
        <f>VLOOKUP(InputData[[#This Row],[PRODUCT ID]],MasterData[#All],6,FALSE)</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t="s">
        <v>83</v>
      </c>
      <c r="C450">
        <v>15</v>
      </c>
      <c r="D450" t="s">
        <v>106</v>
      </c>
      <c r="E450" t="s">
        <v>106</v>
      </c>
      <c r="F450">
        <v>0</v>
      </c>
      <c r="G450" t="str">
        <f>VLOOKUP(InputData[[#This Row],[PRODUCT ID]],MasterData[#All],2,FALSE)</f>
        <v>Product37</v>
      </c>
      <c r="H450" t="str">
        <f>VLOOKUP(InputData[[#This Row],[PRODUCT ID]],MasterData[#All],3,FALSE)</f>
        <v>Category05</v>
      </c>
      <c r="I450" t="str">
        <f>VLOOKUP(InputData[[#This Row],[PRODUCT ID]],MasterData[#All],4,FALSE)</f>
        <v>Kg</v>
      </c>
      <c r="J450" s="8">
        <f>VLOOKUP(InputData[[#This Row],[PRODUCT ID]],MasterData[#All],5,FALSE)</f>
        <v>67</v>
      </c>
      <c r="K450" s="8">
        <f>VLOOKUP(InputData[[#This Row],[PRODUCT ID]],MasterData[#All],6,FALSE)</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t="s">
        <v>60</v>
      </c>
      <c r="C451">
        <v>14</v>
      </c>
      <c r="D451" t="s">
        <v>106</v>
      </c>
      <c r="E451" t="s">
        <v>107</v>
      </c>
      <c r="F451">
        <v>0</v>
      </c>
      <c r="G451" t="str">
        <f>VLOOKUP(InputData[[#This Row],[PRODUCT ID]],MasterData[#All],2,FALSE)</f>
        <v>Product26</v>
      </c>
      <c r="H451" t="str">
        <f>VLOOKUP(InputData[[#This Row],[PRODUCT ID]],MasterData[#All],3,FALSE)</f>
        <v>Category04</v>
      </c>
      <c r="I451" t="str">
        <f>VLOOKUP(InputData[[#This Row],[PRODUCT ID]],MasterData[#All],4,FALSE)</f>
        <v>No.</v>
      </c>
      <c r="J451" s="8">
        <f>VLOOKUP(InputData[[#This Row],[PRODUCT ID]],MasterData[#All],5,FALSE)</f>
        <v>18</v>
      </c>
      <c r="K451" s="8">
        <f>VLOOKUP(InputData[[#This Row],[PRODUCT ID]],MasterData[#All],6,FALSE)</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t="s">
        <v>75</v>
      </c>
      <c r="C452">
        <v>8</v>
      </c>
      <c r="D452" t="s">
        <v>105</v>
      </c>
      <c r="E452" t="s">
        <v>107</v>
      </c>
      <c r="F452">
        <v>0</v>
      </c>
      <c r="G452" t="str">
        <f>VLOOKUP(InputData[[#This Row],[PRODUCT ID]],MasterData[#All],2,FALSE)</f>
        <v>Product33</v>
      </c>
      <c r="H452" t="str">
        <f>VLOOKUP(InputData[[#This Row],[PRODUCT ID]],MasterData[#All],3,FALSE)</f>
        <v>Category04</v>
      </c>
      <c r="I452" t="str">
        <f>VLOOKUP(InputData[[#This Row],[PRODUCT ID]],MasterData[#All],4,FALSE)</f>
        <v>Kg</v>
      </c>
      <c r="J452" s="8">
        <f>VLOOKUP(InputData[[#This Row],[PRODUCT ID]],MasterData[#All],5,FALSE)</f>
        <v>95</v>
      </c>
      <c r="K452" s="8">
        <f>VLOOKUP(InputData[[#This Row],[PRODUCT ID]],MasterData[#All],6,FALSE)</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t="s">
        <v>75</v>
      </c>
      <c r="C453">
        <v>6</v>
      </c>
      <c r="D453" t="s">
        <v>108</v>
      </c>
      <c r="E453" t="s">
        <v>106</v>
      </c>
      <c r="F453">
        <v>0</v>
      </c>
      <c r="G453" t="str">
        <f>VLOOKUP(InputData[[#This Row],[PRODUCT ID]],MasterData[#All],2,FALSE)</f>
        <v>Product33</v>
      </c>
      <c r="H453" t="str">
        <f>VLOOKUP(InputData[[#This Row],[PRODUCT ID]],MasterData[#All],3,FALSE)</f>
        <v>Category04</v>
      </c>
      <c r="I453" t="str">
        <f>VLOOKUP(InputData[[#This Row],[PRODUCT ID]],MasterData[#All],4,FALSE)</f>
        <v>Kg</v>
      </c>
      <c r="J453" s="8">
        <f>VLOOKUP(InputData[[#This Row],[PRODUCT ID]],MasterData[#All],5,FALSE)</f>
        <v>95</v>
      </c>
      <c r="K453" s="8">
        <f>VLOOKUP(InputData[[#This Row],[PRODUCT ID]],MasterData[#All],6,FALSE)</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t="s">
        <v>6</v>
      </c>
      <c r="C454">
        <v>10</v>
      </c>
      <c r="D454" t="s">
        <v>108</v>
      </c>
      <c r="E454" t="s">
        <v>106</v>
      </c>
      <c r="F454">
        <v>0</v>
      </c>
      <c r="G454" t="str">
        <f>VLOOKUP(InputData[[#This Row],[PRODUCT ID]],MasterData[#All],2,FALSE)</f>
        <v>Product01</v>
      </c>
      <c r="H454" t="str">
        <f>VLOOKUP(InputData[[#This Row],[PRODUCT ID]],MasterData[#All],3,FALSE)</f>
        <v>Category01</v>
      </c>
      <c r="I454" t="str">
        <f>VLOOKUP(InputData[[#This Row],[PRODUCT ID]],MasterData[#All],4,FALSE)</f>
        <v>Kg</v>
      </c>
      <c r="J454" s="8">
        <f>VLOOKUP(InputData[[#This Row],[PRODUCT ID]],MasterData[#All],5,FALSE)</f>
        <v>98</v>
      </c>
      <c r="K454" s="8">
        <f>VLOOKUP(InputData[[#This Row],[PRODUCT ID]],MasterData[#All],6,FALSE)</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t="s">
        <v>43</v>
      </c>
      <c r="C455">
        <v>14</v>
      </c>
      <c r="D455" t="s">
        <v>106</v>
      </c>
      <c r="E455" t="s">
        <v>106</v>
      </c>
      <c r="F455">
        <v>0</v>
      </c>
      <c r="G455" t="str">
        <f>VLOOKUP(InputData[[#This Row],[PRODUCT ID]],MasterData[#All],2,FALSE)</f>
        <v>Product18</v>
      </c>
      <c r="H455" t="str">
        <f>VLOOKUP(InputData[[#This Row],[PRODUCT ID]],MasterData[#All],3,FALSE)</f>
        <v>Category02</v>
      </c>
      <c r="I455" t="str">
        <f>VLOOKUP(InputData[[#This Row],[PRODUCT ID]],MasterData[#All],4,FALSE)</f>
        <v>No.</v>
      </c>
      <c r="J455" s="8">
        <f>VLOOKUP(InputData[[#This Row],[PRODUCT ID]],MasterData[#All],5,FALSE)</f>
        <v>37</v>
      </c>
      <c r="K455" s="8">
        <f>VLOOKUP(InputData[[#This Row],[PRODUCT ID]],MasterData[#All],6,FALSE)</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t="s">
        <v>60</v>
      </c>
      <c r="C456">
        <v>5</v>
      </c>
      <c r="D456" t="s">
        <v>108</v>
      </c>
      <c r="E456" t="s">
        <v>107</v>
      </c>
      <c r="F456">
        <v>0</v>
      </c>
      <c r="G456" t="str">
        <f>VLOOKUP(InputData[[#This Row],[PRODUCT ID]],MasterData[#All],2,FALSE)</f>
        <v>Product26</v>
      </c>
      <c r="H456" t="str">
        <f>VLOOKUP(InputData[[#This Row],[PRODUCT ID]],MasterData[#All],3,FALSE)</f>
        <v>Category04</v>
      </c>
      <c r="I456" t="str">
        <f>VLOOKUP(InputData[[#This Row],[PRODUCT ID]],MasterData[#All],4,FALSE)</f>
        <v>No.</v>
      </c>
      <c r="J456" s="8">
        <f>VLOOKUP(InputData[[#This Row],[PRODUCT ID]],MasterData[#All],5,FALSE)</f>
        <v>18</v>
      </c>
      <c r="K456" s="8">
        <f>VLOOKUP(InputData[[#This Row],[PRODUCT ID]],MasterData[#All],6,FALSE)</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t="s">
        <v>96</v>
      </c>
      <c r="C457">
        <v>12</v>
      </c>
      <c r="D457" t="s">
        <v>106</v>
      </c>
      <c r="E457" t="s">
        <v>106</v>
      </c>
      <c r="F457">
        <v>0</v>
      </c>
      <c r="G457" t="str">
        <f>VLOOKUP(InputData[[#This Row],[PRODUCT ID]],MasterData[#All],2,FALSE)</f>
        <v>Product43</v>
      </c>
      <c r="H457" t="str">
        <f>VLOOKUP(InputData[[#This Row],[PRODUCT ID]],MasterData[#All],3,FALSE)</f>
        <v>Category05</v>
      </c>
      <c r="I457" t="str">
        <f>VLOOKUP(InputData[[#This Row],[PRODUCT ID]],MasterData[#All],4,FALSE)</f>
        <v>Kg</v>
      </c>
      <c r="J457" s="8">
        <f>VLOOKUP(InputData[[#This Row],[PRODUCT ID]],MasterData[#All],5,FALSE)</f>
        <v>67</v>
      </c>
      <c r="K457" s="8">
        <f>VLOOKUP(InputData[[#This Row],[PRODUCT ID]],MasterData[#All],6,FALSE)</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t="s">
        <v>31</v>
      </c>
      <c r="C458">
        <v>12</v>
      </c>
      <c r="D458" t="s">
        <v>108</v>
      </c>
      <c r="E458" t="s">
        <v>106</v>
      </c>
      <c r="F458">
        <v>0</v>
      </c>
      <c r="G458" t="str">
        <f>VLOOKUP(InputData[[#This Row],[PRODUCT ID]],MasterData[#All],2,FALSE)</f>
        <v>Product12</v>
      </c>
      <c r="H458" t="str">
        <f>VLOOKUP(InputData[[#This Row],[PRODUCT ID]],MasterData[#All],3,FALSE)</f>
        <v>Category02</v>
      </c>
      <c r="I458" t="str">
        <f>VLOOKUP(InputData[[#This Row],[PRODUCT ID]],MasterData[#All],4,FALSE)</f>
        <v>Kg</v>
      </c>
      <c r="J458" s="8">
        <f>VLOOKUP(InputData[[#This Row],[PRODUCT ID]],MasterData[#All],5,FALSE)</f>
        <v>73</v>
      </c>
      <c r="K458" s="8">
        <f>VLOOKUP(InputData[[#This Row],[PRODUCT ID]],MasterData[#All],6,FALSE)</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t="s">
        <v>73</v>
      </c>
      <c r="C459">
        <v>14</v>
      </c>
      <c r="D459" t="s">
        <v>108</v>
      </c>
      <c r="E459" t="s">
        <v>106</v>
      </c>
      <c r="F459">
        <v>0</v>
      </c>
      <c r="G459" t="str">
        <f>VLOOKUP(InputData[[#This Row],[PRODUCT ID]],MasterData[#All],2,FALSE)</f>
        <v>Product32</v>
      </c>
      <c r="H459" t="str">
        <f>VLOOKUP(InputData[[#This Row],[PRODUCT ID]],MasterData[#All],3,FALSE)</f>
        <v>Category04</v>
      </c>
      <c r="I459" t="str">
        <f>VLOOKUP(InputData[[#This Row],[PRODUCT ID]],MasterData[#All],4,FALSE)</f>
        <v>Kg</v>
      </c>
      <c r="J459" s="8">
        <f>VLOOKUP(InputData[[#This Row],[PRODUCT ID]],MasterData[#All],5,FALSE)</f>
        <v>89</v>
      </c>
      <c r="K459" s="8">
        <f>VLOOKUP(InputData[[#This Row],[PRODUCT ID]],MasterData[#All],6,FALSE)</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t="s">
        <v>73</v>
      </c>
      <c r="C460">
        <v>8</v>
      </c>
      <c r="D460" t="s">
        <v>108</v>
      </c>
      <c r="E460" t="s">
        <v>107</v>
      </c>
      <c r="F460">
        <v>0</v>
      </c>
      <c r="G460" t="str">
        <f>VLOOKUP(InputData[[#This Row],[PRODUCT ID]],MasterData[#All],2,FALSE)</f>
        <v>Product32</v>
      </c>
      <c r="H460" t="str">
        <f>VLOOKUP(InputData[[#This Row],[PRODUCT ID]],MasterData[#All],3,FALSE)</f>
        <v>Category04</v>
      </c>
      <c r="I460" t="str">
        <f>VLOOKUP(InputData[[#This Row],[PRODUCT ID]],MasterData[#All],4,FALSE)</f>
        <v>Kg</v>
      </c>
      <c r="J460" s="8">
        <f>VLOOKUP(InputData[[#This Row],[PRODUCT ID]],MasterData[#All],5,FALSE)</f>
        <v>89</v>
      </c>
      <c r="K460" s="8">
        <f>VLOOKUP(InputData[[#This Row],[PRODUCT ID]],MasterData[#All],6,FALSE)</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t="s">
        <v>81</v>
      </c>
      <c r="C461">
        <v>4</v>
      </c>
      <c r="D461" t="s">
        <v>108</v>
      </c>
      <c r="E461" t="s">
        <v>107</v>
      </c>
      <c r="F461">
        <v>0</v>
      </c>
      <c r="G461" t="str">
        <f>VLOOKUP(InputData[[#This Row],[PRODUCT ID]],MasterData[#All],2,FALSE)</f>
        <v>Product36</v>
      </c>
      <c r="H461" t="str">
        <f>VLOOKUP(InputData[[#This Row],[PRODUCT ID]],MasterData[#All],3,FALSE)</f>
        <v>Category04</v>
      </c>
      <c r="I461" t="str">
        <f>VLOOKUP(InputData[[#This Row],[PRODUCT ID]],MasterData[#All],4,FALSE)</f>
        <v>Kg</v>
      </c>
      <c r="J461" s="8">
        <f>VLOOKUP(InputData[[#This Row],[PRODUCT ID]],MasterData[#All],5,FALSE)</f>
        <v>90</v>
      </c>
      <c r="K461" s="8">
        <f>VLOOKUP(InputData[[#This Row],[PRODUCT ID]],MasterData[#All],6,FALSE)</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t="s">
        <v>98</v>
      </c>
      <c r="C462">
        <v>9</v>
      </c>
      <c r="D462" t="s">
        <v>108</v>
      </c>
      <c r="E462" t="s">
        <v>107</v>
      </c>
      <c r="F462">
        <v>0</v>
      </c>
      <c r="G462" t="str">
        <f>VLOOKUP(InputData[[#This Row],[PRODUCT ID]],MasterData[#All],2,FALSE)</f>
        <v>Product44</v>
      </c>
      <c r="H462" t="str">
        <f>VLOOKUP(InputData[[#This Row],[PRODUCT ID]],MasterData[#All],3,FALSE)</f>
        <v>Category05</v>
      </c>
      <c r="I462" t="str">
        <f>VLOOKUP(InputData[[#This Row],[PRODUCT ID]],MasterData[#All],4,FALSE)</f>
        <v>Kg</v>
      </c>
      <c r="J462" s="8">
        <f>VLOOKUP(InputData[[#This Row],[PRODUCT ID]],MasterData[#All],5,FALSE)</f>
        <v>76</v>
      </c>
      <c r="K462" s="8">
        <f>VLOOKUP(InputData[[#This Row],[PRODUCT ID]],MasterData[#All],6,FALSE)</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t="s">
        <v>86</v>
      </c>
      <c r="C463">
        <v>3</v>
      </c>
      <c r="D463" t="s">
        <v>105</v>
      </c>
      <c r="E463" t="s">
        <v>107</v>
      </c>
      <c r="F463">
        <v>0</v>
      </c>
      <c r="G463" t="str">
        <f>VLOOKUP(InputData[[#This Row],[PRODUCT ID]],MasterData[#All],2,FALSE)</f>
        <v>Product38</v>
      </c>
      <c r="H463" t="str">
        <f>VLOOKUP(InputData[[#This Row],[PRODUCT ID]],MasterData[#All],3,FALSE)</f>
        <v>Category05</v>
      </c>
      <c r="I463" t="str">
        <f>VLOOKUP(InputData[[#This Row],[PRODUCT ID]],MasterData[#All],4,FALSE)</f>
        <v>Kg</v>
      </c>
      <c r="J463" s="8">
        <f>VLOOKUP(InputData[[#This Row],[PRODUCT ID]],MasterData[#All],5,FALSE)</f>
        <v>72</v>
      </c>
      <c r="K463" s="8">
        <f>VLOOKUP(InputData[[#This Row],[PRODUCT ID]],MasterData[#All],6,FALSE)</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t="s">
        <v>77</v>
      </c>
      <c r="C464">
        <v>13</v>
      </c>
      <c r="D464" t="s">
        <v>108</v>
      </c>
      <c r="E464" t="s">
        <v>106</v>
      </c>
      <c r="F464">
        <v>0</v>
      </c>
      <c r="G464" t="str">
        <f>VLOOKUP(InputData[[#This Row],[PRODUCT ID]],MasterData[#All],2,FALSE)</f>
        <v>Product34</v>
      </c>
      <c r="H464" t="str">
        <f>VLOOKUP(InputData[[#This Row],[PRODUCT ID]],MasterData[#All],3,FALSE)</f>
        <v>Category04</v>
      </c>
      <c r="I464" t="str">
        <f>VLOOKUP(InputData[[#This Row],[PRODUCT ID]],MasterData[#All],4,FALSE)</f>
        <v>Lt</v>
      </c>
      <c r="J464" s="8">
        <f>VLOOKUP(InputData[[#This Row],[PRODUCT ID]],MasterData[#All],5,FALSE)</f>
        <v>55</v>
      </c>
      <c r="K464" s="8">
        <f>VLOOKUP(InputData[[#This Row],[PRODUCT ID]],MasterData[#All],6,FALSE)</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t="s">
        <v>29</v>
      </c>
      <c r="C465">
        <v>5</v>
      </c>
      <c r="D465" t="s">
        <v>108</v>
      </c>
      <c r="E465" t="s">
        <v>107</v>
      </c>
      <c r="F465">
        <v>0</v>
      </c>
      <c r="G465" t="str">
        <f>VLOOKUP(InputData[[#This Row],[PRODUCT ID]],MasterData[#All],2,FALSE)</f>
        <v>Product11</v>
      </c>
      <c r="H465" t="str">
        <f>VLOOKUP(InputData[[#This Row],[PRODUCT ID]],MasterData[#All],3,FALSE)</f>
        <v>Category02</v>
      </c>
      <c r="I465" t="str">
        <f>VLOOKUP(InputData[[#This Row],[PRODUCT ID]],MasterData[#All],4,FALSE)</f>
        <v>Lt</v>
      </c>
      <c r="J465" s="8">
        <f>VLOOKUP(InputData[[#This Row],[PRODUCT ID]],MasterData[#All],5,FALSE)</f>
        <v>44</v>
      </c>
      <c r="K465" s="8">
        <f>VLOOKUP(InputData[[#This Row],[PRODUCT ID]],MasterData[#All],6,FALSE)</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t="s">
        <v>20</v>
      </c>
      <c r="C466">
        <v>15</v>
      </c>
      <c r="D466" t="s">
        <v>108</v>
      </c>
      <c r="E466" t="s">
        <v>106</v>
      </c>
      <c r="F466">
        <v>0</v>
      </c>
      <c r="G466" t="str">
        <f>VLOOKUP(InputData[[#This Row],[PRODUCT ID]],MasterData[#All],2,FALSE)</f>
        <v>Product07</v>
      </c>
      <c r="H466" t="str">
        <f>VLOOKUP(InputData[[#This Row],[PRODUCT ID]],MasterData[#All],3,FALSE)</f>
        <v>Category01</v>
      </c>
      <c r="I466" t="str">
        <f>VLOOKUP(InputData[[#This Row],[PRODUCT ID]],MasterData[#All],4,FALSE)</f>
        <v>Lt</v>
      </c>
      <c r="J466" s="8">
        <f>VLOOKUP(InputData[[#This Row],[PRODUCT ID]],MasterData[#All],5,FALSE)</f>
        <v>43</v>
      </c>
      <c r="K466" s="8">
        <f>VLOOKUP(InputData[[#This Row],[PRODUCT ID]],MasterData[#All],6,FALSE)</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t="s">
        <v>79</v>
      </c>
      <c r="C467">
        <v>1</v>
      </c>
      <c r="D467" t="s">
        <v>108</v>
      </c>
      <c r="E467" t="s">
        <v>106</v>
      </c>
      <c r="F467">
        <v>0</v>
      </c>
      <c r="G467" t="str">
        <f>VLOOKUP(InputData[[#This Row],[PRODUCT ID]],MasterData[#All],2,FALSE)</f>
        <v>Product35</v>
      </c>
      <c r="H467" t="str">
        <f>VLOOKUP(InputData[[#This Row],[PRODUCT ID]],MasterData[#All],3,FALSE)</f>
        <v>Category04</v>
      </c>
      <c r="I467" t="str">
        <f>VLOOKUP(InputData[[#This Row],[PRODUCT ID]],MasterData[#All],4,FALSE)</f>
        <v>No.</v>
      </c>
      <c r="J467" s="8">
        <f>VLOOKUP(InputData[[#This Row],[PRODUCT ID]],MasterData[#All],5,FALSE)</f>
        <v>5</v>
      </c>
      <c r="K467" s="8">
        <f>VLOOKUP(InputData[[#This Row],[PRODUCT ID]],MasterData[#All],6,FALSE)</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t="s">
        <v>86</v>
      </c>
      <c r="C468">
        <v>14</v>
      </c>
      <c r="D468" t="s">
        <v>106</v>
      </c>
      <c r="E468" t="s">
        <v>106</v>
      </c>
      <c r="F468">
        <v>0</v>
      </c>
      <c r="G468" t="str">
        <f>VLOOKUP(InputData[[#This Row],[PRODUCT ID]],MasterData[#All],2,FALSE)</f>
        <v>Product38</v>
      </c>
      <c r="H468" t="str">
        <f>VLOOKUP(InputData[[#This Row],[PRODUCT ID]],MasterData[#All],3,FALSE)</f>
        <v>Category05</v>
      </c>
      <c r="I468" t="str">
        <f>VLOOKUP(InputData[[#This Row],[PRODUCT ID]],MasterData[#All],4,FALSE)</f>
        <v>Kg</v>
      </c>
      <c r="J468" s="8">
        <f>VLOOKUP(InputData[[#This Row],[PRODUCT ID]],MasterData[#All],5,FALSE)</f>
        <v>72</v>
      </c>
      <c r="K468" s="8">
        <f>VLOOKUP(InputData[[#This Row],[PRODUCT ID]],MasterData[#All],6,FALSE)</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t="s">
        <v>45</v>
      </c>
      <c r="C469">
        <v>9</v>
      </c>
      <c r="D469" t="s">
        <v>108</v>
      </c>
      <c r="E469" t="s">
        <v>106</v>
      </c>
      <c r="F469">
        <v>0</v>
      </c>
      <c r="G469" t="str">
        <f>VLOOKUP(InputData[[#This Row],[PRODUCT ID]],MasterData[#All],2,FALSE)</f>
        <v>Product19</v>
      </c>
      <c r="H469" t="str">
        <f>VLOOKUP(InputData[[#This Row],[PRODUCT ID]],MasterData[#All],3,FALSE)</f>
        <v>Category02</v>
      </c>
      <c r="I469" t="str">
        <f>VLOOKUP(InputData[[#This Row],[PRODUCT ID]],MasterData[#All],4,FALSE)</f>
        <v>Ft</v>
      </c>
      <c r="J469" s="8">
        <f>VLOOKUP(InputData[[#This Row],[PRODUCT ID]],MasterData[#All],5,FALSE)</f>
        <v>150</v>
      </c>
      <c r="K469" s="8">
        <f>VLOOKUP(InputData[[#This Row],[PRODUCT ID]],MasterData[#All],6,FALSE)</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t="s">
        <v>98</v>
      </c>
      <c r="C470">
        <v>12</v>
      </c>
      <c r="D470" t="s">
        <v>106</v>
      </c>
      <c r="E470" t="s">
        <v>106</v>
      </c>
      <c r="F470">
        <v>0</v>
      </c>
      <c r="G470" t="str">
        <f>VLOOKUP(InputData[[#This Row],[PRODUCT ID]],MasterData[#All],2,FALSE)</f>
        <v>Product44</v>
      </c>
      <c r="H470" t="str">
        <f>VLOOKUP(InputData[[#This Row],[PRODUCT ID]],MasterData[#All],3,FALSE)</f>
        <v>Category05</v>
      </c>
      <c r="I470" t="str">
        <f>VLOOKUP(InputData[[#This Row],[PRODUCT ID]],MasterData[#All],4,FALSE)</f>
        <v>Kg</v>
      </c>
      <c r="J470" s="8">
        <f>VLOOKUP(InputData[[#This Row],[PRODUCT ID]],MasterData[#All],5,FALSE)</f>
        <v>76</v>
      </c>
      <c r="K470" s="8">
        <f>VLOOKUP(InputData[[#This Row],[PRODUCT ID]],MasterData[#All],6,FALSE)</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t="s">
        <v>22</v>
      </c>
      <c r="C471">
        <v>10</v>
      </c>
      <c r="D471" t="s">
        <v>108</v>
      </c>
      <c r="E471" t="s">
        <v>106</v>
      </c>
      <c r="F471">
        <v>0</v>
      </c>
      <c r="G471" t="str">
        <f>VLOOKUP(InputData[[#This Row],[PRODUCT ID]],MasterData[#All],2,FALSE)</f>
        <v>Product08</v>
      </c>
      <c r="H471" t="str">
        <f>VLOOKUP(InputData[[#This Row],[PRODUCT ID]],MasterData[#All],3,FALSE)</f>
        <v>Category01</v>
      </c>
      <c r="I471" t="str">
        <f>VLOOKUP(InputData[[#This Row],[PRODUCT ID]],MasterData[#All],4,FALSE)</f>
        <v>Kg</v>
      </c>
      <c r="J471" s="8">
        <f>VLOOKUP(InputData[[#This Row],[PRODUCT ID]],MasterData[#All],5,FALSE)</f>
        <v>83</v>
      </c>
      <c r="K471" s="8">
        <f>VLOOKUP(InputData[[#This Row],[PRODUCT ID]],MasterData[#All],6,FALSE)</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t="s">
        <v>10</v>
      </c>
      <c r="C472">
        <v>15</v>
      </c>
      <c r="D472" t="s">
        <v>106</v>
      </c>
      <c r="E472" t="s">
        <v>106</v>
      </c>
      <c r="F472">
        <v>0</v>
      </c>
      <c r="G472" t="str">
        <f>VLOOKUP(InputData[[#This Row],[PRODUCT ID]],MasterData[#All],2,FALSE)</f>
        <v>Product02</v>
      </c>
      <c r="H472" t="str">
        <f>VLOOKUP(InputData[[#This Row],[PRODUCT ID]],MasterData[#All],3,FALSE)</f>
        <v>Category01</v>
      </c>
      <c r="I472" t="str">
        <f>VLOOKUP(InputData[[#This Row],[PRODUCT ID]],MasterData[#All],4,FALSE)</f>
        <v>Kg</v>
      </c>
      <c r="J472" s="8">
        <f>VLOOKUP(InputData[[#This Row],[PRODUCT ID]],MasterData[#All],5,FALSE)</f>
        <v>105</v>
      </c>
      <c r="K472" s="8">
        <f>VLOOKUP(InputData[[#This Row],[PRODUCT ID]],MasterData[#All],6,FALSE)</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t="s">
        <v>98</v>
      </c>
      <c r="C473">
        <v>15</v>
      </c>
      <c r="D473" t="s">
        <v>105</v>
      </c>
      <c r="E473" t="s">
        <v>106</v>
      </c>
      <c r="F473">
        <v>0</v>
      </c>
      <c r="G473" t="str">
        <f>VLOOKUP(InputData[[#This Row],[PRODUCT ID]],MasterData[#All],2,FALSE)</f>
        <v>Product44</v>
      </c>
      <c r="H473" t="str">
        <f>VLOOKUP(InputData[[#This Row],[PRODUCT ID]],MasterData[#All],3,FALSE)</f>
        <v>Category05</v>
      </c>
      <c r="I473" t="str">
        <f>VLOOKUP(InputData[[#This Row],[PRODUCT ID]],MasterData[#All],4,FALSE)</f>
        <v>Kg</v>
      </c>
      <c r="J473" s="8">
        <f>VLOOKUP(InputData[[#This Row],[PRODUCT ID]],MasterData[#All],5,FALSE)</f>
        <v>76</v>
      </c>
      <c r="K473" s="8">
        <f>VLOOKUP(InputData[[#This Row],[PRODUCT ID]],MasterData[#All],6,FALSE)</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t="s">
        <v>37</v>
      </c>
      <c r="C474">
        <v>10</v>
      </c>
      <c r="D474" t="s">
        <v>108</v>
      </c>
      <c r="E474" t="s">
        <v>107</v>
      </c>
      <c r="F474">
        <v>0</v>
      </c>
      <c r="G474" t="str">
        <f>VLOOKUP(InputData[[#This Row],[PRODUCT ID]],MasterData[#All],2,FALSE)</f>
        <v>Product15</v>
      </c>
      <c r="H474" t="str">
        <f>VLOOKUP(InputData[[#This Row],[PRODUCT ID]],MasterData[#All],3,FALSE)</f>
        <v>Category02</v>
      </c>
      <c r="I474" t="str">
        <f>VLOOKUP(InputData[[#This Row],[PRODUCT ID]],MasterData[#All],4,FALSE)</f>
        <v>No.</v>
      </c>
      <c r="J474" s="8">
        <f>VLOOKUP(InputData[[#This Row],[PRODUCT ID]],MasterData[#All],5,FALSE)</f>
        <v>12</v>
      </c>
      <c r="K474" s="8">
        <f>VLOOKUP(InputData[[#This Row],[PRODUCT ID]],MasterData[#All],6,FALSE)</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t="s">
        <v>81</v>
      </c>
      <c r="C475">
        <v>3</v>
      </c>
      <c r="D475" t="s">
        <v>106</v>
      </c>
      <c r="E475" t="s">
        <v>106</v>
      </c>
      <c r="F475">
        <v>0</v>
      </c>
      <c r="G475" t="str">
        <f>VLOOKUP(InputData[[#This Row],[PRODUCT ID]],MasterData[#All],2,FALSE)</f>
        <v>Product36</v>
      </c>
      <c r="H475" t="str">
        <f>VLOOKUP(InputData[[#This Row],[PRODUCT ID]],MasterData[#All],3,FALSE)</f>
        <v>Category04</v>
      </c>
      <c r="I475" t="str">
        <f>VLOOKUP(InputData[[#This Row],[PRODUCT ID]],MasterData[#All],4,FALSE)</f>
        <v>Kg</v>
      </c>
      <c r="J475" s="8">
        <f>VLOOKUP(InputData[[#This Row],[PRODUCT ID]],MasterData[#All],5,FALSE)</f>
        <v>90</v>
      </c>
      <c r="K475" s="8">
        <f>VLOOKUP(InputData[[#This Row],[PRODUCT ID]],MasterData[#All],6,FALSE)</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t="s">
        <v>56</v>
      </c>
      <c r="C476">
        <v>14</v>
      </c>
      <c r="D476" t="s">
        <v>106</v>
      </c>
      <c r="E476" t="s">
        <v>107</v>
      </c>
      <c r="F476">
        <v>0</v>
      </c>
      <c r="G476" t="str">
        <f>VLOOKUP(InputData[[#This Row],[PRODUCT ID]],MasterData[#All],2,FALSE)</f>
        <v>Product24</v>
      </c>
      <c r="H476" t="str">
        <f>VLOOKUP(InputData[[#This Row],[PRODUCT ID]],MasterData[#All],3,FALSE)</f>
        <v>Category03</v>
      </c>
      <c r="I476" t="str">
        <f>VLOOKUP(InputData[[#This Row],[PRODUCT ID]],MasterData[#All],4,FALSE)</f>
        <v>Ft</v>
      </c>
      <c r="J476" s="8">
        <f>VLOOKUP(InputData[[#This Row],[PRODUCT ID]],MasterData[#All],5,FALSE)</f>
        <v>144</v>
      </c>
      <c r="K476" s="8">
        <f>VLOOKUP(InputData[[#This Row],[PRODUCT ID]],MasterData[#All],6,FALSE)</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t="s">
        <v>94</v>
      </c>
      <c r="C477">
        <v>3</v>
      </c>
      <c r="D477" t="s">
        <v>108</v>
      </c>
      <c r="E477" t="s">
        <v>107</v>
      </c>
      <c r="F477">
        <v>0</v>
      </c>
      <c r="G477" t="str">
        <f>VLOOKUP(InputData[[#This Row],[PRODUCT ID]],MasterData[#All],2,FALSE)</f>
        <v>Product42</v>
      </c>
      <c r="H477" t="str">
        <f>VLOOKUP(InputData[[#This Row],[PRODUCT ID]],MasterData[#All],3,FALSE)</f>
        <v>Category05</v>
      </c>
      <c r="I477" t="str">
        <f>VLOOKUP(InputData[[#This Row],[PRODUCT ID]],MasterData[#All],4,FALSE)</f>
        <v>Ft</v>
      </c>
      <c r="J477" s="8">
        <f>VLOOKUP(InputData[[#This Row],[PRODUCT ID]],MasterData[#All],5,FALSE)</f>
        <v>120</v>
      </c>
      <c r="K477" s="8">
        <f>VLOOKUP(InputData[[#This Row],[PRODUCT ID]],MasterData[#All],6,FALSE)</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t="s">
        <v>86</v>
      </c>
      <c r="C478">
        <v>8</v>
      </c>
      <c r="D478" t="s">
        <v>108</v>
      </c>
      <c r="E478" t="s">
        <v>106</v>
      </c>
      <c r="F478">
        <v>0</v>
      </c>
      <c r="G478" t="str">
        <f>VLOOKUP(InputData[[#This Row],[PRODUCT ID]],MasterData[#All],2,FALSE)</f>
        <v>Product38</v>
      </c>
      <c r="H478" t="str">
        <f>VLOOKUP(InputData[[#This Row],[PRODUCT ID]],MasterData[#All],3,FALSE)</f>
        <v>Category05</v>
      </c>
      <c r="I478" t="str">
        <f>VLOOKUP(InputData[[#This Row],[PRODUCT ID]],MasterData[#All],4,FALSE)</f>
        <v>Kg</v>
      </c>
      <c r="J478" s="8">
        <f>VLOOKUP(InputData[[#This Row],[PRODUCT ID]],MasterData[#All],5,FALSE)</f>
        <v>72</v>
      </c>
      <c r="K478" s="8">
        <f>VLOOKUP(InputData[[#This Row],[PRODUCT ID]],MasterData[#All],6,FALSE)</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t="s">
        <v>31</v>
      </c>
      <c r="C479">
        <v>15</v>
      </c>
      <c r="D479" t="s">
        <v>105</v>
      </c>
      <c r="E479" t="s">
        <v>106</v>
      </c>
      <c r="F479">
        <v>0</v>
      </c>
      <c r="G479" t="str">
        <f>VLOOKUP(InputData[[#This Row],[PRODUCT ID]],MasterData[#All],2,FALSE)</f>
        <v>Product12</v>
      </c>
      <c r="H479" t="str">
        <f>VLOOKUP(InputData[[#This Row],[PRODUCT ID]],MasterData[#All],3,FALSE)</f>
        <v>Category02</v>
      </c>
      <c r="I479" t="str">
        <f>VLOOKUP(InputData[[#This Row],[PRODUCT ID]],MasterData[#All],4,FALSE)</f>
        <v>Kg</v>
      </c>
      <c r="J479" s="8">
        <f>VLOOKUP(InputData[[#This Row],[PRODUCT ID]],MasterData[#All],5,FALSE)</f>
        <v>73</v>
      </c>
      <c r="K479" s="8">
        <f>VLOOKUP(InputData[[#This Row],[PRODUCT ID]],MasterData[#All],6,FALSE)</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t="s">
        <v>37</v>
      </c>
      <c r="C480">
        <v>15</v>
      </c>
      <c r="D480" t="s">
        <v>105</v>
      </c>
      <c r="E480" t="s">
        <v>107</v>
      </c>
      <c r="F480">
        <v>0</v>
      </c>
      <c r="G480" t="str">
        <f>VLOOKUP(InputData[[#This Row],[PRODUCT ID]],MasterData[#All],2,FALSE)</f>
        <v>Product15</v>
      </c>
      <c r="H480" t="str">
        <f>VLOOKUP(InputData[[#This Row],[PRODUCT ID]],MasterData[#All],3,FALSE)</f>
        <v>Category02</v>
      </c>
      <c r="I480" t="str">
        <f>VLOOKUP(InputData[[#This Row],[PRODUCT ID]],MasterData[#All],4,FALSE)</f>
        <v>No.</v>
      </c>
      <c r="J480" s="8">
        <f>VLOOKUP(InputData[[#This Row],[PRODUCT ID]],MasterData[#All],5,FALSE)</f>
        <v>12</v>
      </c>
      <c r="K480" s="8">
        <f>VLOOKUP(InputData[[#This Row],[PRODUCT ID]],MasterData[#All],6,FALSE)</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t="s">
        <v>69</v>
      </c>
      <c r="C481">
        <v>15</v>
      </c>
      <c r="D481" t="s">
        <v>108</v>
      </c>
      <c r="E481" t="s">
        <v>107</v>
      </c>
      <c r="F481">
        <v>0</v>
      </c>
      <c r="G481" t="str">
        <f>VLOOKUP(InputData[[#This Row],[PRODUCT ID]],MasterData[#All],2,FALSE)</f>
        <v>Product30</v>
      </c>
      <c r="H481" t="str">
        <f>VLOOKUP(InputData[[#This Row],[PRODUCT ID]],MasterData[#All],3,FALSE)</f>
        <v>Category04</v>
      </c>
      <c r="I481" t="str">
        <f>VLOOKUP(InputData[[#This Row],[PRODUCT ID]],MasterData[#All],4,FALSE)</f>
        <v>Ft</v>
      </c>
      <c r="J481" s="8">
        <f>VLOOKUP(InputData[[#This Row],[PRODUCT ID]],MasterData[#All],5,FALSE)</f>
        <v>148</v>
      </c>
      <c r="K481" s="8">
        <f>VLOOKUP(InputData[[#This Row],[PRODUCT ID]],MasterData[#All],6,FALSE)</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t="s">
        <v>79</v>
      </c>
      <c r="C482">
        <v>5</v>
      </c>
      <c r="D482" t="s">
        <v>108</v>
      </c>
      <c r="E482" t="s">
        <v>107</v>
      </c>
      <c r="F482">
        <v>0</v>
      </c>
      <c r="G482" t="str">
        <f>VLOOKUP(InputData[[#This Row],[PRODUCT ID]],MasterData[#All],2,FALSE)</f>
        <v>Product35</v>
      </c>
      <c r="H482" t="str">
        <f>VLOOKUP(InputData[[#This Row],[PRODUCT ID]],MasterData[#All],3,FALSE)</f>
        <v>Category04</v>
      </c>
      <c r="I482" t="str">
        <f>VLOOKUP(InputData[[#This Row],[PRODUCT ID]],MasterData[#All],4,FALSE)</f>
        <v>No.</v>
      </c>
      <c r="J482" s="8">
        <f>VLOOKUP(InputData[[#This Row],[PRODUCT ID]],MasterData[#All],5,FALSE)</f>
        <v>5</v>
      </c>
      <c r="K482" s="8">
        <f>VLOOKUP(InputData[[#This Row],[PRODUCT ID]],MasterData[#All],6,FALSE)</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t="s">
        <v>47</v>
      </c>
      <c r="C483">
        <v>11</v>
      </c>
      <c r="D483" t="s">
        <v>106</v>
      </c>
      <c r="E483" t="s">
        <v>106</v>
      </c>
      <c r="F483">
        <v>0</v>
      </c>
      <c r="G483" t="str">
        <f>VLOOKUP(InputData[[#This Row],[PRODUCT ID]],MasterData[#All],2,FALSE)</f>
        <v>Product20</v>
      </c>
      <c r="H483" t="str">
        <f>VLOOKUP(InputData[[#This Row],[PRODUCT ID]],MasterData[#All],3,FALSE)</f>
        <v>Category03</v>
      </c>
      <c r="I483" t="str">
        <f>VLOOKUP(InputData[[#This Row],[PRODUCT ID]],MasterData[#All],4,FALSE)</f>
        <v>Lt</v>
      </c>
      <c r="J483" s="8">
        <f>VLOOKUP(InputData[[#This Row],[PRODUCT ID]],MasterData[#All],5,FALSE)</f>
        <v>61</v>
      </c>
      <c r="K483" s="8">
        <f>VLOOKUP(InputData[[#This Row],[PRODUCT ID]],MasterData[#All],6,FALSE)</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t="s">
        <v>22</v>
      </c>
      <c r="C484">
        <v>10</v>
      </c>
      <c r="D484" t="s">
        <v>108</v>
      </c>
      <c r="E484" t="s">
        <v>106</v>
      </c>
      <c r="F484">
        <v>0</v>
      </c>
      <c r="G484" t="str">
        <f>VLOOKUP(InputData[[#This Row],[PRODUCT ID]],MasterData[#All],2,FALSE)</f>
        <v>Product08</v>
      </c>
      <c r="H484" t="str">
        <f>VLOOKUP(InputData[[#This Row],[PRODUCT ID]],MasterData[#All],3,FALSE)</f>
        <v>Category01</v>
      </c>
      <c r="I484" t="str">
        <f>VLOOKUP(InputData[[#This Row],[PRODUCT ID]],MasterData[#All],4,FALSE)</f>
        <v>Kg</v>
      </c>
      <c r="J484" s="8">
        <f>VLOOKUP(InputData[[#This Row],[PRODUCT ID]],MasterData[#All],5,FALSE)</f>
        <v>83</v>
      </c>
      <c r="K484" s="8">
        <f>VLOOKUP(InputData[[#This Row],[PRODUCT ID]],MasterData[#All],6,FALSE)</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t="s">
        <v>45</v>
      </c>
      <c r="C485">
        <v>15</v>
      </c>
      <c r="D485" t="s">
        <v>108</v>
      </c>
      <c r="E485" t="s">
        <v>107</v>
      </c>
      <c r="F485">
        <v>0</v>
      </c>
      <c r="G485" t="str">
        <f>VLOOKUP(InputData[[#This Row],[PRODUCT ID]],MasterData[#All],2,FALSE)</f>
        <v>Product19</v>
      </c>
      <c r="H485" t="str">
        <f>VLOOKUP(InputData[[#This Row],[PRODUCT ID]],MasterData[#All],3,FALSE)</f>
        <v>Category02</v>
      </c>
      <c r="I485" t="str">
        <f>VLOOKUP(InputData[[#This Row],[PRODUCT ID]],MasterData[#All],4,FALSE)</f>
        <v>Ft</v>
      </c>
      <c r="J485" s="8">
        <f>VLOOKUP(InputData[[#This Row],[PRODUCT ID]],MasterData[#All],5,FALSE)</f>
        <v>150</v>
      </c>
      <c r="K485" s="8">
        <f>VLOOKUP(InputData[[#This Row],[PRODUCT ID]],MasterData[#All],6,FALSE)</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t="s">
        <v>96</v>
      </c>
      <c r="C486">
        <v>13</v>
      </c>
      <c r="D486" t="s">
        <v>108</v>
      </c>
      <c r="E486" t="s">
        <v>107</v>
      </c>
      <c r="F486">
        <v>0</v>
      </c>
      <c r="G486" t="str">
        <f>VLOOKUP(InputData[[#This Row],[PRODUCT ID]],MasterData[#All],2,FALSE)</f>
        <v>Product43</v>
      </c>
      <c r="H486" t="str">
        <f>VLOOKUP(InputData[[#This Row],[PRODUCT ID]],MasterData[#All],3,FALSE)</f>
        <v>Category05</v>
      </c>
      <c r="I486" t="str">
        <f>VLOOKUP(InputData[[#This Row],[PRODUCT ID]],MasterData[#All],4,FALSE)</f>
        <v>Kg</v>
      </c>
      <c r="J486" s="8">
        <f>VLOOKUP(InputData[[#This Row],[PRODUCT ID]],MasterData[#All],5,FALSE)</f>
        <v>67</v>
      </c>
      <c r="K486" s="8">
        <f>VLOOKUP(InputData[[#This Row],[PRODUCT ID]],MasterData[#All],6,FALSE)</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t="s">
        <v>37</v>
      </c>
      <c r="C487">
        <v>13</v>
      </c>
      <c r="D487" t="s">
        <v>106</v>
      </c>
      <c r="E487" t="s">
        <v>106</v>
      </c>
      <c r="F487">
        <v>0</v>
      </c>
      <c r="G487" t="str">
        <f>VLOOKUP(InputData[[#This Row],[PRODUCT ID]],MasterData[#All],2,FALSE)</f>
        <v>Product15</v>
      </c>
      <c r="H487" t="str">
        <f>VLOOKUP(InputData[[#This Row],[PRODUCT ID]],MasterData[#All],3,FALSE)</f>
        <v>Category02</v>
      </c>
      <c r="I487" t="str">
        <f>VLOOKUP(InputData[[#This Row],[PRODUCT ID]],MasterData[#All],4,FALSE)</f>
        <v>No.</v>
      </c>
      <c r="J487" s="8">
        <f>VLOOKUP(InputData[[#This Row],[PRODUCT ID]],MasterData[#All],5,FALSE)</f>
        <v>12</v>
      </c>
      <c r="K487" s="8">
        <f>VLOOKUP(InputData[[#This Row],[PRODUCT ID]],MasterData[#All],6,FALSE)</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t="s">
        <v>94</v>
      </c>
      <c r="C488">
        <v>13</v>
      </c>
      <c r="D488" t="s">
        <v>108</v>
      </c>
      <c r="E488" t="s">
        <v>107</v>
      </c>
      <c r="F488">
        <v>0</v>
      </c>
      <c r="G488" t="str">
        <f>VLOOKUP(InputData[[#This Row],[PRODUCT ID]],MasterData[#All],2,FALSE)</f>
        <v>Product42</v>
      </c>
      <c r="H488" t="str">
        <f>VLOOKUP(InputData[[#This Row],[PRODUCT ID]],MasterData[#All],3,FALSE)</f>
        <v>Category05</v>
      </c>
      <c r="I488" t="str">
        <f>VLOOKUP(InputData[[#This Row],[PRODUCT ID]],MasterData[#All],4,FALSE)</f>
        <v>Ft</v>
      </c>
      <c r="J488" s="8">
        <f>VLOOKUP(InputData[[#This Row],[PRODUCT ID]],MasterData[#All],5,FALSE)</f>
        <v>120</v>
      </c>
      <c r="K488" s="8">
        <f>VLOOKUP(InputData[[#This Row],[PRODUCT ID]],MasterData[#All],6,FALSE)</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t="s">
        <v>90</v>
      </c>
      <c r="C489">
        <v>13</v>
      </c>
      <c r="D489" t="s">
        <v>106</v>
      </c>
      <c r="E489" t="s">
        <v>107</v>
      </c>
      <c r="F489">
        <v>0</v>
      </c>
      <c r="G489" t="str">
        <f>VLOOKUP(InputData[[#This Row],[PRODUCT ID]],MasterData[#All],2,FALSE)</f>
        <v>Product40</v>
      </c>
      <c r="H489" t="str">
        <f>VLOOKUP(InputData[[#This Row],[PRODUCT ID]],MasterData[#All],3,FALSE)</f>
        <v>Category05</v>
      </c>
      <c r="I489" t="str">
        <f>VLOOKUP(InputData[[#This Row],[PRODUCT ID]],MasterData[#All],4,FALSE)</f>
        <v>Kg</v>
      </c>
      <c r="J489" s="8">
        <f>VLOOKUP(InputData[[#This Row],[PRODUCT ID]],MasterData[#All],5,FALSE)</f>
        <v>90</v>
      </c>
      <c r="K489" s="8">
        <f>VLOOKUP(InputData[[#This Row],[PRODUCT ID]],MasterData[#All],6,FALSE)</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t="s">
        <v>81</v>
      </c>
      <c r="C490">
        <v>11</v>
      </c>
      <c r="D490" t="s">
        <v>105</v>
      </c>
      <c r="E490" t="s">
        <v>107</v>
      </c>
      <c r="F490">
        <v>0</v>
      </c>
      <c r="G490" t="str">
        <f>VLOOKUP(InputData[[#This Row],[PRODUCT ID]],MasterData[#All],2,FALSE)</f>
        <v>Product36</v>
      </c>
      <c r="H490" t="str">
        <f>VLOOKUP(InputData[[#This Row],[PRODUCT ID]],MasterData[#All],3,FALSE)</f>
        <v>Category04</v>
      </c>
      <c r="I490" t="str">
        <f>VLOOKUP(InputData[[#This Row],[PRODUCT ID]],MasterData[#All],4,FALSE)</f>
        <v>Kg</v>
      </c>
      <c r="J490" s="8">
        <f>VLOOKUP(InputData[[#This Row],[PRODUCT ID]],MasterData[#All],5,FALSE)</f>
        <v>90</v>
      </c>
      <c r="K490" s="8">
        <f>VLOOKUP(InputData[[#This Row],[PRODUCT ID]],MasterData[#All],6,FALSE)</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t="s">
        <v>45</v>
      </c>
      <c r="C491">
        <v>10</v>
      </c>
      <c r="D491" t="s">
        <v>105</v>
      </c>
      <c r="E491" t="s">
        <v>106</v>
      </c>
      <c r="F491">
        <v>0</v>
      </c>
      <c r="G491" t="str">
        <f>VLOOKUP(InputData[[#This Row],[PRODUCT ID]],MasterData[#All],2,FALSE)</f>
        <v>Product19</v>
      </c>
      <c r="H491" t="str">
        <f>VLOOKUP(InputData[[#This Row],[PRODUCT ID]],MasterData[#All],3,FALSE)</f>
        <v>Category02</v>
      </c>
      <c r="I491" t="str">
        <f>VLOOKUP(InputData[[#This Row],[PRODUCT ID]],MasterData[#All],4,FALSE)</f>
        <v>Ft</v>
      </c>
      <c r="J491" s="8">
        <f>VLOOKUP(InputData[[#This Row],[PRODUCT ID]],MasterData[#All],5,FALSE)</f>
        <v>150</v>
      </c>
      <c r="K491" s="8">
        <f>VLOOKUP(InputData[[#This Row],[PRODUCT ID]],MasterData[#All],6,FALSE)</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t="s">
        <v>63</v>
      </c>
      <c r="C492">
        <v>8</v>
      </c>
      <c r="D492" t="s">
        <v>106</v>
      </c>
      <c r="E492" t="s">
        <v>107</v>
      </c>
      <c r="F492">
        <v>0</v>
      </c>
      <c r="G492" t="str">
        <f>VLOOKUP(InputData[[#This Row],[PRODUCT ID]],MasterData[#All],2,FALSE)</f>
        <v>Product27</v>
      </c>
      <c r="H492" t="str">
        <f>VLOOKUP(InputData[[#This Row],[PRODUCT ID]],MasterData[#All],3,FALSE)</f>
        <v>Category04</v>
      </c>
      <c r="I492" t="str">
        <f>VLOOKUP(InputData[[#This Row],[PRODUCT ID]],MasterData[#All],4,FALSE)</f>
        <v>Lt</v>
      </c>
      <c r="J492" s="8">
        <f>VLOOKUP(InputData[[#This Row],[PRODUCT ID]],MasterData[#All],5,FALSE)</f>
        <v>48</v>
      </c>
      <c r="K492" s="8">
        <f>VLOOKUP(InputData[[#This Row],[PRODUCT ID]],MasterData[#All],6,FALSE)</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t="s">
        <v>43</v>
      </c>
      <c r="C493">
        <v>7</v>
      </c>
      <c r="D493" t="s">
        <v>108</v>
      </c>
      <c r="E493" t="s">
        <v>106</v>
      </c>
      <c r="F493">
        <v>0</v>
      </c>
      <c r="G493" t="str">
        <f>VLOOKUP(InputData[[#This Row],[PRODUCT ID]],MasterData[#All],2,FALSE)</f>
        <v>Product18</v>
      </c>
      <c r="H493" t="str">
        <f>VLOOKUP(InputData[[#This Row],[PRODUCT ID]],MasterData[#All],3,FALSE)</f>
        <v>Category02</v>
      </c>
      <c r="I493" t="str">
        <f>VLOOKUP(InputData[[#This Row],[PRODUCT ID]],MasterData[#All],4,FALSE)</f>
        <v>No.</v>
      </c>
      <c r="J493" s="8">
        <f>VLOOKUP(InputData[[#This Row],[PRODUCT ID]],MasterData[#All],5,FALSE)</f>
        <v>37</v>
      </c>
      <c r="K493" s="8">
        <f>VLOOKUP(InputData[[#This Row],[PRODUCT ID]],MasterData[#All],6,FALSE)</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t="s">
        <v>63</v>
      </c>
      <c r="C494">
        <v>10</v>
      </c>
      <c r="D494" t="s">
        <v>105</v>
      </c>
      <c r="E494" t="s">
        <v>107</v>
      </c>
      <c r="F494">
        <v>0</v>
      </c>
      <c r="G494" t="str">
        <f>VLOOKUP(InputData[[#This Row],[PRODUCT ID]],MasterData[#All],2,FALSE)</f>
        <v>Product27</v>
      </c>
      <c r="H494" t="str">
        <f>VLOOKUP(InputData[[#This Row],[PRODUCT ID]],MasterData[#All],3,FALSE)</f>
        <v>Category04</v>
      </c>
      <c r="I494" t="str">
        <f>VLOOKUP(InputData[[#This Row],[PRODUCT ID]],MasterData[#All],4,FALSE)</f>
        <v>Lt</v>
      </c>
      <c r="J494" s="8">
        <f>VLOOKUP(InputData[[#This Row],[PRODUCT ID]],MasterData[#All],5,FALSE)</f>
        <v>48</v>
      </c>
      <c r="K494" s="8">
        <f>VLOOKUP(InputData[[#This Row],[PRODUCT ID]],MasterData[#All],6,FALSE)</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t="s">
        <v>10</v>
      </c>
      <c r="C495">
        <v>1</v>
      </c>
      <c r="D495" t="s">
        <v>108</v>
      </c>
      <c r="E495" t="s">
        <v>107</v>
      </c>
      <c r="F495">
        <v>0</v>
      </c>
      <c r="G495" t="str">
        <f>VLOOKUP(InputData[[#This Row],[PRODUCT ID]],MasterData[#All],2,FALSE)</f>
        <v>Product02</v>
      </c>
      <c r="H495" t="str">
        <f>VLOOKUP(InputData[[#This Row],[PRODUCT ID]],MasterData[#All],3,FALSE)</f>
        <v>Category01</v>
      </c>
      <c r="I495" t="str">
        <f>VLOOKUP(InputData[[#This Row],[PRODUCT ID]],MasterData[#All],4,FALSE)</f>
        <v>Kg</v>
      </c>
      <c r="J495" s="8">
        <f>VLOOKUP(InputData[[#This Row],[PRODUCT ID]],MasterData[#All],5,FALSE)</f>
        <v>105</v>
      </c>
      <c r="K495" s="8">
        <f>VLOOKUP(InputData[[#This Row],[PRODUCT ID]],MasterData[#All],6,FALSE)</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t="s">
        <v>31</v>
      </c>
      <c r="C496">
        <v>14</v>
      </c>
      <c r="D496" t="s">
        <v>108</v>
      </c>
      <c r="E496" t="s">
        <v>107</v>
      </c>
      <c r="F496">
        <v>0</v>
      </c>
      <c r="G496" t="str">
        <f>VLOOKUP(InputData[[#This Row],[PRODUCT ID]],MasterData[#All],2,FALSE)</f>
        <v>Product12</v>
      </c>
      <c r="H496" t="str">
        <f>VLOOKUP(InputData[[#This Row],[PRODUCT ID]],MasterData[#All],3,FALSE)</f>
        <v>Category02</v>
      </c>
      <c r="I496" t="str">
        <f>VLOOKUP(InputData[[#This Row],[PRODUCT ID]],MasterData[#All],4,FALSE)</f>
        <v>Kg</v>
      </c>
      <c r="J496" s="8">
        <f>VLOOKUP(InputData[[#This Row],[PRODUCT ID]],MasterData[#All],5,FALSE)</f>
        <v>73</v>
      </c>
      <c r="K496" s="8">
        <f>VLOOKUP(InputData[[#This Row],[PRODUCT ID]],MasterData[#All],6,FALSE)</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t="s">
        <v>41</v>
      </c>
      <c r="C497">
        <v>8</v>
      </c>
      <c r="D497" t="s">
        <v>106</v>
      </c>
      <c r="E497" t="s">
        <v>106</v>
      </c>
      <c r="F497">
        <v>0</v>
      </c>
      <c r="G497" t="str">
        <f>VLOOKUP(InputData[[#This Row],[PRODUCT ID]],MasterData[#All],2,FALSE)</f>
        <v>Product17</v>
      </c>
      <c r="H497" t="str">
        <f>VLOOKUP(InputData[[#This Row],[PRODUCT ID]],MasterData[#All],3,FALSE)</f>
        <v>Category02</v>
      </c>
      <c r="I497" t="str">
        <f>VLOOKUP(InputData[[#This Row],[PRODUCT ID]],MasterData[#All],4,FALSE)</f>
        <v>Ft</v>
      </c>
      <c r="J497" s="8">
        <f>VLOOKUP(InputData[[#This Row],[PRODUCT ID]],MasterData[#All],5,FALSE)</f>
        <v>134</v>
      </c>
      <c r="K497" s="8">
        <f>VLOOKUP(InputData[[#This Row],[PRODUCT ID]],MasterData[#All],6,FALSE)</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t="s">
        <v>77</v>
      </c>
      <c r="C498">
        <v>8</v>
      </c>
      <c r="D498" t="s">
        <v>108</v>
      </c>
      <c r="E498" t="s">
        <v>107</v>
      </c>
      <c r="F498">
        <v>0</v>
      </c>
      <c r="G498" t="str">
        <f>VLOOKUP(InputData[[#This Row],[PRODUCT ID]],MasterData[#All],2,FALSE)</f>
        <v>Product34</v>
      </c>
      <c r="H498" t="str">
        <f>VLOOKUP(InputData[[#This Row],[PRODUCT ID]],MasterData[#All],3,FALSE)</f>
        <v>Category04</v>
      </c>
      <c r="I498" t="str">
        <f>VLOOKUP(InputData[[#This Row],[PRODUCT ID]],MasterData[#All],4,FALSE)</f>
        <v>Lt</v>
      </c>
      <c r="J498" s="8">
        <f>VLOOKUP(InputData[[#This Row],[PRODUCT ID]],MasterData[#All],5,FALSE)</f>
        <v>55</v>
      </c>
      <c r="K498" s="8">
        <f>VLOOKUP(InputData[[#This Row],[PRODUCT ID]],MasterData[#All],6,FALSE)</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t="s">
        <v>47</v>
      </c>
      <c r="C499">
        <v>6</v>
      </c>
      <c r="D499" t="s">
        <v>108</v>
      </c>
      <c r="E499" t="s">
        <v>107</v>
      </c>
      <c r="F499">
        <v>0</v>
      </c>
      <c r="G499" t="str">
        <f>VLOOKUP(InputData[[#This Row],[PRODUCT ID]],MasterData[#All],2,FALSE)</f>
        <v>Product20</v>
      </c>
      <c r="H499" t="str">
        <f>VLOOKUP(InputData[[#This Row],[PRODUCT ID]],MasterData[#All],3,FALSE)</f>
        <v>Category03</v>
      </c>
      <c r="I499" t="str">
        <f>VLOOKUP(InputData[[#This Row],[PRODUCT ID]],MasterData[#All],4,FALSE)</f>
        <v>Lt</v>
      </c>
      <c r="J499" s="8">
        <f>VLOOKUP(InputData[[#This Row],[PRODUCT ID]],MasterData[#All],5,FALSE)</f>
        <v>61</v>
      </c>
      <c r="K499" s="8">
        <f>VLOOKUP(InputData[[#This Row],[PRODUCT ID]],MasterData[#All],6,FALSE)</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t="s">
        <v>81</v>
      </c>
      <c r="C500">
        <v>12</v>
      </c>
      <c r="D500" t="s">
        <v>106</v>
      </c>
      <c r="E500" t="s">
        <v>106</v>
      </c>
      <c r="F500">
        <v>0</v>
      </c>
      <c r="G500" t="str">
        <f>VLOOKUP(InputData[[#This Row],[PRODUCT ID]],MasterData[#All],2,FALSE)</f>
        <v>Product36</v>
      </c>
      <c r="H500" t="str">
        <f>VLOOKUP(InputData[[#This Row],[PRODUCT ID]],MasterData[#All],3,FALSE)</f>
        <v>Category04</v>
      </c>
      <c r="I500" t="str">
        <f>VLOOKUP(InputData[[#This Row],[PRODUCT ID]],MasterData[#All],4,FALSE)</f>
        <v>Kg</v>
      </c>
      <c r="J500" s="8">
        <f>VLOOKUP(InputData[[#This Row],[PRODUCT ID]],MasterData[#All],5,FALSE)</f>
        <v>90</v>
      </c>
      <c r="K500" s="8">
        <f>VLOOKUP(InputData[[#This Row],[PRODUCT ID]],MasterData[#All],6,FALSE)</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t="s">
        <v>14</v>
      </c>
      <c r="C501">
        <v>5</v>
      </c>
      <c r="D501" t="s">
        <v>108</v>
      </c>
      <c r="E501" t="s">
        <v>107</v>
      </c>
      <c r="F501">
        <v>0</v>
      </c>
      <c r="G501" t="str">
        <f>VLOOKUP(InputData[[#This Row],[PRODUCT ID]],MasterData[#All],2,FALSE)</f>
        <v>Product04</v>
      </c>
      <c r="H501" t="str">
        <f>VLOOKUP(InputData[[#This Row],[PRODUCT ID]],MasterData[#All],3,FALSE)</f>
        <v>Category01</v>
      </c>
      <c r="I501" t="str">
        <f>VLOOKUP(InputData[[#This Row],[PRODUCT ID]],MasterData[#All],4,FALSE)</f>
        <v>Lt</v>
      </c>
      <c r="J501" s="8">
        <f>VLOOKUP(InputData[[#This Row],[PRODUCT ID]],MasterData[#All],5,FALSE)</f>
        <v>44</v>
      </c>
      <c r="K501" s="8">
        <f>VLOOKUP(InputData[[#This Row],[PRODUCT ID]],MasterData[#All],6,FALSE)</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t="s">
        <v>73</v>
      </c>
      <c r="C502">
        <v>5</v>
      </c>
      <c r="D502" t="s">
        <v>108</v>
      </c>
      <c r="E502" t="s">
        <v>106</v>
      </c>
      <c r="F502">
        <v>0</v>
      </c>
      <c r="G502" t="str">
        <f>VLOOKUP(InputData[[#This Row],[PRODUCT ID]],MasterData[#All],2,FALSE)</f>
        <v>Product32</v>
      </c>
      <c r="H502" t="str">
        <f>VLOOKUP(InputData[[#This Row],[PRODUCT ID]],MasterData[#All],3,FALSE)</f>
        <v>Category04</v>
      </c>
      <c r="I502" t="str">
        <f>VLOOKUP(InputData[[#This Row],[PRODUCT ID]],MasterData[#All],4,FALSE)</f>
        <v>Kg</v>
      </c>
      <c r="J502" s="8">
        <f>VLOOKUP(InputData[[#This Row],[PRODUCT ID]],MasterData[#All],5,FALSE)</f>
        <v>89</v>
      </c>
      <c r="K502" s="8">
        <f>VLOOKUP(InputData[[#This Row],[PRODUCT ID]],MasterData[#All],6,FALSE)</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t="s">
        <v>77</v>
      </c>
      <c r="C503">
        <v>15</v>
      </c>
      <c r="D503" t="s">
        <v>108</v>
      </c>
      <c r="E503" t="s">
        <v>106</v>
      </c>
      <c r="F503">
        <v>0</v>
      </c>
      <c r="G503" t="str">
        <f>VLOOKUP(InputData[[#This Row],[PRODUCT ID]],MasterData[#All],2,FALSE)</f>
        <v>Product34</v>
      </c>
      <c r="H503" t="str">
        <f>VLOOKUP(InputData[[#This Row],[PRODUCT ID]],MasterData[#All],3,FALSE)</f>
        <v>Category04</v>
      </c>
      <c r="I503" t="str">
        <f>VLOOKUP(InputData[[#This Row],[PRODUCT ID]],MasterData[#All],4,FALSE)</f>
        <v>Lt</v>
      </c>
      <c r="J503" s="8">
        <f>VLOOKUP(InputData[[#This Row],[PRODUCT ID]],MasterData[#All],5,FALSE)</f>
        <v>55</v>
      </c>
      <c r="K503" s="8">
        <f>VLOOKUP(InputData[[#This Row],[PRODUCT ID]],MasterData[#All],6,FALSE)</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t="s">
        <v>71</v>
      </c>
      <c r="C504">
        <v>8</v>
      </c>
      <c r="D504" t="s">
        <v>108</v>
      </c>
      <c r="E504" t="s">
        <v>107</v>
      </c>
      <c r="F504">
        <v>0</v>
      </c>
      <c r="G504" t="str">
        <f>VLOOKUP(InputData[[#This Row],[PRODUCT ID]],MasterData[#All],2,FALSE)</f>
        <v>Product31</v>
      </c>
      <c r="H504" t="str">
        <f>VLOOKUP(InputData[[#This Row],[PRODUCT ID]],MasterData[#All],3,FALSE)</f>
        <v>Category04</v>
      </c>
      <c r="I504" t="str">
        <f>VLOOKUP(InputData[[#This Row],[PRODUCT ID]],MasterData[#All],4,FALSE)</f>
        <v>Kg</v>
      </c>
      <c r="J504" s="8">
        <f>VLOOKUP(InputData[[#This Row],[PRODUCT ID]],MasterData[#All],5,FALSE)</f>
        <v>93</v>
      </c>
      <c r="K504" s="8">
        <f>VLOOKUP(InputData[[#This Row],[PRODUCT ID]],MasterData[#All],6,FALSE)</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t="s">
        <v>37</v>
      </c>
      <c r="C505">
        <v>2</v>
      </c>
      <c r="D505" t="s">
        <v>108</v>
      </c>
      <c r="E505" t="s">
        <v>106</v>
      </c>
      <c r="F505">
        <v>0</v>
      </c>
      <c r="G505" t="str">
        <f>VLOOKUP(InputData[[#This Row],[PRODUCT ID]],MasterData[#All],2,FALSE)</f>
        <v>Product15</v>
      </c>
      <c r="H505" t="str">
        <f>VLOOKUP(InputData[[#This Row],[PRODUCT ID]],MasterData[#All],3,FALSE)</f>
        <v>Category02</v>
      </c>
      <c r="I505" t="str">
        <f>VLOOKUP(InputData[[#This Row],[PRODUCT ID]],MasterData[#All],4,FALSE)</f>
        <v>No.</v>
      </c>
      <c r="J505" s="8">
        <f>VLOOKUP(InputData[[#This Row],[PRODUCT ID]],MasterData[#All],5,FALSE)</f>
        <v>12</v>
      </c>
      <c r="K505" s="8">
        <f>VLOOKUP(InputData[[#This Row],[PRODUCT ID]],MasterData[#All],6,FALSE)</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t="s">
        <v>65</v>
      </c>
      <c r="C506">
        <v>5</v>
      </c>
      <c r="D506" t="s">
        <v>105</v>
      </c>
      <c r="E506" t="s">
        <v>107</v>
      </c>
      <c r="F506">
        <v>0</v>
      </c>
      <c r="G506" t="str">
        <f>VLOOKUP(InputData[[#This Row],[PRODUCT ID]],MasterData[#All],2,FALSE)</f>
        <v>Product28</v>
      </c>
      <c r="H506" t="str">
        <f>VLOOKUP(InputData[[#This Row],[PRODUCT ID]],MasterData[#All],3,FALSE)</f>
        <v>Category04</v>
      </c>
      <c r="I506" t="str">
        <f>VLOOKUP(InputData[[#This Row],[PRODUCT ID]],MasterData[#All],4,FALSE)</f>
        <v>No.</v>
      </c>
      <c r="J506" s="8">
        <f>VLOOKUP(InputData[[#This Row],[PRODUCT ID]],MasterData[#All],5,FALSE)</f>
        <v>37</v>
      </c>
      <c r="K506" s="8">
        <f>VLOOKUP(InputData[[#This Row],[PRODUCT ID]],MasterData[#All],6,FALSE)</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t="s">
        <v>60</v>
      </c>
      <c r="C507">
        <v>10</v>
      </c>
      <c r="D507" t="s">
        <v>108</v>
      </c>
      <c r="E507" t="s">
        <v>107</v>
      </c>
      <c r="F507">
        <v>0</v>
      </c>
      <c r="G507" t="str">
        <f>VLOOKUP(InputData[[#This Row],[PRODUCT ID]],MasterData[#All],2,FALSE)</f>
        <v>Product26</v>
      </c>
      <c r="H507" t="str">
        <f>VLOOKUP(InputData[[#This Row],[PRODUCT ID]],MasterData[#All],3,FALSE)</f>
        <v>Category04</v>
      </c>
      <c r="I507" t="str">
        <f>VLOOKUP(InputData[[#This Row],[PRODUCT ID]],MasterData[#All],4,FALSE)</f>
        <v>No.</v>
      </c>
      <c r="J507" s="8">
        <f>VLOOKUP(InputData[[#This Row],[PRODUCT ID]],MasterData[#All],5,FALSE)</f>
        <v>18</v>
      </c>
      <c r="K507" s="8">
        <f>VLOOKUP(InputData[[#This Row],[PRODUCT ID]],MasterData[#All],6,FALSE)</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t="s">
        <v>98</v>
      </c>
      <c r="C508">
        <v>15</v>
      </c>
      <c r="D508" t="s">
        <v>108</v>
      </c>
      <c r="E508" t="s">
        <v>107</v>
      </c>
      <c r="F508">
        <v>0</v>
      </c>
      <c r="G508" t="str">
        <f>VLOOKUP(InputData[[#This Row],[PRODUCT ID]],MasterData[#All],2,FALSE)</f>
        <v>Product44</v>
      </c>
      <c r="H508" t="str">
        <f>VLOOKUP(InputData[[#This Row],[PRODUCT ID]],MasterData[#All],3,FALSE)</f>
        <v>Category05</v>
      </c>
      <c r="I508" t="str">
        <f>VLOOKUP(InputData[[#This Row],[PRODUCT ID]],MasterData[#All],4,FALSE)</f>
        <v>Kg</v>
      </c>
      <c r="J508" s="8">
        <f>VLOOKUP(InputData[[#This Row],[PRODUCT ID]],MasterData[#All],5,FALSE)</f>
        <v>76</v>
      </c>
      <c r="K508" s="8">
        <f>VLOOKUP(InputData[[#This Row],[PRODUCT ID]],MasterData[#All],6,FALSE)</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t="s">
        <v>86</v>
      </c>
      <c r="C509">
        <v>12</v>
      </c>
      <c r="D509" t="s">
        <v>108</v>
      </c>
      <c r="E509" t="s">
        <v>107</v>
      </c>
      <c r="F509">
        <v>0</v>
      </c>
      <c r="G509" t="str">
        <f>VLOOKUP(InputData[[#This Row],[PRODUCT ID]],MasterData[#All],2,FALSE)</f>
        <v>Product38</v>
      </c>
      <c r="H509" t="str">
        <f>VLOOKUP(InputData[[#This Row],[PRODUCT ID]],MasterData[#All],3,FALSE)</f>
        <v>Category05</v>
      </c>
      <c r="I509" t="str">
        <f>VLOOKUP(InputData[[#This Row],[PRODUCT ID]],MasterData[#All],4,FALSE)</f>
        <v>Kg</v>
      </c>
      <c r="J509" s="8">
        <f>VLOOKUP(InputData[[#This Row],[PRODUCT ID]],MasterData[#All],5,FALSE)</f>
        <v>72</v>
      </c>
      <c r="K509" s="8">
        <f>VLOOKUP(InputData[[#This Row],[PRODUCT ID]],MasterData[#All],6,FALSE)</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t="s">
        <v>39</v>
      </c>
      <c r="C510">
        <v>13</v>
      </c>
      <c r="D510" t="s">
        <v>108</v>
      </c>
      <c r="E510" t="s">
        <v>106</v>
      </c>
      <c r="F510">
        <v>0</v>
      </c>
      <c r="G510" t="str">
        <f>VLOOKUP(InputData[[#This Row],[PRODUCT ID]],MasterData[#All],2,FALSE)</f>
        <v>Product16</v>
      </c>
      <c r="H510" t="str">
        <f>VLOOKUP(InputData[[#This Row],[PRODUCT ID]],MasterData[#All],3,FALSE)</f>
        <v>Category02</v>
      </c>
      <c r="I510" t="str">
        <f>VLOOKUP(InputData[[#This Row],[PRODUCT ID]],MasterData[#All],4,FALSE)</f>
        <v>No.</v>
      </c>
      <c r="J510" s="8">
        <f>VLOOKUP(InputData[[#This Row],[PRODUCT ID]],MasterData[#All],5,FALSE)</f>
        <v>13</v>
      </c>
      <c r="K510" s="8">
        <f>VLOOKUP(InputData[[#This Row],[PRODUCT ID]],MasterData[#All],6,FALSE)</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t="s">
        <v>86</v>
      </c>
      <c r="C511">
        <v>5</v>
      </c>
      <c r="D511" t="s">
        <v>108</v>
      </c>
      <c r="E511" t="s">
        <v>107</v>
      </c>
      <c r="F511">
        <v>0</v>
      </c>
      <c r="G511" t="str">
        <f>VLOOKUP(InputData[[#This Row],[PRODUCT ID]],MasterData[#All],2,FALSE)</f>
        <v>Product38</v>
      </c>
      <c r="H511" t="str">
        <f>VLOOKUP(InputData[[#This Row],[PRODUCT ID]],MasterData[#All],3,FALSE)</f>
        <v>Category05</v>
      </c>
      <c r="I511" t="str">
        <f>VLOOKUP(InputData[[#This Row],[PRODUCT ID]],MasterData[#All],4,FALSE)</f>
        <v>Kg</v>
      </c>
      <c r="J511" s="8">
        <f>VLOOKUP(InputData[[#This Row],[PRODUCT ID]],MasterData[#All],5,FALSE)</f>
        <v>72</v>
      </c>
      <c r="K511" s="8">
        <f>VLOOKUP(InputData[[#This Row],[PRODUCT ID]],MasterData[#All],6,FALSE)</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t="s">
        <v>63</v>
      </c>
      <c r="C512">
        <v>5</v>
      </c>
      <c r="D512" t="s">
        <v>108</v>
      </c>
      <c r="E512" t="s">
        <v>106</v>
      </c>
      <c r="F512">
        <v>0</v>
      </c>
      <c r="G512" t="str">
        <f>VLOOKUP(InputData[[#This Row],[PRODUCT ID]],MasterData[#All],2,FALSE)</f>
        <v>Product27</v>
      </c>
      <c r="H512" t="str">
        <f>VLOOKUP(InputData[[#This Row],[PRODUCT ID]],MasterData[#All],3,FALSE)</f>
        <v>Category04</v>
      </c>
      <c r="I512" t="str">
        <f>VLOOKUP(InputData[[#This Row],[PRODUCT ID]],MasterData[#All],4,FALSE)</f>
        <v>Lt</v>
      </c>
      <c r="J512" s="8">
        <f>VLOOKUP(InputData[[#This Row],[PRODUCT ID]],MasterData[#All],5,FALSE)</f>
        <v>48</v>
      </c>
      <c r="K512" s="8">
        <f>VLOOKUP(InputData[[#This Row],[PRODUCT ID]],MasterData[#All],6,FALSE)</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t="s">
        <v>33</v>
      </c>
      <c r="C513">
        <v>9</v>
      </c>
      <c r="D513" t="s">
        <v>105</v>
      </c>
      <c r="E513" t="s">
        <v>106</v>
      </c>
      <c r="F513">
        <v>0</v>
      </c>
      <c r="G513" t="str">
        <f>VLOOKUP(InputData[[#This Row],[PRODUCT ID]],MasterData[#All],2,FALSE)</f>
        <v>Product13</v>
      </c>
      <c r="H513" t="str">
        <f>VLOOKUP(InputData[[#This Row],[PRODUCT ID]],MasterData[#All],3,FALSE)</f>
        <v>Category02</v>
      </c>
      <c r="I513" t="str">
        <f>VLOOKUP(InputData[[#This Row],[PRODUCT ID]],MasterData[#All],4,FALSE)</f>
        <v>Kg</v>
      </c>
      <c r="J513" s="8">
        <f>VLOOKUP(InputData[[#This Row],[PRODUCT ID]],MasterData[#All],5,FALSE)</f>
        <v>112</v>
      </c>
      <c r="K513" s="8">
        <f>VLOOKUP(InputData[[#This Row],[PRODUCT ID]],MasterData[#All],6,FALSE)</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t="s">
        <v>35</v>
      </c>
      <c r="C514">
        <v>10</v>
      </c>
      <c r="D514" t="s">
        <v>106</v>
      </c>
      <c r="E514" t="s">
        <v>107</v>
      </c>
      <c r="F514">
        <v>0</v>
      </c>
      <c r="G514" t="str">
        <f>VLOOKUP(InputData[[#This Row],[PRODUCT ID]],MasterData[#All],2,FALSE)</f>
        <v>Product14</v>
      </c>
      <c r="H514" t="str">
        <f>VLOOKUP(InputData[[#This Row],[PRODUCT ID]],MasterData[#All],3,FALSE)</f>
        <v>Category02</v>
      </c>
      <c r="I514" t="str">
        <f>VLOOKUP(InputData[[#This Row],[PRODUCT ID]],MasterData[#All],4,FALSE)</f>
        <v>Kg</v>
      </c>
      <c r="J514" s="8">
        <f>VLOOKUP(InputData[[#This Row],[PRODUCT ID]],MasterData[#All],5,FALSE)</f>
        <v>112</v>
      </c>
      <c r="K514" s="8">
        <f>VLOOKUP(InputData[[#This Row],[PRODUCT ID]],MasterData[#All],6,FALSE)</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t="s">
        <v>69</v>
      </c>
      <c r="C515">
        <v>9</v>
      </c>
      <c r="D515" t="s">
        <v>105</v>
      </c>
      <c r="E515" t="s">
        <v>107</v>
      </c>
      <c r="F515">
        <v>0</v>
      </c>
      <c r="G515" t="str">
        <f>VLOOKUP(InputData[[#This Row],[PRODUCT ID]],MasterData[#All],2,FALSE)</f>
        <v>Product30</v>
      </c>
      <c r="H515" t="str">
        <f>VLOOKUP(InputData[[#This Row],[PRODUCT ID]],MasterData[#All],3,FALSE)</f>
        <v>Category04</v>
      </c>
      <c r="I515" t="str">
        <f>VLOOKUP(InputData[[#This Row],[PRODUCT ID]],MasterData[#All],4,FALSE)</f>
        <v>Ft</v>
      </c>
      <c r="J515" s="8">
        <f>VLOOKUP(InputData[[#This Row],[PRODUCT ID]],MasterData[#All],5,FALSE)</f>
        <v>148</v>
      </c>
      <c r="K515" s="8">
        <f>VLOOKUP(InputData[[#This Row],[PRODUCT ID]],MasterData[#All],6,FALSE)</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t="s">
        <v>92</v>
      </c>
      <c r="C516">
        <v>10</v>
      </c>
      <c r="D516" t="s">
        <v>105</v>
      </c>
      <c r="E516" t="s">
        <v>106</v>
      </c>
      <c r="F516">
        <v>0</v>
      </c>
      <c r="G516" t="str">
        <f>VLOOKUP(InputData[[#This Row],[PRODUCT ID]],MasterData[#All],2,FALSE)</f>
        <v>Product41</v>
      </c>
      <c r="H516" t="str">
        <f>VLOOKUP(InputData[[#This Row],[PRODUCT ID]],MasterData[#All],3,FALSE)</f>
        <v>Category05</v>
      </c>
      <c r="I516" t="str">
        <f>VLOOKUP(InputData[[#This Row],[PRODUCT ID]],MasterData[#All],4,FALSE)</f>
        <v>Ft</v>
      </c>
      <c r="J516" s="8">
        <f>VLOOKUP(InputData[[#This Row],[PRODUCT ID]],MasterData[#All],5,FALSE)</f>
        <v>138</v>
      </c>
      <c r="K516" s="8">
        <f>VLOOKUP(InputData[[#This Row],[PRODUCT ID]],MasterData[#All],6,FALSE)</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t="s">
        <v>16</v>
      </c>
      <c r="C517">
        <v>4</v>
      </c>
      <c r="D517" t="s">
        <v>108</v>
      </c>
      <c r="E517" t="s">
        <v>107</v>
      </c>
      <c r="F517">
        <v>0</v>
      </c>
      <c r="G517" t="str">
        <f>VLOOKUP(InputData[[#This Row],[PRODUCT ID]],MasterData[#All],2,FALSE)</f>
        <v>Product05</v>
      </c>
      <c r="H517" t="str">
        <f>VLOOKUP(InputData[[#This Row],[PRODUCT ID]],MasterData[#All],3,FALSE)</f>
        <v>Category01</v>
      </c>
      <c r="I517" t="str">
        <f>VLOOKUP(InputData[[#This Row],[PRODUCT ID]],MasterData[#All],4,FALSE)</f>
        <v>Ft</v>
      </c>
      <c r="J517" s="8">
        <f>VLOOKUP(InputData[[#This Row],[PRODUCT ID]],MasterData[#All],5,FALSE)</f>
        <v>133</v>
      </c>
      <c r="K517" s="8">
        <f>VLOOKUP(InputData[[#This Row],[PRODUCT ID]],MasterData[#All],6,FALSE)</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t="s">
        <v>24</v>
      </c>
      <c r="C518">
        <v>13</v>
      </c>
      <c r="D518" t="s">
        <v>108</v>
      </c>
      <c r="E518" t="s">
        <v>106</v>
      </c>
      <c r="F518">
        <v>0</v>
      </c>
      <c r="G518" t="str">
        <f>VLOOKUP(InputData[[#This Row],[PRODUCT ID]],MasterData[#All],2,FALSE)</f>
        <v>Product09</v>
      </c>
      <c r="H518" t="str">
        <f>VLOOKUP(InputData[[#This Row],[PRODUCT ID]],MasterData[#All],3,FALSE)</f>
        <v>Category01</v>
      </c>
      <c r="I518" t="str">
        <f>VLOOKUP(InputData[[#This Row],[PRODUCT ID]],MasterData[#All],4,FALSE)</f>
        <v>No.</v>
      </c>
      <c r="J518" s="8">
        <f>VLOOKUP(InputData[[#This Row],[PRODUCT ID]],MasterData[#All],5,FALSE)</f>
        <v>6</v>
      </c>
      <c r="K518" s="8">
        <f>VLOOKUP(InputData[[#This Row],[PRODUCT ID]],MasterData[#All],6,FALSE)</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t="s">
        <v>98</v>
      </c>
      <c r="C519">
        <v>7</v>
      </c>
      <c r="D519" t="s">
        <v>108</v>
      </c>
      <c r="E519" t="s">
        <v>106</v>
      </c>
      <c r="F519">
        <v>0</v>
      </c>
      <c r="G519" t="str">
        <f>VLOOKUP(InputData[[#This Row],[PRODUCT ID]],MasterData[#All],2,FALSE)</f>
        <v>Product44</v>
      </c>
      <c r="H519" t="str">
        <f>VLOOKUP(InputData[[#This Row],[PRODUCT ID]],MasterData[#All],3,FALSE)</f>
        <v>Category05</v>
      </c>
      <c r="I519" t="str">
        <f>VLOOKUP(InputData[[#This Row],[PRODUCT ID]],MasterData[#All],4,FALSE)</f>
        <v>Kg</v>
      </c>
      <c r="J519" s="8">
        <f>VLOOKUP(InputData[[#This Row],[PRODUCT ID]],MasterData[#All],5,FALSE)</f>
        <v>76</v>
      </c>
      <c r="K519" s="8">
        <f>VLOOKUP(InputData[[#This Row],[PRODUCT ID]],MasterData[#All],6,FALSE)</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t="s">
        <v>29</v>
      </c>
      <c r="C520">
        <v>14</v>
      </c>
      <c r="D520" t="s">
        <v>108</v>
      </c>
      <c r="E520" t="s">
        <v>107</v>
      </c>
      <c r="F520">
        <v>0</v>
      </c>
      <c r="G520" t="str">
        <f>VLOOKUP(InputData[[#This Row],[PRODUCT ID]],MasterData[#All],2,FALSE)</f>
        <v>Product11</v>
      </c>
      <c r="H520" t="str">
        <f>VLOOKUP(InputData[[#This Row],[PRODUCT ID]],MasterData[#All],3,FALSE)</f>
        <v>Category02</v>
      </c>
      <c r="I520" t="str">
        <f>VLOOKUP(InputData[[#This Row],[PRODUCT ID]],MasterData[#All],4,FALSE)</f>
        <v>Lt</v>
      </c>
      <c r="J520" s="8">
        <f>VLOOKUP(InputData[[#This Row],[PRODUCT ID]],MasterData[#All],5,FALSE)</f>
        <v>44</v>
      </c>
      <c r="K520" s="8">
        <f>VLOOKUP(InputData[[#This Row],[PRODUCT ID]],MasterData[#All],6,FALSE)</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t="s">
        <v>24</v>
      </c>
      <c r="C521">
        <v>11</v>
      </c>
      <c r="D521" t="s">
        <v>106</v>
      </c>
      <c r="E521" t="s">
        <v>106</v>
      </c>
      <c r="F521">
        <v>0</v>
      </c>
      <c r="G521" t="str">
        <f>VLOOKUP(InputData[[#This Row],[PRODUCT ID]],MasterData[#All],2,FALSE)</f>
        <v>Product09</v>
      </c>
      <c r="H521" t="str">
        <f>VLOOKUP(InputData[[#This Row],[PRODUCT ID]],MasterData[#All],3,FALSE)</f>
        <v>Category01</v>
      </c>
      <c r="I521" t="str">
        <f>VLOOKUP(InputData[[#This Row],[PRODUCT ID]],MasterData[#All],4,FALSE)</f>
        <v>No.</v>
      </c>
      <c r="J521" s="8">
        <f>VLOOKUP(InputData[[#This Row],[PRODUCT ID]],MasterData[#All],5,FALSE)</f>
        <v>6</v>
      </c>
      <c r="K521" s="8">
        <f>VLOOKUP(InputData[[#This Row],[PRODUCT ID]],MasterData[#All],6,FALSE)</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t="s">
        <v>18</v>
      </c>
      <c r="C522">
        <v>10</v>
      </c>
      <c r="D522" t="s">
        <v>108</v>
      </c>
      <c r="E522" t="s">
        <v>106</v>
      </c>
      <c r="F522">
        <v>0</v>
      </c>
      <c r="G522" t="str">
        <f>VLOOKUP(InputData[[#This Row],[PRODUCT ID]],MasterData[#All],2,FALSE)</f>
        <v>Product06</v>
      </c>
      <c r="H522" t="str">
        <f>VLOOKUP(InputData[[#This Row],[PRODUCT ID]],MasterData[#All],3,FALSE)</f>
        <v>Category01</v>
      </c>
      <c r="I522" t="str">
        <f>VLOOKUP(InputData[[#This Row],[PRODUCT ID]],MasterData[#All],4,FALSE)</f>
        <v>Kg</v>
      </c>
      <c r="J522" s="8">
        <f>VLOOKUP(InputData[[#This Row],[PRODUCT ID]],MasterData[#All],5,FALSE)</f>
        <v>75</v>
      </c>
      <c r="K522" s="8">
        <f>VLOOKUP(InputData[[#This Row],[PRODUCT ID]],MasterData[#All],6,FALSE)</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t="s">
        <v>22</v>
      </c>
      <c r="C523">
        <v>15</v>
      </c>
      <c r="D523" t="s">
        <v>108</v>
      </c>
      <c r="E523" t="s">
        <v>106</v>
      </c>
      <c r="F523">
        <v>0</v>
      </c>
      <c r="G523" t="str">
        <f>VLOOKUP(InputData[[#This Row],[PRODUCT ID]],MasterData[#All],2,FALSE)</f>
        <v>Product08</v>
      </c>
      <c r="H523" t="str">
        <f>VLOOKUP(InputData[[#This Row],[PRODUCT ID]],MasterData[#All],3,FALSE)</f>
        <v>Category01</v>
      </c>
      <c r="I523" t="str">
        <f>VLOOKUP(InputData[[#This Row],[PRODUCT ID]],MasterData[#All],4,FALSE)</f>
        <v>Kg</v>
      </c>
      <c r="J523" s="8">
        <f>VLOOKUP(InputData[[#This Row],[PRODUCT ID]],MasterData[#All],5,FALSE)</f>
        <v>83</v>
      </c>
      <c r="K523" s="8">
        <f>VLOOKUP(InputData[[#This Row],[PRODUCT ID]],MasterData[#All],6,FALSE)</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t="s">
        <v>94</v>
      </c>
      <c r="C524">
        <v>1</v>
      </c>
      <c r="D524" t="s">
        <v>105</v>
      </c>
      <c r="E524" t="s">
        <v>107</v>
      </c>
      <c r="F524">
        <v>0</v>
      </c>
      <c r="G524" t="str">
        <f>VLOOKUP(InputData[[#This Row],[PRODUCT ID]],MasterData[#All],2,FALSE)</f>
        <v>Product42</v>
      </c>
      <c r="H524" t="str">
        <f>VLOOKUP(InputData[[#This Row],[PRODUCT ID]],MasterData[#All],3,FALSE)</f>
        <v>Category05</v>
      </c>
      <c r="I524" t="str">
        <f>VLOOKUP(InputData[[#This Row],[PRODUCT ID]],MasterData[#All],4,FALSE)</f>
        <v>Ft</v>
      </c>
      <c r="J524" s="8">
        <f>VLOOKUP(InputData[[#This Row],[PRODUCT ID]],MasterData[#All],5,FALSE)</f>
        <v>120</v>
      </c>
      <c r="K524" s="8">
        <f>VLOOKUP(InputData[[#This Row],[PRODUCT ID]],MasterData[#All],6,FALSE)</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t="s">
        <v>92</v>
      </c>
      <c r="C525">
        <v>14</v>
      </c>
      <c r="D525" t="s">
        <v>108</v>
      </c>
      <c r="E525" t="s">
        <v>106</v>
      </c>
      <c r="F525">
        <v>0</v>
      </c>
      <c r="G525" t="str">
        <f>VLOOKUP(InputData[[#This Row],[PRODUCT ID]],MasterData[#All],2,FALSE)</f>
        <v>Product41</v>
      </c>
      <c r="H525" t="str">
        <f>VLOOKUP(InputData[[#This Row],[PRODUCT ID]],MasterData[#All],3,FALSE)</f>
        <v>Category05</v>
      </c>
      <c r="I525" t="str">
        <f>VLOOKUP(InputData[[#This Row],[PRODUCT ID]],MasterData[#All],4,FALSE)</f>
        <v>Ft</v>
      </c>
      <c r="J525" s="8">
        <f>VLOOKUP(InputData[[#This Row],[PRODUCT ID]],MasterData[#All],5,FALSE)</f>
        <v>138</v>
      </c>
      <c r="K525" s="8">
        <f>VLOOKUP(InputData[[#This Row],[PRODUCT ID]],MasterData[#All],6,FALSE)</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t="s">
        <v>75</v>
      </c>
      <c r="C526">
        <v>12</v>
      </c>
      <c r="D526" t="s">
        <v>106</v>
      </c>
      <c r="E526" t="s">
        <v>106</v>
      </c>
      <c r="F526">
        <v>0</v>
      </c>
      <c r="G526" t="str">
        <f>VLOOKUP(InputData[[#This Row],[PRODUCT ID]],MasterData[#All],2,FALSE)</f>
        <v>Product33</v>
      </c>
      <c r="H526" t="str">
        <f>VLOOKUP(InputData[[#This Row],[PRODUCT ID]],MasterData[#All],3,FALSE)</f>
        <v>Category04</v>
      </c>
      <c r="I526" t="str">
        <f>VLOOKUP(InputData[[#This Row],[PRODUCT ID]],MasterData[#All],4,FALSE)</f>
        <v>Kg</v>
      </c>
      <c r="J526" s="8">
        <f>VLOOKUP(InputData[[#This Row],[PRODUCT ID]],MasterData[#All],5,FALSE)</f>
        <v>95</v>
      </c>
      <c r="K526" s="8">
        <f>VLOOKUP(InputData[[#This Row],[PRODUCT ID]],MasterData[#All],6,FALSE)</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t="s">
        <v>29</v>
      </c>
      <c r="C527">
        <v>6</v>
      </c>
      <c r="D527" t="s">
        <v>106</v>
      </c>
      <c r="E527" t="s">
        <v>106</v>
      </c>
      <c r="F527">
        <v>0</v>
      </c>
      <c r="G527" t="str">
        <f>VLOOKUP(InputData[[#This Row],[PRODUCT ID]],MasterData[#All],2,FALSE)</f>
        <v>Product11</v>
      </c>
      <c r="H527" t="str">
        <f>VLOOKUP(InputData[[#This Row],[PRODUCT ID]],MasterData[#All],3,FALSE)</f>
        <v>Category02</v>
      </c>
      <c r="I527" t="str">
        <f>VLOOKUP(InputData[[#This Row],[PRODUCT ID]],MasterData[#All],4,FALSE)</f>
        <v>Lt</v>
      </c>
      <c r="J527" s="8">
        <f>VLOOKUP(InputData[[#This Row],[PRODUCT ID]],MasterData[#All],5,FALSE)</f>
        <v>44</v>
      </c>
      <c r="K527" s="8">
        <f>VLOOKUP(InputData[[#This Row],[PRODUCT ID]],MasterData[#All],6,FALSE)</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t="s">
        <v>29</v>
      </c>
      <c r="C528">
        <v>3</v>
      </c>
      <c r="D528" t="s">
        <v>105</v>
      </c>
      <c r="E528" t="s">
        <v>107</v>
      </c>
      <c r="F528">
        <v>0</v>
      </c>
      <c r="G528" t="str">
        <f>VLOOKUP(InputData[[#This Row],[PRODUCT ID]],MasterData[#All],2,FALSE)</f>
        <v>Product11</v>
      </c>
      <c r="H528" t="str">
        <f>VLOOKUP(InputData[[#This Row],[PRODUCT ID]],MasterData[#All],3,FALSE)</f>
        <v>Category02</v>
      </c>
      <c r="I528" t="str">
        <f>VLOOKUP(InputData[[#This Row],[PRODUCT ID]],MasterData[#All],4,FALSE)</f>
        <v>Lt</v>
      </c>
      <c r="J528" s="8">
        <f>VLOOKUP(InputData[[#This Row],[PRODUCT ID]],MasterData[#All],5,FALSE)</f>
        <v>44</v>
      </c>
      <c r="K528" s="8">
        <f>VLOOKUP(InputData[[#This Row],[PRODUCT ID]],MasterData[#All],6,FALSE)</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0F18-0CBF-48C1-A9E6-0A2B30E7F3AA}">
  <dimension ref="A2:NR98"/>
  <sheetViews>
    <sheetView showGridLines="0" topLeftCell="A5" zoomScale="80" zoomScaleNormal="80" workbookViewId="0">
      <selection activeCell="AQ40" sqref="AQ40"/>
    </sheetView>
  </sheetViews>
  <sheetFormatPr defaultRowHeight="15" x14ac:dyDescent="0.25"/>
  <cols>
    <col min="1" max="1" width="14.140625" bestFit="1" customWidth="1"/>
    <col min="2" max="2" width="27.85546875" bestFit="1" customWidth="1"/>
    <col min="4" max="4" width="27.7109375" bestFit="1" customWidth="1"/>
    <col min="5" max="5" width="28.85546875" bestFit="1" customWidth="1"/>
    <col min="6" max="6" width="9.5703125" customWidth="1"/>
    <col min="7" max="7" width="11.28515625" customWidth="1"/>
    <col min="8" max="8" width="14.140625" bestFit="1" customWidth="1"/>
    <col min="9" max="9" width="21" bestFit="1" customWidth="1"/>
    <col min="10" max="10" width="21.28515625" bestFit="1" customWidth="1"/>
    <col min="11" max="11" width="7" bestFit="1" customWidth="1"/>
    <col min="12" max="12" width="13.140625" bestFit="1" customWidth="1"/>
    <col min="13" max="13" width="17" bestFit="1" customWidth="1"/>
    <col min="14" max="14" width="26.5703125" bestFit="1" customWidth="1"/>
    <col min="15" max="15" width="8" bestFit="1" customWidth="1"/>
    <col min="16" max="16" width="4.140625" bestFit="1" customWidth="1"/>
    <col min="17" max="17" width="13.140625" bestFit="1" customWidth="1"/>
    <col min="18" max="18" width="14.140625" bestFit="1" customWidth="1"/>
    <col min="19" max="19" width="17.42578125" bestFit="1" customWidth="1"/>
    <col min="20" max="20" width="27.85546875" bestFit="1" customWidth="1"/>
    <col min="21" max="21" width="12.5703125" customWidth="1"/>
    <col min="22" max="30" width="13.140625" customWidth="1"/>
    <col min="31" max="31" width="14.140625" bestFit="1" customWidth="1"/>
    <col min="32" max="32" width="28.85546875" bestFit="1" customWidth="1"/>
    <col min="33" max="33" width="38.28515625" customWidth="1"/>
    <col min="34" max="36" width="19.7109375" customWidth="1"/>
    <col min="37" max="37" width="14.140625" bestFit="1" customWidth="1"/>
    <col min="38" max="38" width="28.85546875" bestFit="1" customWidth="1"/>
    <col min="39" max="39" width="14.140625" bestFit="1" customWidth="1"/>
    <col min="40" max="40" width="28.85546875" bestFit="1" customWidth="1"/>
    <col min="41" max="41" width="15.42578125" bestFit="1" customWidth="1"/>
    <col min="42" max="42" width="15.42578125" customWidth="1"/>
    <col min="43" max="43" width="6.5703125" bestFit="1" customWidth="1"/>
    <col min="44" max="44" width="7" bestFit="1" customWidth="1"/>
    <col min="45" max="45" width="13.140625" bestFit="1" customWidth="1"/>
    <col min="46" max="46" width="27.5703125" bestFit="1" customWidth="1"/>
    <col min="47" max="60" width="6.5703125" bestFit="1" customWidth="1"/>
    <col min="61" max="62" width="7" bestFit="1" customWidth="1"/>
    <col min="63" max="63" width="6.5703125" bestFit="1" customWidth="1"/>
    <col min="64" max="157" width="7.5703125" bestFit="1" customWidth="1"/>
    <col min="158" max="158" width="8" bestFit="1" customWidth="1"/>
    <col min="159" max="168" width="7.5703125" bestFit="1" customWidth="1"/>
    <col min="169" max="169" width="8" bestFit="1" customWidth="1"/>
    <col min="170" max="188" width="7.5703125" bestFit="1" customWidth="1"/>
    <col min="189" max="189" width="8" bestFit="1" customWidth="1"/>
    <col min="190" max="191" width="7.5703125" bestFit="1" customWidth="1"/>
    <col min="192" max="192" width="8" bestFit="1" customWidth="1"/>
    <col min="193" max="201" width="7.5703125" bestFit="1" customWidth="1"/>
    <col min="202" max="202" width="8" bestFit="1" customWidth="1"/>
    <col min="203" max="206" width="7.5703125" bestFit="1" customWidth="1"/>
    <col min="207" max="207" width="8" bestFit="1" customWidth="1"/>
    <col min="208" max="209" width="7.5703125" bestFit="1" customWidth="1"/>
    <col min="210" max="211" width="8" bestFit="1" customWidth="1"/>
    <col min="212" max="213" width="7.5703125" bestFit="1" customWidth="1"/>
    <col min="214" max="215" width="8" bestFit="1" customWidth="1"/>
    <col min="216" max="216" width="7.5703125" bestFit="1" customWidth="1"/>
    <col min="217" max="217" width="8" bestFit="1" customWidth="1"/>
    <col min="218" max="220" width="7.5703125" bestFit="1" customWidth="1"/>
    <col min="221" max="221" width="8" bestFit="1" customWidth="1"/>
    <col min="222" max="228" width="7.5703125" bestFit="1" customWidth="1"/>
    <col min="229" max="229" width="8" bestFit="1" customWidth="1"/>
    <col min="230" max="230" width="7.5703125" bestFit="1" customWidth="1"/>
    <col min="231" max="231" width="8" bestFit="1" customWidth="1"/>
    <col min="232" max="234" width="7.5703125" bestFit="1" customWidth="1"/>
    <col min="235" max="237" width="8" bestFit="1" customWidth="1"/>
    <col min="238" max="266" width="7.5703125" bestFit="1" customWidth="1"/>
    <col min="267" max="267" width="8" bestFit="1" customWidth="1"/>
    <col min="268" max="271" width="7.5703125" bestFit="1" customWidth="1"/>
    <col min="272" max="272" width="8" bestFit="1" customWidth="1"/>
    <col min="273" max="273" width="7.5703125" bestFit="1" customWidth="1"/>
    <col min="382" max="382" width="11.28515625" bestFit="1" customWidth="1"/>
  </cols>
  <sheetData>
    <row r="2" spans="1:382" x14ac:dyDescent="0.25">
      <c r="L2" s="63" t="s">
        <v>145</v>
      </c>
      <c r="M2" s="64"/>
      <c r="N2" s="64"/>
      <c r="O2" s="65"/>
      <c r="V2" s="14" t="str">
        <f ca="1">VLOOKUP(1,$U:$X,2,0)</f>
        <v>Product41</v>
      </c>
      <c r="W2" s="14">
        <f ca="1">VLOOKUP(1,$U:$X,3,0)</f>
        <v>132</v>
      </c>
      <c r="X2" s="26">
        <f ca="1">VLOOKUP(1,$U:$X,4,0)</f>
        <v>22952.16</v>
      </c>
      <c r="Z2">
        <f>COUNT(T:T)</f>
        <v>44</v>
      </c>
      <c r="AA2">
        <f>MIN(Z2:Z3)</f>
        <v>1</v>
      </c>
      <c r="AG2" t="s">
        <v>153</v>
      </c>
      <c r="AH2" t="str">
        <f ca="1">VLOOKUP(1,$AG:$AK,2,0)</f>
        <v>Category04</v>
      </c>
      <c r="AI2" s="26">
        <f ca="1">VLOOKUP(1,$AG:$AK,3,0)</f>
        <v>95269.4</v>
      </c>
    </row>
    <row r="3" spans="1:382" x14ac:dyDescent="0.25">
      <c r="A3" s="9" t="s">
        <v>119</v>
      </c>
      <c r="B3" t="s">
        <v>120</v>
      </c>
      <c r="D3" s="18" t="s">
        <v>122</v>
      </c>
      <c r="E3" s="18" t="s">
        <v>121</v>
      </c>
      <c r="H3" s="9" t="s">
        <v>119</v>
      </c>
      <c r="I3" s="12" t="s">
        <v>143</v>
      </c>
      <c r="J3" s="12" t="s">
        <v>144</v>
      </c>
      <c r="K3" s="9"/>
      <c r="L3" s="14"/>
      <c r="M3" s="14" t="b">
        <v>1</v>
      </c>
      <c r="N3" s="14" t="b">
        <v>1</v>
      </c>
      <c r="O3" s="14" t="b">
        <v>0</v>
      </c>
      <c r="R3" s="9" t="s">
        <v>119</v>
      </c>
      <c r="S3" t="s">
        <v>135</v>
      </c>
      <c r="T3" t="s">
        <v>120</v>
      </c>
      <c r="U3" s="13" t="s">
        <v>148</v>
      </c>
      <c r="V3" s="13" t="s">
        <v>146</v>
      </c>
      <c r="W3" s="13" t="s">
        <v>101</v>
      </c>
      <c r="X3" s="13" t="s">
        <v>147</v>
      </c>
      <c r="Y3" s="27"/>
      <c r="Z3" s="27">
        <v>1</v>
      </c>
      <c r="AA3" s="27"/>
      <c r="AB3" s="27"/>
      <c r="AC3" s="27"/>
      <c r="AE3" s="23" t="s">
        <v>119</v>
      </c>
      <c r="AF3" s="33" t="s">
        <v>121</v>
      </c>
      <c r="AG3" s="14" t="s">
        <v>152</v>
      </c>
      <c r="AH3" s="16" t="s">
        <v>149</v>
      </c>
      <c r="AI3" s="16" t="s">
        <v>136</v>
      </c>
      <c r="AJ3" s="16"/>
      <c r="AK3" s="23" t="s">
        <v>119</v>
      </c>
      <c r="AL3" s="14" t="s">
        <v>121</v>
      </c>
      <c r="AM3" s="31" t="s">
        <v>119</v>
      </c>
      <c r="AN3" s="14" t="s">
        <v>121</v>
      </c>
      <c r="AO3" s="23" t="s">
        <v>154</v>
      </c>
      <c r="AP3" s="37" t="s">
        <v>151</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row>
    <row r="4" spans="1:382" x14ac:dyDescent="0.25">
      <c r="A4" s="10">
        <v>1</v>
      </c>
      <c r="B4" s="8">
        <v>13167.810000000001</v>
      </c>
      <c r="D4" s="19">
        <v>332504</v>
      </c>
      <c r="E4" s="26">
        <v>401411.91999999969</v>
      </c>
      <c r="F4" s="20"/>
      <c r="H4" s="10" t="s">
        <v>123</v>
      </c>
      <c r="I4" s="8">
        <v>34290</v>
      </c>
      <c r="J4" s="8">
        <v>41346.959999999992</v>
      </c>
      <c r="K4" s="9"/>
      <c r="L4" s="25" t="s">
        <v>140</v>
      </c>
      <c r="M4" s="16" t="s">
        <v>141</v>
      </c>
      <c r="N4" s="16" t="s">
        <v>142</v>
      </c>
      <c r="O4" s="16" t="s">
        <v>138</v>
      </c>
      <c r="R4" s="10" t="s">
        <v>7</v>
      </c>
      <c r="S4" s="11">
        <v>94</v>
      </c>
      <c r="T4" s="8">
        <v>9764.7199999999993</v>
      </c>
      <c r="U4" s="28">
        <f t="shared" ref="U4:U47" ca="1" si="0">RANK($X4,$X$4:$X$47,0)</f>
        <v>19</v>
      </c>
      <c r="V4" s="17" t="str">
        <f ca="1">OFFSET($R$3,1,0,COUNT(T:T))</f>
        <v>Product01</v>
      </c>
      <c r="W4" s="29">
        <f ca="1">OFFSET($R$3,1,1,COUNT(T:T))</f>
        <v>94</v>
      </c>
      <c r="X4" s="30">
        <f ca="1">OFFSET($R$3,1,2,COUNT(T:T))</f>
        <v>9764.7199999999993</v>
      </c>
      <c r="Z4" s="17" t="str">
        <f ca="1">OFFSET($V$3,$Z$3,0,10)</f>
        <v>Product01</v>
      </c>
      <c r="AA4" s="30">
        <f ca="1">OFFSET($R$3,$Z$3,2,44)</f>
        <v>9764.7199999999993</v>
      </c>
      <c r="AB4" s="28"/>
      <c r="AC4" s="28"/>
      <c r="AD4" s="8"/>
      <c r="AE4" s="24" t="s">
        <v>8</v>
      </c>
      <c r="AF4" s="34">
        <v>69261.950000000012</v>
      </c>
      <c r="AG4" s="14">
        <f ca="1">RANK($AI4,$AI$4:$AI$8)</f>
        <v>4</v>
      </c>
      <c r="AH4" s="14" t="str">
        <f ca="1">OFFSET($AE$3,1,0,5)</f>
        <v>Category01</v>
      </c>
      <c r="AI4" s="26">
        <f ca="1">OFFSET($AE$3,1,1,5)</f>
        <v>69261.950000000012</v>
      </c>
      <c r="AJ4" s="26"/>
      <c r="AK4" s="24" t="s">
        <v>8</v>
      </c>
      <c r="AL4" s="17">
        <v>69261.950000000012</v>
      </c>
      <c r="AM4" s="32" t="s">
        <v>108</v>
      </c>
      <c r="AN4" s="17">
        <v>208140.15000000005</v>
      </c>
      <c r="AO4" s="14" t="str">
        <f t="shared" ref="AO4:AO6" ca="1" si="1">OFFSET($AM$3,1,0,3)</f>
        <v>Direct Sales</v>
      </c>
      <c r="AP4" s="26">
        <f ca="1">OFFSET($AM$3,1,1,3)</f>
        <v>208140.15000000005</v>
      </c>
      <c r="AQ4" s="9"/>
      <c r="AR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row>
    <row r="5" spans="1:382" x14ac:dyDescent="0.25">
      <c r="A5" s="10">
        <v>2</v>
      </c>
      <c r="B5" s="8">
        <v>13210.220000000001</v>
      </c>
      <c r="D5" s="62" t="s">
        <v>139</v>
      </c>
      <c r="E5" s="62"/>
      <c r="F5" s="21"/>
      <c r="H5" s="10" t="s">
        <v>124</v>
      </c>
      <c r="I5" s="8">
        <v>25341</v>
      </c>
      <c r="J5" s="8">
        <v>30857.300000000003</v>
      </c>
      <c r="L5" s="24" t="s">
        <v>123</v>
      </c>
      <c r="M5" s="26">
        <f>IF($M$3=TRUE,VLOOKUP($L5,H3:J43,3,FALSE),NA())</f>
        <v>41346.959999999992</v>
      </c>
      <c r="N5" s="26">
        <f>IF($N$3=TRUE,VLOOKUP($L5,H3:J43,3,FALSE)-VLOOKUP($L5,H3:J41,2,FALSE),NA())</f>
        <v>7056.9599999999919</v>
      </c>
      <c r="O5" s="15" t="e">
        <f>IF($O$3=TRUE,N5/VLOOKUP(L5,H3:J43,3,FALSE),NA())</f>
        <v>#N/A</v>
      </c>
      <c r="R5" s="10" t="s">
        <v>11</v>
      </c>
      <c r="S5" s="11">
        <v>94</v>
      </c>
      <c r="T5" s="8">
        <v>13423.199999999999</v>
      </c>
      <c r="U5" s="28">
        <f t="shared" ca="1" si="0"/>
        <v>10</v>
      </c>
      <c r="V5" s="17" t="str">
        <f t="shared" ref="V5:V47" ca="1" si="2">OFFSET($R$3,1,0,COUNT(T:T))</f>
        <v>Product02</v>
      </c>
      <c r="W5" s="29">
        <f t="shared" ref="W5:W47" ca="1" si="3">OFFSET($R$3,1,1,COUNT(T:T))</f>
        <v>94</v>
      </c>
      <c r="X5" s="26">
        <f t="shared" ref="X5:X47" ca="1" si="4">OFFSET($R$3,1,2,COUNT(T:T))</f>
        <v>13423.199999999999</v>
      </c>
      <c r="Z5" s="17" t="str">
        <f t="shared" ref="Z5:Z47" ca="1" si="5">OFFSET($V$3,$Z$3,0,10)</f>
        <v>Product02</v>
      </c>
      <c r="AA5" s="30">
        <f t="shared" ref="AA5:AA47" ca="1" si="6">OFFSET($R$3,$Z$3,2,44)</f>
        <v>13423.199999999999</v>
      </c>
      <c r="AB5" s="28"/>
      <c r="AC5" s="28"/>
      <c r="AD5" s="8"/>
      <c r="AE5" s="24" t="s">
        <v>28</v>
      </c>
      <c r="AF5" s="34">
        <v>92963.87</v>
      </c>
      <c r="AG5" s="14">
        <f t="shared" ref="AG5:AG8" ca="1" si="7">RANK($AI5,$AI$4:$AI$8)</f>
        <v>2</v>
      </c>
      <c r="AH5" s="14" t="str">
        <f ca="1">OFFSET($AE$3,1,0,5)</f>
        <v>Category02</v>
      </c>
      <c r="AI5" s="26">
        <f t="shared" ref="AI5:AI8" ca="1" si="8">OFFSET($AE$3,1,1,5)</f>
        <v>92963.87</v>
      </c>
      <c r="AJ5" s="26"/>
      <c r="AK5" s="24" t="s">
        <v>28</v>
      </c>
      <c r="AL5" s="17">
        <v>92963.87</v>
      </c>
      <c r="AM5" s="32" t="s">
        <v>106</v>
      </c>
      <c r="AN5" s="17">
        <v>133923.87000000002</v>
      </c>
      <c r="AO5" s="14" t="str">
        <f t="shared" ca="1" si="1"/>
        <v>Online</v>
      </c>
      <c r="AP5" s="26">
        <f t="shared" ref="AP5:AP6" ca="1" si="9">OFFSET($AM$3,1,1,3)</f>
        <v>133923.87000000002</v>
      </c>
    </row>
    <row r="6" spans="1:382" x14ac:dyDescent="0.25">
      <c r="A6" s="10">
        <v>3</v>
      </c>
      <c r="B6" s="8">
        <v>20202.099999999995</v>
      </c>
      <c r="D6" s="16" t="s">
        <v>136</v>
      </c>
      <c r="E6" s="26">
        <f>GETPIVOTDATA("Sum of TOTAL SELLING PRIZE2",$D$3)</f>
        <v>401411.91999999969</v>
      </c>
      <c r="F6" s="20"/>
      <c r="H6" s="10" t="s">
        <v>125</v>
      </c>
      <c r="I6" s="8">
        <v>23437</v>
      </c>
      <c r="J6" s="8">
        <v>28616.65</v>
      </c>
      <c r="L6" s="24" t="s">
        <v>124</v>
      </c>
      <c r="M6" s="26">
        <f t="shared" ref="M6:M16" si="10">IF($M$3=TRUE,VLOOKUP($L6,H4:J44,3,FALSE),NA())</f>
        <v>30857.300000000003</v>
      </c>
      <c r="N6" s="26">
        <f t="shared" ref="N6:N16" si="11">IF($N$3=TRUE,VLOOKUP($L6,H4:J44,3,FALSE)-VLOOKUP($L6,H4:J42,2,FALSE),NA())</f>
        <v>5516.3000000000029</v>
      </c>
      <c r="O6" s="15" t="e">
        <f t="shared" ref="O6:O16" si="12">IF($O$3=TRUE,N6/VLOOKUP(L6,H4:J44,3,FALSE),NA())</f>
        <v>#N/A</v>
      </c>
      <c r="R6" s="10" t="s">
        <v>13</v>
      </c>
      <c r="S6" s="11">
        <v>79</v>
      </c>
      <c r="T6" s="8">
        <v>6394.2599999999993</v>
      </c>
      <c r="U6" s="28">
        <f t="shared" ca="1" si="0"/>
        <v>26</v>
      </c>
      <c r="V6" s="17" t="str">
        <f t="shared" ca="1" si="2"/>
        <v>Product03</v>
      </c>
      <c r="W6" s="29">
        <f t="shared" ca="1" si="3"/>
        <v>79</v>
      </c>
      <c r="X6" s="26">
        <f t="shared" ca="1" si="4"/>
        <v>6394.2599999999993</v>
      </c>
      <c r="Z6" s="17" t="str">
        <f t="shared" ca="1" si="5"/>
        <v>Product03</v>
      </c>
      <c r="AA6" s="30">
        <f t="shared" ca="1" si="6"/>
        <v>6394.2599999999993</v>
      </c>
      <c r="AB6" s="28"/>
      <c r="AC6" s="28"/>
      <c r="AD6" s="8"/>
      <c r="AE6" s="24" t="s">
        <v>49</v>
      </c>
      <c r="AF6" s="34">
        <v>52299.509999999995</v>
      </c>
      <c r="AG6" s="14">
        <f t="shared" ca="1" si="7"/>
        <v>5</v>
      </c>
      <c r="AH6" s="14" t="str">
        <f ca="1">OFFSET($AE$3,1,0,5)</f>
        <v>Category03</v>
      </c>
      <c r="AI6" s="26">
        <f t="shared" ca="1" si="8"/>
        <v>52299.509999999995</v>
      </c>
      <c r="AJ6" s="26"/>
      <c r="AK6" s="24" t="s">
        <v>49</v>
      </c>
      <c r="AL6" s="17">
        <v>52299.509999999995</v>
      </c>
      <c r="AM6" s="32" t="s">
        <v>105</v>
      </c>
      <c r="AN6" s="17">
        <v>59347.900000000009</v>
      </c>
      <c r="AO6" s="14" t="str">
        <f t="shared" ca="1" si="1"/>
        <v>Wholesaler</v>
      </c>
      <c r="AP6" s="26">
        <f t="shared" ca="1" si="9"/>
        <v>59347.900000000009</v>
      </c>
    </row>
    <row r="7" spans="1:382" x14ac:dyDescent="0.25">
      <c r="A7" s="10">
        <v>4</v>
      </c>
      <c r="B7" s="8">
        <v>11312.2</v>
      </c>
      <c r="D7" s="16" t="s">
        <v>137</v>
      </c>
      <c r="E7" s="26">
        <f>GETPIVOTDATA("Sum of TOTAL SELLING PRIZE2",$D$3)-GETPIVOTDATA("Sum of TOTAL BUYING PRIZE",$D$3)</f>
        <v>68907.919999999693</v>
      </c>
      <c r="F7" s="20"/>
      <c r="H7" s="10" t="s">
        <v>126</v>
      </c>
      <c r="I7" s="8">
        <v>21282</v>
      </c>
      <c r="J7" s="8">
        <v>26579.11</v>
      </c>
      <c r="L7" s="24" t="s">
        <v>125</v>
      </c>
      <c r="M7" s="26">
        <f t="shared" si="10"/>
        <v>28616.65</v>
      </c>
      <c r="N7" s="26">
        <f t="shared" si="11"/>
        <v>5179.6500000000015</v>
      </c>
      <c r="O7" s="15" t="e">
        <f t="shared" si="12"/>
        <v>#N/A</v>
      </c>
      <c r="R7" s="10" t="s">
        <v>15</v>
      </c>
      <c r="S7" s="11">
        <v>124</v>
      </c>
      <c r="T7" s="8">
        <v>6056.1600000000008</v>
      </c>
      <c r="U7" s="28">
        <f t="shared" ca="1" si="0"/>
        <v>30</v>
      </c>
      <c r="V7" s="17" t="str">
        <f t="shared" ca="1" si="2"/>
        <v>Product04</v>
      </c>
      <c r="W7" s="29">
        <f t="shared" ca="1" si="3"/>
        <v>124</v>
      </c>
      <c r="X7" s="26">
        <f t="shared" ca="1" si="4"/>
        <v>6056.1600000000008</v>
      </c>
      <c r="Z7" s="17" t="str">
        <f t="shared" ca="1" si="5"/>
        <v>Product04</v>
      </c>
      <c r="AA7" s="30">
        <f t="shared" ca="1" si="6"/>
        <v>6056.1600000000008</v>
      </c>
      <c r="AB7" s="28"/>
      <c r="AC7" s="28"/>
      <c r="AD7" s="8"/>
      <c r="AE7" s="24" t="s">
        <v>62</v>
      </c>
      <c r="AF7" s="34">
        <v>95269.4</v>
      </c>
      <c r="AG7" s="14">
        <f t="shared" ca="1" si="7"/>
        <v>1</v>
      </c>
      <c r="AH7" s="14" t="str">
        <f ca="1">OFFSET($AE$3,1,0,5)</f>
        <v>Category04</v>
      </c>
      <c r="AI7" s="26">
        <f t="shared" ca="1" si="8"/>
        <v>95269.4</v>
      </c>
      <c r="AJ7" s="26"/>
      <c r="AK7" s="24" t="s">
        <v>62</v>
      </c>
      <c r="AL7" s="17">
        <v>95269.4</v>
      </c>
    </row>
    <row r="8" spans="1:382" x14ac:dyDescent="0.25">
      <c r="A8" s="10">
        <v>5</v>
      </c>
      <c r="B8" s="8">
        <v>11711.449999999999</v>
      </c>
      <c r="D8" s="16" t="s">
        <v>138</v>
      </c>
      <c r="E8" s="15">
        <f>(E7/E6)</f>
        <v>0.17166386090378119</v>
      </c>
      <c r="F8" s="22"/>
      <c r="H8" s="10" t="s">
        <v>127</v>
      </c>
      <c r="I8" s="8">
        <v>26526</v>
      </c>
      <c r="J8" s="8">
        <v>30910.45</v>
      </c>
      <c r="L8" s="24" t="s">
        <v>126</v>
      </c>
      <c r="M8" s="26">
        <f t="shared" si="10"/>
        <v>26579.11</v>
      </c>
      <c r="N8" s="26">
        <f t="shared" si="11"/>
        <v>5297.1100000000006</v>
      </c>
      <c r="O8" s="15" t="e">
        <f t="shared" si="12"/>
        <v>#N/A</v>
      </c>
      <c r="R8" s="10" t="s">
        <v>17</v>
      </c>
      <c r="S8" s="11">
        <v>101</v>
      </c>
      <c r="T8" s="8">
        <v>15716.61</v>
      </c>
      <c r="U8" s="28">
        <f t="shared" ca="1" si="0"/>
        <v>8</v>
      </c>
      <c r="V8" s="17" t="str">
        <f t="shared" ca="1" si="2"/>
        <v>Product05</v>
      </c>
      <c r="W8" s="29">
        <f t="shared" ca="1" si="3"/>
        <v>101</v>
      </c>
      <c r="X8" s="26">
        <f t="shared" ca="1" si="4"/>
        <v>15716.61</v>
      </c>
      <c r="Z8" s="17" t="str">
        <f t="shared" ca="1" si="5"/>
        <v>Product05</v>
      </c>
      <c r="AA8" s="30">
        <f t="shared" ca="1" si="6"/>
        <v>15716.61</v>
      </c>
      <c r="AB8" s="28"/>
      <c r="AC8" s="28"/>
      <c r="AD8" s="8"/>
      <c r="AE8" s="24" t="s">
        <v>85</v>
      </c>
      <c r="AF8" s="34">
        <v>91617.19</v>
      </c>
      <c r="AG8" s="14">
        <f t="shared" ca="1" si="7"/>
        <v>3</v>
      </c>
      <c r="AH8" s="14" t="str">
        <f ca="1">OFFSET($AE$3,1,0,5)</f>
        <v>Category05</v>
      </c>
      <c r="AI8" s="26">
        <f t="shared" ca="1" si="8"/>
        <v>91617.19</v>
      </c>
      <c r="AJ8" s="26"/>
      <c r="AK8" s="24" t="s">
        <v>85</v>
      </c>
      <c r="AL8" s="17">
        <v>91617.19</v>
      </c>
      <c r="AM8" s="9" t="s">
        <v>119</v>
      </c>
      <c r="AN8" t="s">
        <v>121</v>
      </c>
      <c r="AO8" s="14" t="s">
        <v>150</v>
      </c>
      <c r="AP8" s="14" t="s">
        <v>151</v>
      </c>
    </row>
    <row r="9" spans="1:382" x14ac:dyDescent="0.25">
      <c r="A9" s="10">
        <v>6</v>
      </c>
      <c r="B9" s="8">
        <v>14365.540000000005</v>
      </c>
      <c r="H9" s="10" t="s">
        <v>128</v>
      </c>
      <c r="I9" s="8">
        <v>24879</v>
      </c>
      <c r="J9" s="8">
        <v>30533.710000000003</v>
      </c>
      <c r="L9" s="24" t="s">
        <v>127</v>
      </c>
      <c r="M9" s="26">
        <f t="shared" si="10"/>
        <v>30910.45</v>
      </c>
      <c r="N9" s="26">
        <f t="shared" si="11"/>
        <v>4384.4500000000007</v>
      </c>
      <c r="O9" s="15" t="e">
        <f t="shared" si="12"/>
        <v>#N/A</v>
      </c>
      <c r="R9" s="10" t="s">
        <v>19</v>
      </c>
      <c r="S9" s="11">
        <v>53</v>
      </c>
      <c r="T9" s="8">
        <v>4531.5</v>
      </c>
      <c r="U9" s="28">
        <f t="shared" ca="1" si="0"/>
        <v>35</v>
      </c>
      <c r="V9" s="17" t="str">
        <f t="shared" ca="1" si="2"/>
        <v>Product06</v>
      </c>
      <c r="W9" s="29">
        <f t="shared" ca="1" si="3"/>
        <v>53</v>
      </c>
      <c r="X9" s="26">
        <f t="shared" ca="1" si="4"/>
        <v>4531.5</v>
      </c>
      <c r="Z9" s="17" t="str">
        <f t="shared" ca="1" si="5"/>
        <v>Product06</v>
      </c>
      <c r="AA9" s="30">
        <f t="shared" ca="1" si="6"/>
        <v>4531.5</v>
      </c>
      <c r="AB9" s="28"/>
      <c r="AC9" s="28"/>
      <c r="AD9" s="8"/>
      <c r="AG9" s="36"/>
      <c r="AH9" s="35"/>
      <c r="AM9" s="10" t="s">
        <v>107</v>
      </c>
      <c r="AN9" s="8">
        <v>199516.90000000008</v>
      </c>
      <c r="AO9" s="14" t="str">
        <f ca="1">OFFSET($AM$8,1,0,2)</f>
        <v>Cash</v>
      </c>
      <c r="AP9" s="14">
        <f ca="1">OFFSET($AM$8,1,1,2)</f>
        <v>199516.90000000008</v>
      </c>
    </row>
    <row r="10" spans="1:382" x14ac:dyDescent="0.25">
      <c r="A10" s="10">
        <v>7</v>
      </c>
      <c r="B10" s="8">
        <v>7132.79</v>
      </c>
      <c r="H10" s="10" t="s">
        <v>129</v>
      </c>
      <c r="I10" s="8">
        <v>29878</v>
      </c>
      <c r="J10" s="8">
        <v>35251.79</v>
      </c>
      <c r="L10" s="24" t="s">
        <v>128</v>
      </c>
      <c r="M10" s="26">
        <f t="shared" si="10"/>
        <v>30533.710000000003</v>
      </c>
      <c r="N10" s="26">
        <f t="shared" si="11"/>
        <v>5654.7100000000028</v>
      </c>
      <c r="O10" s="15" t="e">
        <f t="shared" si="12"/>
        <v>#N/A</v>
      </c>
      <c r="R10" s="10" t="s">
        <v>21</v>
      </c>
      <c r="S10" s="11">
        <v>48</v>
      </c>
      <c r="T10" s="8">
        <v>2291.04</v>
      </c>
      <c r="U10" s="28">
        <f t="shared" ca="1" si="0"/>
        <v>39</v>
      </c>
      <c r="V10" s="17" t="str">
        <f t="shared" ca="1" si="2"/>
        <v>Product07</v>
      </c>
      <c r="W10" s="29">
        <f t="shared" ca="1" si="3"/>
        <v>48</v>
      </c>
      <c r="X10" s="26">
        <f t="shared" ca="1" si="4"/>
        <v>2291.04</v>
      </c>
      <c r="Z10" s="17" t="str">
        <f t="shared" ca="1" si="5"/>
        <v>Product07</v>
      </c>
      <c r="AA10" s="30">
        <f t="shared" ca="1" si="6"/>
        <v>2291.04</v>
      </c>
      <c r="AB10" s="28"/>
      <c r="AC10" s="28"/>
      <c r="AD10" s="8"/>
      <c r="AM10" s="10" t="s">
        <v>106</v>
      </c>
      <c r="AN10" s="8">
        <v>201895.01999999993</v>
      </c>
      <c r="AO10" s="14" t="str">
        <f ca="1">OFFSET($AM$8,1,0,2)</f>
        <v>Online</v>
      </c>
      <c r="AP10" s="14">
        <f ca="1">OFFSET($AM$8,1,1,2)</f>
        <v>201895.01999999993</v>
      </c>
    </row>
    <row r="11" spans="1:382" x14ac:dyDescent="0.25">
      <c r="A11" s="10">
        <v>8</v>
      </c>
      <c r="B11" s="8">
        <v>14262.46</v>
      </c>
      <c r="H11" s="10" t="s">
        <v>130</v>
      </c>
      <c r="I11" s="8">
        <v>29831</v>
      </c>
      <c r="J11" s="8">
        <v>35350.400000000016</v>
      </c>
      <c r="L11" s="24" t="s">
        <v>129</v>
      </c>
      <c r="M11" s="26">
        <f t="shared" si="10"/>
        <v>35251.79</v>
      </c>
      <c r="N11" s="26">
        <f t="shared" si="11"/>
        <v>5373.7900000000009</v>
      </c>
      <c r="O11" s="15" t="e">
        <f t="shared" si="12"/>
        <v>#N/A</v>
      </c>
      <c r="R11" s="10" t="s">
        <v>23</v>
      </c>
      <c r="S11" s="11">
        <v>111</v>
      </c>
      <c r="T11" s="8">
        <v>10502.82</v>
      </c>
      <c r="U11" s="28">
        <f t="shared" ca="1" si="0"/>
        <v>15</v>
      </c>
      <c r="V11" s="17" t="str">
        <f t="shared" ca="1" si="2"/>
        <v>Product08</v>
      </c>
      <c r="W11" s="29">
        <f t="shared" ca="1" si="3"/>
        <v>111</v>
      </c>
      <c r="X11" s="26">
        <f t="shared" ca="1" si="4"/>
        <v>10502.82</v>
      </c>
      <c r="Z11" s="17" t="str">
        <f t="shared" ca="1" si="5"/>
        <v>Product08</v>
      </c>
      <c r="AA11" s="30">
        <f t="shared" ca="1" si="6"/>
        <v>10502.82</v>
      </c>
      <c r="AB11" s="28"/>
      <c r="AC11" s="28"/>
      <c r="AD11" s="8"/>
    </row>
    <row r="12" spans="1:382" x14ac:dyDescent="0.25">
      <c r="A12" s="10">
        <v>9</v>
      </c>
      <c r="B12" s="8">
        <v>16824.670000000002</v>
      </c>
      <c r="H12" s="10" t="s">
        <v>131</v>
      </c>
      <c r="I12" s="8">
        <v>28758</v>
      </c>
      <c r="J12" s="8">
        <v>35242.810000000005</v>
      </c>
      <c r="L12" s="24" t="s">
        <v>130</v>
      </c>
      <c r="M12" s="26">
        <f t="shared" si="10"/>
        <v>35350.400000000016</v>
      </c>
      <c r="N12" s="26">
        <f t="shared" si="11"/>
        <v>5519.400000000016</v>
      </c>
      <c r="O12" s="15" t="e">
        <f t="shared" si="12"/>
        <v>#N/A</v>
      </c>
      <c r="R12" s="10" t="s">
        <v>25</v>
      </c>
      <c r="S12" s="11">
        <v>74</v>
      </c>
      <c r="T12" s="8">
        <v>581.64</v>
      </c>
      <c r="U12" s="28">
        <f t="shared" ca="1" si="0"/>
        <v>44</v>
      </c>
      <c r="V12" s="17" t="str">
        <f t="shared" ca="1" si="2"/>
        <v>Product09</v>
      </c>
      <c r="W12" s="29">
        <f t="shared" ca="1" si="3"/>
        <v>74</v>
      </c>
      <c r="X12" s="26">
        <f t="shared" ca="1" si="4"/>
        <v>581.64</v>
      </c>
      <c r="Z12" s="17" t="str">
        <f t="shared" ca="1" si="5"/>
        <v>Product09</v>
      </c>
      <c r="AA12" s="30">
        <f t="shared" ca="1" si="6"/>
        <v>581.64</v>
      </c>
      <c r="AB12" s="28"/>
      <c r="AC12" s="28"/>
      <c r="AD12" s="8"/>
    </row>
    <row r="13" spans="1:382" x14ac:dyDescent="0.25">
      <c r="A13" s="10">
        <v>10</v>
      </c>
      <c r="B13" s="8">
        <v>15229.35</v>
      </c>
      <c r="H13" s="10" t="s">
        <v>132</v>
      </c>
      <c r="I13" s="8">
        <v>27842</v>
      </c>
      <c r="J13" s="8">
        <v>33500.69000000001</v>
      </c>
      <c r="L13" s="24" t="s">
        <v>131</v>
      </c>
      <c r="M13" s="26">
        <f t="shared" si="10"/>
        <v>35242.810000000005</v>
      </c>
      <c r="N13" s="26">
        <f t="shared" si="11"/>
        <v>6484.8100000000049</v>
      </c>
      <c r="O13" s="15" t="e">
        <f t="shared" si="12"/>
        <v>#N/A</v>
      </c>
      <c r="R13" s="10" t="s">
        <v>27</v>
      </c>
      <c r="S13" s="11">
        <v>100</v>
      </c>
      <c r="T13" s="8">
        <v>16428</v>
      </c>
      <c r="U13" s="28">
        <f t="shared" ca="1" si="0"/>
        <v>5</v>
      </c>
      <c r="V13" s="17" t="str">
        <f t="shared" ca="1" si="2"/>
        <v>Product10</v>
      </c>
      <c r="W13" s="29">
        <f t="shared" ca="1" si="3"/>
        <v>100</v>
      </c>
      <c r="X13" s="26">
        <f t="shared" ca="1" si="4"/>
        <v>16428</v>
      </c>
      <c r="Z13" s="17" t="str">
        <f t="shared" ca="1" si="5"/>
        <v>Product10</v>
      </c>
      <c r="AA13" s="30">
        <f t="shared" ca="1" si="6"/>
        <v>16428</v>
      </c>
      <c r="AB13" s="28"/>
      <c r="AC13" s="28"/>
      <c r="AD13" s="8"/>
    </row>
    <row r="14" spans="1:382" x14ac:dyDescent="0.25">
      <c r="A14" s="10">
        <v>11</v>
      </c>
      <c r="B14" s="8">
        <v>11915.58</v>
      </c>
      <c r="H14" s="10" t="s">
        <v>133</v>
      </c>
      <c r="I14" s="8">
        <v>29306</v>
      </c>
      <c r="J14" s="8">
        <v>36124.07</v>
      </c>
      <c r="L14" s="24" t="s">
        <v>132</v>
      </c>
      <c r="M14" s="26">
        <f t="shared" si="10"/>
        <v>33500.69000000001</v>
      </c>
      <c r="N14" s="26">
        <f t="shared" si="11"/>
        <v>5658.6900000000096</v>
      </c>
      <c r="O14" s="15" t="e">
        <f t="shared" si="12"/>
        <v>#N/A</v>
      </c>
      <c r="R14" s="10" t="s">
        <v>30</v>
      </c>
      <c r="S14" s="11">
        <v>121</v>
      </c>
      <c r="T14" s="8">
        <v>5856.4</v>
      </c>
      <c r="U14" s="28">
        <f t="shared" ca="1" si="0"/>
        <v>31</v>
      </c>
      <c r="V14" s="17" t="str">
        <f t="shared" ca="1" si="2"/>
        <v>Product11</v>
      </c>
      <c r="W14" s="29">
        <f t="shared" ca="1" si="3"/>
        <v>121</v>
      </c>
      <c r="X14" s="26">
        <f t="shared" ca="1" si="4"/>
        <v>5856.4</v>
      </c>
      <c r="Z14" s="17" t="e">
        <f t="shared" ca="1" si="5"/>
        <v>#VALUE!</v>
      </c>
      <c r="AA14" s="30">
        <f t="shared" ca="1" si="6"/>
        <v>5856.4</v>
      </c>
      <c r="AB14" s="28"/>
      <c r="AC14" s="28"/>
      <c r="AD14" s="8"/>
    </row>
    <row r="15" spans="1:382" x14ac:dyDescent="0.25">
      <c r="A15" s="10">
        <v>12</v>
      </c>
      <c r="B15" s="8">
        <v>14837.359999999999</v>
      </c>
      <c r="H15" s="10" t="s">
        <v>134</v>
      </c>
      <c r="I15" s="8">
        <v>31134</v>
      </c>
      <c r="J15" s="8">
        <v>37097.979999999996</v>
      </c>
      <c r="L15" s="24" t="s">
        <v>133</v>
      </c>
      <c r="M15" s="26">
        <f t="shared" si="10"/>
        <v>36124.07</v>
      </c>
      <c r="N15" s="26">
        <f t="shared" si="11"/>
        <v>6818.07</v>
      </c>
      <c r="O15" s="15" t="e">
        <f t="shared" si="12"/>
        <v>#N/A</v>
      </c>
      <c r="R15" s="10" t="s">
        <v>32</v>
      </c>
      <c r="S15" s="11">
        <v>123</v>
      </c>
      <c r="T15" s="8">
        <v>11582.910000000003</v>
      </c>
      <c r="U15" s="28">
        <f t="shared" ca="1" si="0"/>
        <v>13</v>
      </c>
      <c r="V15" s="17" t="str">
        <f t="shared" ca="1" si="2"/>
        <v>Product12</v>
      </c>
      <c r="W15" s="29">
        <f t="shared" ca="1" si="3"/>
        <v>123</v>
      </c>
      <c r="X15" s="26">
        <f t="shared" ca="1" si="4"/>
        <v>11582.910000000003</v>
      </c>
      <c r="Z15" s="17" t="e">
        <f t="shared" ca="1" si="5"/>
        <v>#VALUE!</v>
      </c>
      <c r="AA15" s="30">
        <f t="shared" ca="1" si="6"/>
        <v>11582.910000000003</v>
      </c>
      <c r="AB15" s="28"/>
      <c r="AC15" s="28"/>
      <c r="AD15" s="8"/>
    </row>
    <row r="16" spans="1:382" x14ac:dyDescent="0.25">
      <c r="A16" s="10">
        <v>13</v>
      </c>
      <c r="B16" s="8">
        <v>8084.26</v>
      </c>
      <c r="L16" s="24" t="s">
        <v>134</v>
      </c>
      <c r="M16" s="26">
        <f t="shared" si="10"/>
        <v>37097.979999999996</v>
      </c>
      <c r="N16" s="26">
        <f t="shared" si="11"/>
        <v>5963.9799999999959</v>
      </c>
      <c r="O16" s="15" t="e">
        <f t="shared" si="12"/>
        <v>#N/A</v>
      </c>
      <c r="R16" s="10" t="s">
        <v>34</v>
      </c>
      <c r="S16" s="11">
        <v>69</v>
      </c>
      <c r="T16" s="8">
        <v>8423.52</v>
      </c>
      <c r="U16" s="28">
        <f t="shared" ca="1" si="0"/>
        <v>22</v>
      </c>
      <c r="V16" s="17" t="str">
        <f t="shared" ca="1" si="2"/>
        <v>Product13</v>
      </c>
      <c r="W16" s="29">
        <f t="shared" ca="1" si="3"/>
        <v>69</v>
      </c>
      <c r="X16" s="26">
        <f t="shared" ca="1" si="4"/>
        <v>8423.52</v>
      </c>
      <c r="Z16" s="17" t="e">
        <f t="shared" ca="1" si="5"/>
        <v>#VALUE!</v>
      </c>
      <c r="AA16" s="30">
        <f t="shared" ca="1" si="6"/>
        <v>8423.52</v>
      </c>
      <c r="AB16" s="28"/>
      <c r="AC16" s="28"/>
      <c r="AD16" s="8"/>
    </row>
    <row r="17" spans="1:40" x14ac:dyDescent="0.25">
      <c r="A17" s="10">
        <v>14</v>
      </c>
      <c r="B17" s="8">
        <v>9461.1400000000012</v>
      </c>
      <c r="R17" s="10" t="s">
        <v>36</v>
      </c>
      <c r="S17" s="11">
        <v>87</v>
      </c>
      <c r="T17" s="8">
        <v>12764.640000000001</v>
      </c>
      <c r="U17" s="28">
        <f t="shared" ca="1" si="0"/>
        <v>12</v>
      </c>
      <c r="V17" s="17" t="str">
        <f t="shared" ca="1" si="2"/>
        <v>Product14</v>
      </c>
      <c r="W17" s="29">
        <f t="shared" ca="1" si="3"/>
        <v>87</v>
      </c>
      <c r="X17" s="26">
        <f t="shared" ca="1" si="4"/>
        <v>12764.640000000001</v>
      </c>
      <c r="Z17" s="17" t="e">
        <f t="shared" ca="1" si="5"/>
        <v>#VALUE!</v>
      </c>
      <c r="AA17" s="30">
        <f t="shared" ca="1" si="6"/>
        <v>12764.640000000001</v>
      </c>
      <c r="AB17" s="28"/>
      <c r="AC17" s="28"/>
      <c r="AD17" s="8"/>
    </row>
    <row r="18" spans="1:40" x14ac:dyDescent="0.25">
      <c r="A18" s="10">
        <v>15</v>
      </c>
      <c r="B18" s="8">
        <v>12189.7</v>
      </c>
      <c r="R18" s="10" t="s">
        <v>38</v>
      </c>
      <c r="S18" s="11">
        <v>117</v>
      </c>
      <c r="T18" s="8">
        <v>1839.2399999999998</v>
      </c>
      <c r="U18" s="28">
        <f t="shared" ca="1" si="0"/>
        <v>41</v>
      </c>
      <c r="V18" s="17" t="str">
        <f t="shared" ca="1" si="2"/>
        <v>Product15</v>
      </c>
      <c r="W18" s="29">
        <f t="shared" ca="1" si="3"/>
        <v>117</v>
      </c>
      <c r="X18" s="26">
        <f t="shared" ca="1" si="4"/>
        <v>1839.2399999999998</v>
      </c>
      <c r="Z18" s="17" t="e">
        <f t="shared" ca="1" si="5"/>
        <v>#VALUE!</v>
      </c>
      <c r="AA18" s="30">
        <f t="shared" ca="1" si="6"/>
        <v>1839.2399999999998</v>
      </c>
      <c r="AB18" s="28"/>
      <c r="AC18" s="28"/>
      <c r="AD18" s="8"/>
    </row>
    <row r="19" spans="1:40" x14ac:dyDescent="0.25">
      <c r="A19" s="10">
        <v>16</v>
      </c>
      <c r="B19" s="8">
        <v>12762.63</v>
      </c>
      <c r="R19" s="10" t="s">
        <v>40</v>
      </c>
      <c r="S19" s="11">
        <v>120</v>
      </c>
      <c r="T19" s="8">
        <v>1996.8</v>
      </c>
      <c r="U19" s="28">
        <f t="shared" ca="1" si="0"/>
        <v>40</v>
      </c>
      <c r="V19" s="17" t="str">
        <f t="shared" ca="1" si="2"/>
        <v>Product16</v>
      </c>
      <c r="W19" s="29">
        <f t="shared" ca="1" si="3"/>
        <v>120</v>
      </c>
      <c r="X19" s="26">
        <f t="shared" ca="1" si="4"/>
        <v>1996.8</v>
      </c>
      <c r="Z19" s="17" t="e">
        <f t="shared" ca="1" si="5"/>
        <v>#VALUE!</v>
      </c>
      <c r="AA19" s="30">
        <f t="shared" ca="1" si="6"/>
        <v>1996.8</v>
      </c>
      <c r="AB19" s="28"/>
      <c r="AC19" s="28"/>
      <c r="AD19" s="8"/>
      <c r="AM19" s="31" t="s">
        <v>119</v>
      </c>
      <c r="AN19" s="14" t="s">
        <v>121</v>
      </c>
    </row>
    <row r="20" spans="1:40" x14ac:dyDescent="0.25">
      <c r="A20" s="10">
        <v>17</v>
      </c>
      <c r="B20" s="8">
        <v>3659.24</v>
      </c>
      <c r="R20" s="10" t="s">
        <v>42</v>
      </c>
      <c r="S20" s="11">
        <v>63</v>
      </c>
      <c r="T20" s="8">
        <v>9877.1400000000012</v>
      </c>
      <c r="U20" s="28">
        <f t="shared" ca="1" si="0"/>
        <v>18</v>
      </c>
      <c r="V20" s="17" t="str">
        <f t="shared" ca="1" si="2"/>
        <v>Product17</v>
      </c>
      <c r="W20" s="29">
        <f t="shared" ca="1" si="3"/>
        <v>63</v>
      </c>
      <c r="X20" s="26">
        <f t="shared" ca="1" si="4"/>
        <v>9877.1400000000012</v>
      </c>
      <c r="Z20" s="17" t="e">
        <f t="shared" ca="1" si="5"/>
        <v>#VALUE!</v>
      </c>
      <c r="AA20" s="30">
        <f t="shared" ca="1" si="6"/>
        <v>9877.1400000000012</v>
      </c>
      <c r="AB20" s="28"/>
      <c r="AC20" s="28"/>
      <c r="AD20" s="8"/>
      <c r="AM20" s="32" t="s">
        <v>108</v>
      </c>
      <c r="AN20" s="17">
        <v>208140.15</v>
      </c>
    </row>
    <row r="21" spans="1:40" x14ac:dyDescent="0.25">
      <c r="A21" s="10">
        <v>18</v>
      </c>
      <c r="B21" s="8">
        <v>18582.390000000003</v>
      </c>
      <c r="R21" s="10" t="s">
        <v>44</v>
      </c>
      <c r="S21" s="11">
        <v>82</v>
      </c>
      <c r="T21" s="8">
        <v>4035.2200000000003</v>
      </c>
      <c r="U21" s="28">
        <f t="shared" ca="1" si="0"/>
        <v>36</v>
      </c>
      <c r="V21" s="17" t="str">
        <f t="shared" ca="1" si="2"/>
        <v>Product18</v>
      </c>
      <c r="W21" s="29">
        <f t="shared" ca="1" si="3"/>
        <v>82</v>
      </c>
      <c r="X21" s="26">
        <f t="shared" ca="1" si="4"/>
        <v>4035.2200000000003</v>
      </c>
      <c r="Z21" s="17" t="e">
        <f t="shared" ca="1" si="5"/>
        <v>#VALUE!</v>
      </c>
      <c r="AA21" s="30">
        <f t="shared" ca="1" si="6"/>
        <v>4035.2200000000003</v>
      </c>
      <c r="AB21" s="28"/>
      <c r="AC21" s="28"/>
      <c r="AD21" s="8"/>
      <c r="AM21" s="60" t="s">
        <v>170</v>
      </c>
      <c r="AN21" s="17">
        <v>94879.24</v>
      </c>
    </row>
    <row r="22" spans="1:40" x14ac:dyDescent="0.25">
      <c r="A22" s="10">
        <v>19</v>
      </c>
      <c r="B22" s="8">
        <v>10204.229999999998</v>
      </c>
      <c r="R22" s="10" t="s">
        <v>46</v>
      </c>
      <c r="S22" s="11">
        <v>96</v>
      </c>
      <c r="T22" s="8">
        <v>20160</v>
      </c>
      <c r="U22" s="28">
        <f t="shared" ca="1" si="0"/>
        <v>4</v>
      </c>
      <c r="V22" s="17" t="str">
        <f t="shared" ca="1" si="2"/>
        <v>Product19</v>
      </c>
      <c r="W22" s="29">
        <f t="shared" ca="1" si="3"/>
        <v>96</v>
      </c>
      <c r="X22" s="26">
        <f t="shared" ca="1" si="4"/>
        <v>20160</v>
      </c>
      <c r="Z22" s="17" t="e">
        <f t="shared" ca="1" si="5"/>
        <v>#VALUE!</v>
      </c>
      <c r="AA22" s="30">
        <f t="shared" ca="1" si="6"/>
        <v>20160</v>
      </c>
      <c r="AB22" s="28"/>
      <c r="AC22" s="28"/>
      <c r="AD22" s="8"/>
      <c r="AM22" s="61" t="s">
        <v>123</v>
      </c>
      <c r="AN22" s="17">
        <v>7974.0199999999995</v>
      </c>
    </row>
    <row r="23" spans="1:40" x14ac:dyDescent="0.25">
      <c r="A23" s="10">
        <v>20</v>
      </c>
      <c r="B23" s="8">
        <v>20482.78</v>
      </c>
      <c r="R23" s="10" t="s">
        <v>48</v>
      </c>
      <c r="S23" s="11">
        <v>105</v>
      </c>
      <c r="T23" s="8">
        <v>8006.25</v>
      </c>
      <c r="U23" s="28">
        <f t="shared" ca="1" si="0"/>
        <v>23</v>
      </c>
      <c r="V23" s="17" t="str">
        <f t="shared" ca="1" si="2"/>
        <v>Product20</v>
      </c>
      <c r="W23" s="29">
        <f t="shared" ca="1" si="3"/>
        <v>105</v>
      </c>
      <c r="X23" s="26">
        <f t="shared" ca="1" si="4"/>
        <v>8006.25</v>
      </c>
      <c r="Z23" s="17" t="e">
        <f t="shared" ca="1" si="5"/>
        <v>#VALUE!</v>
      </c>
      <c r="AA23" s="30">
        <f t="shared" ca="1" si="6"/>
        <v>8006.25</v>
      </c>
      <c r="AB23" s="28"/>
      <c r="AC23" s="28"/>
      <c r="AD23" s="8"/>
      <c r="AM23" s="61" t="s">
        <v>124</v>
      </c>
      <c r="AN23" s="17">
        <v>3572.14</v>
      </c>
    </row>
    <row r="24" spans="1:40" x14ac:dyDescent="0.25">
      <c r="A24" s="10">
        <v>21</v>
      </c>
      <c r="B24" s="8">
        <v>10665.4</v>
      </c>
      <c r="R24" s="10" t="s">
        <v>51</v>
      </c>
      <c r="S24" s="11">
        <v>66</v>
      </c>
      <c r="T24" s="8">
        <v>10727.64</v>
      </c>
      <c r="U24" s="28">
        <f t="shared" ca="1" si="0"/>
        <v>14</v>
      </c>
      <c r="V24" s="17" t="str">
        <f t="shared" ca="1" si="2"/>
        <v>Product21</v>
      </c>
      <c r="W24" s="29">
        <f t="shared" ca="1" si="3"/>
        <v>66</v>
      </c>
      <c r="X24" s="26">
        <f t="shared" ca="1" si="4"/>
        <v>10727.64</v>
      </c>
      <c r="Z24" s="17" t="e">
        <f t="shared" ca="1" si="5"/>
        <v>#VALUE!</v>
      </c>
      <c r="AA24" s="30">
        <f t="shared" ca="1" si="6"/>
        <v>10727.64</v>
      </c>
      <c r="AB24" s="28"/>
      <c r="AC24" s="28"/>
      <c r="AD24" s="8"/>
      <c r="AM24" s="61" t="s">
        <v>125</v>
      </c>
      <c r="AN24" s="17">
        <v>7291.7200000000012</v>
      </c>
    </row>
    <row r="25" spans="1:40" x14ac:dyDescent="0.25">
      <c r="A25" s="10">
        <v>22</v>
      </c>
      <c r="B25" s="8">
        <v>11315.839999999997</v>
      </c>
      <c r="R25" s="10" t="s">
        <v>53</v>
      </c>
      <c r="S25" s="11">
        <v>70</v>
      </c>
      <c r="T25" s="8">
        <v>9909.9</v>
      </c>
      <c r="U25" s="28">
        <f t="shared" ca="1" si="0"/>
        <v>17</v>
      </c>
      <c r="V25" s="17" t="str">
        <f t="shared" ca="1" si="2"/>
        <v>Product22</v>
      </c>
      <c r="W25" s="29">
        <f t="shared" ca="1" si="3"/>
        <v>70</v>
      </c>
      <c r="X25" s="26">
        <f t="shared" ca="1" si="4"/>
        <v>9909.9</v>
      </c>
      <c r="Z25" s="17" t="e">
        <f t="shared" ca="1" si="5"/>
        <v>#VALUE!</v>
      </c>
      <c r="AA25" s="30">
        <f t="shared" ca="1" si="6"/>
        <v>9909.9</v>
      </c>
      <c r="AB25" s="28"/>
      <c r="AC25" s="28"/>
      <c r="AD25" s="8"/>
      <c r="AM25" s="61" t="s">
        <v>126</v>
      </c>
      <c r="AN25" s="17">
        <v>12030.620000000003</v>
      </c>
    </row>
    <row r="26" spans="1:40" x14ac:dyDescent="0.25">
      <c r="A26" s="10">
        <v>23</v>
      </c>
      <c r="B26" s="8">
        <v>18818.189999999999</v>
      </c>
      <c r="R26" s="10" t="s">
        <v>55</v>
      </c>
      <c r="S26" s="11">
        <v>86</v>
      </c>
      <c r="T26" s="8">
        <v>12853.560000000001</v>
      </c>
      <c r="U26" s="28">
        <f t="shared" ca="1" si="0"/>
        <v>11</v>
      </c>
      <c r="V26" s="17" t="str">
        <f t="shared" ca="1" si="2"/>
        <v>Product23</v>
      </c>
      <c r="W26" s="29">
        <f t="shared" ca="1" si="3"/>
        <v>86</v>
      </c>
      <c r="X26" s="26">
        <f t="shared" ca="1" si="4"/>
        <v>12853.560000000001</v>
      </c>
      <c r="Z26" s="17" t="e">
        <f t="shared" ca="1" si="5"/>
        <v>#VALUE!</v>
      </c>
      <c r="AA26" s="30">
        <f t="shared" ca="1" si="6"/>
        <v>12853.560000000001</v>
      </c>
      <c r="AB26" s="28"/>
      <c r="AC26" s="28"/>
      <c r="AD26" s="8"/>
      <c r="AM26" s="61" t="s">
        <v>127</v>
      </c>
      <c r="AN26" s="17">
        <v>4122.1100000000006</v>
      </c>
    </row>
    <row r="27" spans="1:40" x14ac:dyDescent="0.25">
      <c r="A27" s="10">
        <v>24</v>
      </c>
      <c r="B27" s="8">
        <v>11488.4</v>
      </c>
      <c r="R27" s="10" t="s">
        <v>57</v>
      </c>
      <c r="S27" s="11">
        <v>65</v>
      </c>
      <c r="T27" s="8">
        <v>10202.400000000001</v>
      </c>
      <c r="U27" s="28">
        <f t="shared" ca="1" si="0"/>
        <v>16</v>
      </c>
      <c r="V27" s="17" t="str">
        <f t="shared" ca="1" si="2"/>
        <v>Product24</v>
      </c>
      <c r="W27" s="29">
        <f t="shared" ca="1" si="3"/>
        <v>65</v>
      </c>
      <c r="X27" s="26">
        <f t="shared" ca="1" si="4"/>
        <v>10202.400000000001</v>
      </c>
      <c r="Z27" s="17" t="e">
        <f t="shared" ca="1" si="5"/>
        <v>#VALUE!</v>
      </c>
      <c r="AA27" s="30">
        <f t="shared" ca="1" si="6"/>
        <v>10202.400000000001</v>
      </c>
      <c r="AB27" s="28"/>
      <c r="AC27" s="28"/>
      <c r="AD27" s="8"/>
      <c r="AM27" s="61" t="s">
        <v>128</v>
      </c>
      <c r="AN27" s="17">
        <v>9081.0399999999991</v>
      </c>
    </row>
    <row r="28" spans="1:40" x14ac:dyDescent="0.25">
      <c r="A28" s="10">
        <v>25</v>
      </c>
      <c r="B28" s="8">
        <v>18688.430000000004</v>
      </c>
      <c r="R28" s="10" t="s">
        <v>59</v>
      </c>
      <c r="S28" s="11">
        <v>72</v>
      </c>
      <c r="T28" s="8">
        <v>599.7600000000001</v>
      </c>
      <c r="U28" s="28">
        <f t="shared" ca="1" si="0"/>
        <v>43</v>
      </c>
      <c r="V28" s="17" t="str">
        <f t="shared" ca="1" si="2"/>
        <v>Product25</v>
      </c>
      <c r="W28" s="29">
        <f t="shared" ca="1" si="3"/>
        <v>72</v>
      </c>
      <c r="X28" s="26">
        <f t="shared" ca="1" si="4"/>
        <v>599.7600000000001</v>
      </c>
      <c r="Z28" s="17" t="e">
        <f t="shared" ca="1" si="5"/>
        <v>#VALUE!</v>
      </c>
      <c r="AA28" s="30">
        <f t="shared" ca="1" si="6"/>
        <v>599.7600000000001</v>
      </c>
      <c r="AB28" s="28"/>
      <c r="AC28" s="28"/>
      <c r="AD28" s="8"/>
      <c r="AM28" s="61" t="s">
        <v>129</v>
      </c>
      <c r="AN28" s="17">
        <v>9865.92</v>
      </c>
    </row>
    <row r="29" spans="1:40" x14ac:dyDescent="0.25">
      <c r="A29" s="10">
        <v>26</v>
      </c>
      <c r="B29" s="8">
        <v>13710.079999999998</v>
      </c>
      <c r="R29" s="10" t="s">
        <v>61</v>
      </c>
      <c r="S29" s="11">
        <v>112</v>
      </c>
      <c r="T29" s="8">
        <v>2761.9200000000005</v>
      </c>
      <c r="U29" s="28">
        <f t="shared" ca="1" si="0"/>
        <v>38</v>
      </c>
      <c r="V29" s="17" t="str">
        <f t="shared" ca="1" si="2"/>
        <v>Product26</v>
      </c>
      <c r="W29" s="29">
        <f t="shared" ca="1" si="3"/>
        <v>112</v>
      </c>
      <c r="X29" s="26">
        <f t="shared" ca="1" si="4"/>
        <v>2761.9200000000005</v>
      </c>
      <c r="Z29" s="17" t="e">
        <f t="shared" ca="1" si="5"/>
        <v>#VALUE!</v>
      </c>
      <c r="AA29" s="30">
        <f t="shared" ca="1" si="6"/>
        <v>2761.9200000000005</v>
      </c>
      <c r="AB29" s="28"/>
      <c r="AC29" s="28"/>
      <c r="AD29" s="8"/>
      <c r="AM29" s="61" t="s">
        <v>130</v>
      </c>
      <c r="AN29" s="17">
        <v>9143.92</v>
      </c>
    </row>
    <row r="30" spans="1:40" x14ac:dyDescent="0.25">
      <c r="A30" s="10">
        <v>27</v>
      </c>
      <c r="B30" s="8">
        <v>11440.67</v>
      </c>
      <c r="R30" s="10" t="s">
        <v>64</v>
      </c>
      <c r="S30" s="11">
        <v>109</v>
      </c>
      <c r="T30" s="8">
        <v>6226.0800000000008</v>
      </c>
      <c r="U30" s="28">
        <f t="shared" ca="1" si="0"/>
        <v>28</v>
      </c>
      <c r="V30" s="17" t="str">
        <f t="shared" ca="1" si="2"/>
        <v>Product27</v>
      </c>
      <c r="W30" s="29">
        <f t="shared" ca="1" si="3"/>
        <v>109</v>
      </c>
      <c r="X30" s="26">
        <f t="shared" ca="1" si="4"/>
        <v>6226.0800000000008</v>
      </c>
      <c r="Z30" s="17" t="e">
        <f t="shared" ca="1" si="5"/>
        <v>#VALUE!</v>
      </c>
      <c r="AA30" s="30">
        <f t="shared" ca="1" si="6"/>
        <v>6226.0800000000008</v>
      </c>
      <c r="AB30" s="28"/>
      <c r="AC30" s="28"/>
      <c r="AD30" s="8"/>
      <c r="AM30" s="61" t="s">
        <v>131</v>
      </c>
      <c r="AN30" s="17">
        <v>12355.59</v>
      </c>
    </row>
    <row r="31" spans="1:40" x14ac:dyDescent="0.25">
      <c r="A31" s="10">
        <v>28</v>
      </c>
      <c r="B31" s="8">
        <v>13306.16</v>
      </c>
      <c r="R31" s="10" t="s">
        <v>66</v>
      </c>
      <c r="S31" s="11">
        <v>112</v>
      </c>
      <c r="T31" s="8">
        <v>4682.72</v>
      </c>
      <c r="U31" s="28">
        <f t="shared" ca="1" si="0"/>
        <v>34</v>
      </c>
      <c r="V31" s="17" t="str">
        <f t="shared" ca="1" si="2"/>
        <v>Product28</v>
      </c>
      <c r="W31" s="29">
        <f t="shared" ca="1" si="3"/>
        <v>112</v>
      </c>
      <c r="X31" s="26">
        <f t="shared" ca="1" si="4"/>
        <v>4682.72</v>
      </c>
      <c r="Z31" s="17" t="e">
        <f t="shared" ca="1" si="5"/>
        <v>#VALUE!</v>
      </c>
      <c r="AA31" s="30">
        <f t="shared" ca="1" si="6"/>
        <v>4682.72</v>
      </c>
      <c r="AB31" s="28"/>
      <c r="AC31" s="28"/>
      <c r="AD31" s="8"/>
      <c r="AM31" s="61" t="s">
        <v>132</v>
      </c>
      <c r="AN31" s="17">
        <v>7256.5800000000008</v>
      </c>
    </row>
    <row r="32" spans="1:40" x14ac:dyDescent="0.25">
      <c r="A32" s="10">
        <v>29</v>
      </c>
      <c r="B32" s="8">
        <v>8794.48</v>
      </c>
      <c r="R32" s="10" t="s">
        <v>68</v>
      </c>
      <c r="S32" s="11">
        <v>104</v>
      </c>
      <c r="T32" s="8">
        <v>5523.44</v>
      </c>
      <c r="U32" s="28">
        <f t="shared" ca="1" si="0"/>
        <v>32</v>
      </c>
      <c r="V32" s="17" t="str">
        <f t="shared" ca="1" si="2"/>
        <v>Product29</v>
      </c>
      <c r="W32" s="29">
        <f t="shared" ca="1" si="3"/>
        <v>104</v>
      </c>
      <c r="X32" s="26">
        <f t="shared" ca="1" si="4"/>
        <v>5523.44</v>
      </c>
      <c r="Z32" s="17" t="e">
        <f t="shared" ca="1" si="5"/>
        <v>#VALUE!</v>
      </c>
      <c r="AA32" s="30">
        <f t="shared" ca="1" si="6"/>
        <v>5523.44</v>
      </c>
      <c r="AB32" s="28"/>
      <c r="AC32" s="28"/>
      <c r="AD32" s="8"/>
      <c r="AM32" s="61" t="s">
        <v>133</v>
      </c>
      <c r="AN32" s="17">
        <v>4012.56</v>
      </c>
    </row>
    <row r="33" spans="1:40" x14ac:dyDescent="0.25">
      <c r="A33" s="10">
        <v>30</v>
      </c>
      <c r="B33" s="8">
        <v>16666.269999999997</v>
      </c>
      <c r="R33" s="10" t="s">
        <v>70</v>
      </c>
      <c r="S33" s="11">
        <v>114</v>
      </c>
      <c r="T33" s="8">
        <v>22945.919999999998</v>
      </c>
      <c r="U33" s="28">
        <f t="shared" ca="1" si="0"/>
        <v>2</v>
      </c>
      <c r="V33" s="17" t="str">
        <f t="shared" ca="1" si="2"/>
        <v>Product30</v>
      </c>
      <c r="W33" s="29">
        <f t="shared" ca="1" si="3"/>
        <v>114</v>
      </c>
      <c r="X33" s="26">
        <f t="shared" ca="1" si="4"/>
        <v>22945.919999999998</v>
      </c>
      <c r="Z33" s="17" t="e">
        <f t="shared" ca="1" si="5"/>
        <v>#VALUE!</v>
      </c>
      <c r="AA33" s="30">
        <f t="shared" ca="1" si="6"/>
        <v>22945.919999999998</v>
      </c>
      <c r="AB33" s="28"/>
      <c r="AC33" s="28"/>
      <c r="AD33" s="8"/>
      <c r="AM33" s="61" t="s">
        <v>134</v>
      </c>
      <c r="AN33" s="17">
        <v>8173.02</v>
      </c>
    </row>
    <row r="34" spans="1:40" x14ac:dyDescent="0.25">
      <c r="A34" s="10">
        <v>31</v>
      </c>
      <c r="B34" s="8">
        <v>6920.0999999999995</v>
      </c>
      <c r="R34" s="10" t="s">
        <v>72</v>
      </c>
      <c r="S34" s="11">
        <v>60</v>
      </c>
      <c r="T34" s="8">
        <v>6249.5999999999995</v>
      </c>
      <c r="U34" s="28">
        <f t="shared" ca="1" si="0"/>
        <v>27</v>
      </c>
      <c r="V34" s="17" t="str">
        <f t="shared" ca="1" si="2"/>
        <v>Product31</v>
      </c>
      <c r="W34" s="29">
        <f t="shared" ca="1" si="3"/>
        <v>60</v>
      </c>
      <c r="X34" s="26">
        <f t="shared" ca="1" si="4"/>
        <v>6249.5999999999995</v>
      </c>
      <c r="Z34" s="17" t="e">
        <f t="shared" ca="1" si="5"/>
        <v>#VALUE!</v>
      </c>
      <c r="AA34" s="30">
        <f t="shared" ca="1" si="6"/>
        <v>6249.5999999999995</v>
      </c>
      <c r="AB34" s="28"/>
      <c r="AC34" s="28"/>
      <c r="AD34" s="8"/>
      <c r="AM34" s="60" t="s">
        <v>171</v>
      </c>
      <c r="AN34" s="17">
        <v>113260.91</v>
      </c>
    </row>
    <row r="35" spans="1:40" x14ac:dyDescent="0.25">
      <c r="R35" s="10" t="s">
        <v>74</v>
      </c>
      <c r="S35" s="11">
        <v>139</v>
      </c>
      <c r="T35" s="8">
        <v>16329.72</v>
      </c>
      <c r="U35" s="28">
        <f t="shared" ca="1" si="0"/>
        <v>7</v>
      </c>
      <c r="V35" s="17" t="str">
        <f t="shared" ca="1" si="2"/>
        <v>Product32</v>
      </c>
      <c r="W35" s="29">
        <f t="shared" ca="1" si="3"/>
        <v>139</v>
      </c>
      <c r="X35" s="26">
        <f t="shared" ca="1" si="4"/>
        <v>16329.72</v>
      </c>
      <c r="Z35" s="17" t="e">
        <f t="shared" ca="1" si="5"/>
        <v>#VALUE!</v>
      </c>
      <c r="AA35" s="30">
        <f t="shared" ca="1" si="6"/>
        <v>16329.72</v>
      </c>
      <c r="AB35" s="28"/>
      <c r="AC35" s="28"/>
      <c r="AD35" s="8"/>
      <c r="AM35" s="61" t="s">
        <v>123</v>
      </c>
      <c r="AN35" s="17">
        <v>12072.720000000001</v>
      </c>
    </row>
    <row r="36" spans="1:40" x14ac:dyDescent="0.25">
      <c r="R36" s="10" t="s">
        <v>76</v>
      </c>
      <c r="S36" s="11">
        <v>114</v>
      </c>
      <c r="T36" s="8">
        <v>13645.800000000001</v>
      </c>
      <c r="U36" s="28">
        <f t="shared" ca="1" si="0"/>
        <v>9</v>
      </c>
      <c r="V36" s="17" t="str">
        <f t="shared" ca="1" si="2"/>
        <v>Product33</v>
      </c>
      <c r="W36" s="29">
        <f t="shared" ca="1" si="3"/>
        <v>114</v>
      </c>
      <c r="X36" s="26">
        <f t="shared" ca="1" si="4"/>
        <v>13645.800000000001</v>
      </c>
      <c r="Z36" s="17" t="e">
        <f t="shared" ca="1" si="5"/>
        <v>#VALUE!</v>
      </c>
      <c r="AA36" s="30">
        <f t="shared" ca="1" si="6"/>
        <v>13645.800000000001</v>
      </c>
      <c r="AB36" s="28"/>
      <c r="AC36" s="28"/>
      <c r="AD36" s="8"/>
      <c r="AM36" s="61" t="s">
        <v>124</v>
      </c>
      <c r="AN36" s="17">
        <v>11602.54</v>
      </c>
    </row>
    <row r="37" spans="1:40" x14ac:dyDescent="0.25">
      <c r="R37" s="10" t="s">
        <v>78</v>
      </c>
      <c r="S37" s="11">
        <v>154</v>
      </c>
      <c r="T37" s="8">
        <v>8978.2000000000007</v>
      </c>
      <c r="U37" s="28">
        <f t="shared" ca="1" si="0"/>
        <v>20</v>
      </c>
      <c r="V37" s="17" t="str">
        <f t="shared" ca="1" si="2"/>
        <v>Product34</v>
      </c>
      <c r="W37" s="29">
        <f t="shared" ca="1" si="3"/>
        <v>154</v>
      </c>
      <c r="X37" s="26">
        <f t="shared" ca="1" si="4"/>
        <v>8978.2000000000007</v>
      </c>
      <c r="Z37" s="17" t="e">
        <f t="shared" ca="1" si="5"/>
        <v>#VALUE!</v>
      </c>
      <c r="AA37" s="30">
        <f t="shared" ca="1" si="6"/>
        <v>8978.2000000000007</v>
      </c>
      <c r="AB37" s="28"/>
      <c r="AC37" s="28"/>
      <c r="AD37" s="8"/>
      <c r="AM37" s="61" t="s">
        <v>125</v>
      </c>
      <c r="AN37" s="17">
        <v>5471.4</v>
      </c>
    </row>
    <row r="38" spans="1:40" x14ac:dyDescent="0.25">
      <c r="R38" s="10" t="s">
        <v>80</v>
      </c>
      <c r="S38" s="11">
        <v>105</v>
      </c>
      <c r="T38" s="8">
        <v>703.5</v>
      </c>
      <c r="U38" s="28">
        <f t="shared" ca="1" si="0"/>
        <v>42</v>
      </c>
      <c r="V38" s="17" t="str">
        <f t="shared" ca="1" si="2"/>
        <v>Product35</v>
      </c>
      <c r="W38" s="29">
        <f t="shared" ca="1" si="3"/>
        <v>105</v>
      </c>
      <c r="X38" s="26">
        <f t="shared" ca="1" si="4"/>
        <v>703.5</v>
      </c>
      <c r="Z38" s="17" t="e">
        <f t="shared" ca="1" si="5"/>
        <v>#VALUE!</v>
      </c>
      <c r="AA38" s="30">
        <f t="shared" ca="1" si="6"/>
        <v>703.5</v>
      </c>
      <c r="AB38" s="28"/>
      <c r="AC38" s="28"/>
      <c r="AD38" s="8"/>
      <c r="AM38" s="61" t="s">
        <v>126</v>
      </c>
      <c r="AN38" s="17">
        <v>6243.2199999999993</v>
      </c>
    </row>
    <row r="39" spans="1:40" x14ac:dyDescent="0.25">
      <c r="R39" s="10" t="s">
        <v>82</v>
      </c>
      <c r="S39" s="11">
        <v>75</v>
      </c>
      <c r="T39" s="8">
        <v>7222.5</v>
      </c>
      <c r="U39" s="28">
        <f t="shared" ca="1" si="0"/>
        <v>25</v>
      </c>
      <c r="V39" s="17" t="str">
        <f t="shared" ca="1" si="2"/>
        <v>Product36</v>
      </c>
      <c r="W39" s="29">
        <f t="shared" ca="1" si="3"/>
        <v>75</v>
      </c>
      <c r="X39" s="26">
        <f t="shared" ca="1" si="4"/>
        <v>7222.5</v>
      </c>
      <c r="Z39" s="17" t="e">
        <f t="shared" ca="1" si="5"/>
        <v>#VALUE!</v>
      </c>
      <c r="AA39" s="30">
        <f t="shared" ca="1" si="6"/>
        <v>7222.5</v>
      </c>
      <c r="AB39" s="28"/>
      <c r="AC39" s="28"/>
      <c r="AD39" s="8"/>
      <c r="AM39" s="61" t="s">
        <v>127</v>
      </c>
      <c r="AN39" s="17">
        <v>7684.3700000000008</v>
      </c>
    </row>
    <row r="40" spans="1:40" x14ac:dyDescent="0.25">
      <c r="R40" s="10" t="s">
        <v>84</v>
      </c>
      <c r="S40" s="11">
        <v>60</v>
      </c>
      <c r="T40" s="8">
        <v>5145.6000000000004</v>
      </c>
      <c r="U40" s="28">
        <f t="shared" ca="1" si="0"/>
        <v>33</v>
      </c>
      <c r="V40" s="17" t="str">
        <f t="shared" ca="1" si="2"/>
        <v>Product37</v>
      </c>
      <c r="W40" s="29">
        <f t="shared" ca="1" si="3"/>
        <v>60</v>
      </c>
      <c r="X40" s="26">
        <f t="shared" ca="1" si="4"/>
        <v>5145.6000000000004</v>
      </c>
      <c r="Z40" s="17" t="e">
        <f t="shared" ca="1" si="5"/>
        <v>#VALUE!</v>
      </c>
      <c r="AA40" s="30">
        <f t="shared" ca="1" si="6"/>
        <v>5145.6000000000004</v>
      </c>
      <c r="AB40" s="28"/>
      <c r="AC40" s="28"/>
      <c r="AD40" s="8"/>
      <c r="AM40" s="61" t="s">
        <v>128</v>
      </c>
      <c r="AN40" s="17">
        <v>6841.3900000000012</v>
      </c>
    </row>
    <row r="41" spans="1:40" x14ac:dyDescent="0.25">
      <c r="R41" s="10" t="s">
        <v>87</v>
      </c>
      <c r="S41" s="11">
        <v>111</v>
      </c>
      <c r="T41" s="8">
        <v>8871.1200000000008</v>
      </c>
      <c r="U41" s="28">
        <f t="shared" ca="1" si="0"/>
        <v>21</v>
      </c>
      <c r="V41" s="17" t="str">
        <f t="shared" ca="1" si="2"/>
        <v>Product38</v>
      </c>
      <c r="W41" s="29">
        <f t="shared" ca="1" si="3"/>
        <v>111</v>
      </c>
      <c r="X41" s="26">
        <f t="shared" ca="1" si="4"/>
        <v>8871.1200000000008</v>
      </c>
      <c r="Z41" s="17" t="e">
        <f t="shared" ca="1" si="5"/>
        <v>#VALUE!</v>
      </c>
      <c r="AA41" s="30">
        <f t="shared" ca="1" si="6"/>
        <v>8871.1200000000008</v>
      </c>
      <c r="AB41" s="28"/>
      <c r="AC41" s="28"/>
      <c r="AD41" s="8"/>
      <c r="AM41" s="61" t="s">
        <v>129</v>
      </c>
      <c r="AN41" s="17">
        <v>9902.56</v>
      </c>
    </row>
    <row r="42" spans="1:40" x14ac:dyDescent="0.25">
      <c r="R42" s="10" t="s">
        <v>89</v>
      </c>
      <c r="S42" s="11">
        <v>93</v>
      </c>
      <c r="T42" s="8">
        <v>3957.15</v>
      </c>
      <c r="U42" s="28">
        <f t="shared" ca="1" si="0"/>
        <v>37</v>
      </c>
      <c r="V42" s="17" t="str">
        <f t="shared" ca="1" si="2"/>
        <v>Product39</v>
      </c>
      <c r="W42" s="29">
        <f t="shared" ca="1" si="3"/>
        <v>93</v>
      </c>
      <c r="X42" s="26">
        <f t="shared" ca="1" si="4"/>
        <v>3957.15</v>
      </c>
      <c r="Z42" s="17" t="e">
        <f t="shared" ca="1" si="5"/>
        <v>#VALUE!</v>
      </c>
      <c r="AA42" s="30">
        <f t="shared" ca="1" si="6"/>
        <v>3957.15</v>
      </c>
      <c r="AB42" s="28"/>
      <c r="AC42" s="28"/>
      <c r="AD42" s="8"/>
      <c r="AM42" s="61" t="s">
        <v>130</v>
      </c>
      <c r="AN42" s="17">
        <v>12793.959999999997</v>
      </c>
    </row>
    <row r="43" spans="1:40" x14ac:dyDescent="0.25">
      <c r="R43" s="10" t="s">
        <v>91</v>
      </c>
      <c r="S43" s="11">
        <v>67</v>
      </c>
      <c r="T43" s="8">
        <v>7718.4000000000005</v>
      </c>
      <c r="U43" s="28">
        <f t="shared" ca="1" si="0"/>
        <v>24</v>
      </c>
      <c r="V43" s="17" t="str">
        <f t="shared" ca="1" si="2"/>
        <v>Product40</v>
      </c>
      <c r="W43" s="29">
        <f t="shared" ca="1" si="3"/>
        <v>67</v>
      </c>
      <c r="X43" s="26">
        <f t="shared" ca="1" si="4"/>
        <v>7718.4000000000005</v>
      </c>
      <c r="Z43" s="17" t="e">
        <f t="shared" ca="1" si="5"/>
        <v>#VALUE!</v>
      </c>
      <c r="AA43" s="30">
        <f t="shared" ca="1" si="6"/>
        <v>7718.4000000000005</v>
      </c>
      <c r="AB43" s="28"/>
      <c r="AC43" s="28"/>
      <c r="AD43" s="8"/>
      <c r="AM43" s="61" t="s">
        <v>131</v>
      </c>
      <c r="AN43" s="17">
        <v>9906.27</v>
      </c>
    </row>
    <row r="44" spans="1:40" x14ac:dyDescent="0.25">
      <c r="R44" s="10" t="s">
        <v>93</v>
      </c>
      <c r="S44" s="11">
        <v>132</v>
      </c>
      <c r="T44" s="8">
        <v>22952.16</v>
      </c>
      <c r="U44" s="28">
        <f t="shared" ca="1" si="0"/>
        <v>1</v>
      </c>
      <c r="V44" s="17" t="str">
        <f t="shared" ca="1" si="2"/>
        <v>Product41</v>
      </c>
      <c r="W44" s="29">
        <f t="shared" ca="1" si="3"/>
        <v>132</v>
      </c>
      <c r="X44" s="26">
        <f t="shared" ca="1" si="4"/>
        <v>22952.16</v>
      </c>
      <c r="Z44" s="17" t="e">
        <f t="shared" ca="1" si="5"/>
        <v>#VALUE!</v>
      </c>
      <c r="AA44" s="30">
        <f t="shared" ca="1" si="6"/>
        <v>22952.16</v>
      </c>
      <c r="AB44" s="28"/>
      <c r="AC44" s="28"/>
      <c r="AD44" s="8"/>
      <c r="AM44" s="61" t="s">
        <v>132</v>
      </c>
      <c r="AN44" s="17">
        <v>5083.41</v>
      </c>
    </row>
    <row r="45" spans="1:40" x14ac:dyDescent="0.25">
      <c r="R45" s="10" t="s">
        <v>95</v>
      </c>
      <c r="S45" s="11">
        <v>127</v>
      </c>
      <c r="T45" s="8">
        <v>20574</v>
      </c>
      <c r="U45" s="28">
        <f t="shared" ca="1" si="0"/>
        <v>3</v>
      </c>
      <c r="V45" s="17" t="str">
        <f t="shared" ca="1" si="2"/>
        <v>Product42</v>
      </c>
      <c r="W45" s="29">
        <f t="shared" ca="1" si="3"/>
        <v>127</v>
      </c>
      <c r="X45" s="26">
        <f t="shared" ca="1" si="4"/>
        <v>20574</v>
      </c>
      <c r="Z45" s="17" t="e">
        <f t="shared" ca="1" si="5"/>
        <v>#VALUE!</v>
      </c>
      <c r="AA45" s="30">
        <f t="shared" ca="1" si="6"/>
        <v>20574</v>
      </c>
      <c r="AB45" s="28"/>
      <c r="AC45" s="28"/>
      <c r="AD45" s="8"/>
      <c r="AM45" s="61" t="s">
        <v>133</v>
      </c>
      <c r="AN45" s="17">
        <v>15635.309999999998</v>
      </c>
    </row>
    <row r="46" spans="1:40" x14ac:dyDescent="0.25">
      <c r="R46" s="10" t="s">
        <v>97</v>
      </c>
      <c r="S46" s="11">
        <v>73</v>
      </c>
      <c r="T46" s="8">
        <v>6064.8399999999992</v>
      </c>
      <c r="U46" s="28">
        <f t="shared" ca="1" si="0"/>
        <v>29</v>
      </c>
      <c r="V46" s="17" t="str">
        <f t="shared" ca="1" si="2"/>
        <v>Product43</v>
      </c>
      <c r="W46" s="29">
        <f t="shared" ca="1" si="3"/>
        <v>73</v>
      </c>
      <c r="X46" s="26">
        <f t="shared" ca="1" si="4"/>
        <v>6064.8399999999992</v>
      </c>
      <c r="Z46" s="17" t="e">
        <f t="shared" ca="1" si="5"/>
        <v>#VALUE!</v>
      </c>
      <c r="AA46" s="30">
        <f t="shared" ca="1" si="6"/>
        <v>6064.8399999999992</v>
      </c>
      <c r="AB46" s="28"/>
      <c r="AC46" s="28"/>
      <c r="AD46" s="8"/>
      <c r="AM46" s="61" t="s">
        <v>134</v>
      </c>
      <c r="AN46" s="17">
        <v>10023.76</v>
      </c>
    </row>
    <row r="47" spans="1:40" x14ac:dyDescent="0.25">
      <c r="R47" s="10" t="s">
        <v>99</v>
      </c>
      <c r="S47" s="11">
        <v>199</v>
      </c>
      <c r="T47" s="8">
        <v>16333.92</v>
      </c>
      <c r="U47" s="28">
        <f t="shared" ca="1" si="0"/>
        <v>6</v>
      </c>
      <c r="V47" s="17" t="str">
        <f t="shared" ca="1" si="2"/>
        <v>Product44</v>
      </c>
      <c r="W47" s="29">
        <f t="shared" ca="1" si="3"/>
        <v>199</v>
      </c>
      <c r="X47" s="26">
        <f t="shared" ca="1" si="4"/>
        <v>16333.92</v>
      </c>
      <c r="Z47" s="17" t="e">
        <f t="shared" ca="1" si="5"/>
        <v>#VALUE!</v>
      </c>
      <c r="AA47" s="30">
        <f t="shared" ca="1" si="6"/>
        <v>16333.92</v>
      </c>
      <c r="AB47" s="28"/>
      <c r="AC47" s="28"/>
      <c r="AD47" s="8"/>
      <c r="AM47" s="32" t="s">
        <v>106</v>
      </c>
      <c r="AN47" s="17">
        <v>133923.87</v>
      </c>
    </row>
    <row r="48" spans="1:40" x14ac:dyDescent="0.25">
      <c r="Z48" s="17"/>
      <c r="AM48" s="60" t="s">
        <v>170</v>
      </c>
      <c r="AN48" s="17">
        <v>67705.719999999987</v>
      </c>
    </row>
    <row r="49" spans="26:40" x14ac:dyDescent="0.25">
      <c r="Z49" s="17"/>
      <c r="AM49" s="61" t="s">
        <v>123</v>
      </c>
      <c r="AN49" s="17">
        <v>5161.6399999999994</v>
      </c>
    </row>
    <row r="50" spans="26:40" x14ac:dyDescent="0.25">
      <c r="AM50" s="61" t="s">
        <v>124</v>
      </c>
      <c r="AN50" s="17">
        <v>7630.78</v>
      </c>
    </row>
    <row r="51" spans="26:40" x14ac:dyDescent="0.25">
      <c r="AM51" s="61" t="s">
        <v>125</v>
      </c>
      <c r="AN51" s="17">
        <v>7095.3099999999995</v>
      </c>
    </row>
    <row r="52" spans="26:40" x14ac:dyDescent="0.25">
      <c r="AM52" s="61" t="s">
        <v>126</v>
      </c>
      <c r="AN52" s="17">
        <v>2502.5299999999997</v>
      </c>
    </row>
    <row r="53" spans="26:40" x14ac:dyDescent="0.25">
      <c r="AM53" s="61" t="s">
        <v>127</v>
      </c>
      <c r="AN53" s="17">
        <v>3835.35</v>
      </c>
    </row>
    <row r="54" spans="26:40" x14ac:dyDescent="0.25">
      <c r="AM54" s="61" t="s">
        <v>128</v>
      </c>
      <c r="AN54" s="17">
        <v>1613.94</v>
      </c>
    </row>
    <row r="55" spans="26:40" x14ac:dyDescent="0.25">
      <c r="AM55" s="61" t="s">
        <v>129</v>
      </c>
      <c r="AN55" s="17">
        <v>6863.6999999999989</v>
      </c>
    </row>
    <row r="56" spans="26:40" x14ac:dyDescent="0.25">
      <c r="AM56" s="61" t="s">
        <v>130</v>
      </c>
      <c r="AN56" s="17">
        <v>3603.6299999999997</v>
      </c>
    </row>
    <row r="57" spans="26:40" x14ac:dyDescent="0.25">
      <c r="AM57" s="61" t="s">
        <v>131</v>
      </c>
      <c r="AN57" s="17">
        <v>4249.32</v>
      </c>
    </row>
    <row r="58" spans="26:40" x14ac:dyDescent="0.25">
      <c r="AM58" s="61" t="s">
        <v>132</v>
      </c>
      <c r="AN58" s="17">
        <v>12759.08</v>
      </c>
    </row>
    <row r="59" spans="26:40" x14ac:dyDescent="0.25">
      <c r="AM59" s="61" t="s">
        <v>133</v>
      </c>
      <c r="AN59" s="17">
        <v>4160.72</v>
      </c>
    </row>
    <row r="60" spans="26:40" x14ac:dyDescent="0.25">
      <c r="AM60" s="61" t="s">
        <v>134</v>
      </c>
      <c r="AN60" s="17">
        <v>8229.7199999999993</v>
      </c>
    </row>
    <row r="61" spans="26:40" x14ac:dyDescent="0.25">
      <c r="AM61" s="60" t="s">
        <v>171</v>
      </c>
      <c r="AN61" s="17">
        <v>66218.150000000009</v>
      </c>
    </row>
    <row r="62" spans="26:40" x14ac:dyDescent="0.25">
      <c r="AM62" s="61" t="s">
        <v>123</v>
      </c>
      <c r="AN62" s="17">
        <v>9801.75</v>
      </c>
    </row>
    <row r="63" spans="26:40" x14ac:dyDescent="0.25">
      <c r="AM63" s="61" t="s">
        <v>124</v>
      </c>
      <c r="AN63" s="17">
        <v>6656.1900000000005</v>
      </c>
    </row>
    <row r="64" spans="26:40" x14ac:dyDescent="0.25">
      <c r="AM64" s="61" t="s">
        <v>125</v>
      </c>
      <c r="AN64" s="17">
        <v>3717.44</v>
      </c>
    </row>
    <row r="65" spans="39:40" x14ac:dyDescent="0.25">
      <c r="AM65" s="61" t="s">
        <v>126</v>
      </c>
      <c r="AN65" s="17">
        <v>4011.0800000000004</v>
      </c>
    </row>
    <row r="66" spans="39:40" x14ac:dyDescent="0.25">
      <c r="AM66" s="61" t="s">
        <v>127</v>
      </c>
      <c r="AN66" s="17">
        <v>9160.380000000001</v>
      </c>
    </row>
    <row r="67" spans="39:40" x14ac:dyDescent="0.25">
      <c r="AM67" s="61" t="s">
        <v>128</v>
      </c>
      <c r="AN67" s="17">
        <v>4485.67</v>
      </c>
    </row>
    <row r="68" spans="39:40" x14ac:dyDescent="0.25">
      <c r="AM68" s="61" t="s">
        <v>129</v>
      </c>
      <c r="AN68" s="17">
        <v>4998.6099999999997</v>
      </c>
    </row>
    <row r="69" spans="39:40" x14ac:dyDescent="0.25">
      <c r="AM69" s="61" t="s">
        <v>130</v>
      </c>
      <c r="AN69" s="17">
        <v>4548.84</v>
      </c>
    </row>
    <row r="70" spans="39:40" x14ac:dyDescent="0.25">
      <c r="AM70" s="61" t="s">
        <v>131</v>
      </c>
      <c r="AN70" s="17">
        <v>3418.04</v>
      </c>
    </row>
    <row r="71" spans="39:40" x14ac:dyDescent="0.25">
      <c r="AM71" s="61" t="s">
        <v>132</v>
      </c>
      <c r="AN71" s="17">
        <v>6732.18</v>
      </c>
    </row>
    <row r="72" spans="39:40" x14ac:dyDescent="0.25">
      <c r="AM72" s="61" t="s">
        <v>133</v>
      </c>
      <c r="AN72" s="17">
        <v>5407.51</v>
      </c>
    </row>
    <row r="73" spans="39:40" x14ac:dyDescent="0.25">
      <c r="AM73" s="61" t="s">
        <v>134</v>
      </c>
      <c r="AN73" s="17">
        <v>3280.4600000000005</v>
      </c>
    </row>
    <row r="74" spans="39:40" x14ac:dyDescent="0.25">
      <c r="AM74" s="32" t="s">
        <v>105</v>
      </c>
      <c r="AN74" s="17">
        <v>59347.9</v>
      </c>
    </row>
    <row r="75" spans="39:40" x14ac:dyDescent="0.25">
      <c r="AM75" s="60" t="s">
        <v>170</v>
      </c>
      <c r="AN75" s="17">
        <v>24699.360000000001</v>
      </c>
    </row>
    <row r="76" spans="39:40" x14ac:dyDescent="0.25">
      <c r="AM76" s="61" t="s">
        <v>123</v>
      </c>
      <c r="AN76" s="17">
        <v>4629.6799999999994</v>
      </c>
    </row>
    <row r="77" spans="39:40" x14ac:dyDescent="0.25">
      <c r="AM77" s="61" t="s">
        <v>124</v>
      </c>
      <c r="AN77" s="17">
        <v>1395.65</v>
      </c>
    </row>
    <row r="78" spans="39:40" x14ac:dyDescent="0.25">
      <c r="AM78" s="61" t="s">
        <v>125</v>
      </c>
      <c r="AN78" s="17">
        <v>2032.76</v>
      </c>
    </row>
    <row r="79" spans="39:40" x14ac:dyDescent="0.25">
      <c r="AM79" s="61" t="s">
        <v>126</v>
      </c>
      <c r="AN79" s="17">
        <v>719.28</v>
      </c>
    </row>
    <row r="80" spans="39:40" x14ac:dyDescent="0.25">
      <c r="AM80" s="61" t="s">
        <v>128</v>
      </c>
      <c r="AN80" s="17">
        <v>5747.1900000000005</v>
      </c>
    </row>
    <row r="81" spans="39:40" x14ac:dyDescent="0.25">
      <c r="AM81" s="61" t="s">
        <v>129</v>
      </c>
      <c r="AN81" s="17">
        <v>2325</v>
      </c>
    </row>
    <row r="82" spans="39:40" x14ac:dyDescent="0.25">
      <c r="AM82" s="61" t="s">
        <v>130</v>
      </c>
      <c r="AN82" s="17">
        <v>1407.8</v>
      </c>
    </row>
    <row r="83" spans="39:40" x14ac:dyDescent="0.25">
      <c r="AM83" s="61" t="s">
        <v>131</v>
      </c>
      <c r="AN83" s="17">
        <v>2248.91</v>
      </c>
    </row>
    <row r="84" spans="39:40" x14ac:dyDescent="0.25">
      <c r="AM84" s="61" t="s">
        <v>132</v>
      </c>
      <c r="AN84" s="17">
        <v>438.24</v>
      </c>
    </row>
    <row r="85" spans="39:40" x14ac:dyDescent="0.25">
      <c r="AM85" s="61" t="s">
        <v>133</v>
      </c>
      <c r="AN85" s="17">
        <v>1529.1200000000001</v>
      </c>
    </row>
    <row r="86" spans="39:40" x14ac:dyDescent="0.25">
      <c r="AM86" s="61" t="s">
        <v>134</v>
      </c>
      <c r="AN86" s="17">
        <v>2225.73</v>
      </c>
    </row>
    <row r="87" spans="39:40" x14ac:dyDescent="0.25">
      <c r="AM87" s="60" t="s">
        <v>171</v>
      </c>
      <c r="AN87" s="17">
        <v>34648.54</v>
      </c>
    </row>
    <row r="88" spans="39:40" x14ac:dyDescent="0.25">
      <c r="AM88" s="61" t="s">
        <v>123</v>
      </c>
      <c r="AN88" s="17">
        <v>1707.15</v>
      </c>
    </row>
    <row r="89" spans="39:40" x14ac:dyDescent="0.25">
      <c r="AM89" s="61" t="s">
        <v>125</v>
      </c>
      <c r="AN89" s="17">
        <v>3008.0200000000004</v>
      </c>
    </row>
    <row r="90" spans="39:40" x14ac:dyDescent="0.25">
      <c r="AM90" s="61" t="s">
        <v>126</v>
      </c>
      <c r="AN90" s="17">
        <v>1072.3800000000001</v>
      </c>
    </row>
    <row r="91" spans="39:40" x14ac:dyDescent="0.25">
      <c r="AM91" s="61" t="s">
        <v>127</v>
      </c>
      <c r="AN91" s="17">
        <v>6108.24</v>
      </c>
    </row>
    <row r="92" spans="39:40" x14ac:dyDescent="0.25">
      <c r="AM92" s="61" t="s">
        <v>128</v>
      </c>
      <c r="AN92" s="17">
        <v>2764.48</v>
      </c>
    </row>
    <row r="93" spans="39:40" x14ac:dyDescent="0.25">
      <c r="AM93" s="61" t="s">
        <v>129</v>
      </c>
      <c r="AN93" s="17">
        <v>1296</v>
      </c>
    </row>
    <row r="94" spans="39:40" x14ac:dyDescent="0.25">
      <c r="AM94" s="61" t="s">
        <v>130</v>
      </c>
      <c r="AN94" s="17">
        <v>3852.25</v>
      </c>
    </row>
    <row r="95" spans="39:40" x14ac:dyDescent="0.25">
      <c r="AM95" s="61" t="s">
        <v>131</v>
      </c>
      <c r="AN95" s="17">
        <v>3064.6800000000003</v>
      </c>
    </row>
    <row r="96" spans="39:40" x14ac:dyDescent="0.25">
      <c r="AM96" s="61" t="s">
        <v>132</v>
      </c>
      <c r="AN96" s="17">
        <v>1231.2</v>
      </c>
    </row>
    <row r="97" spans="39:40" x14ac:dyDescent="0.25">
      <c r="AM97" s="61" t="s">
        <v>133</v>
      </c>
      <c r="AN97" s="17">
        <v>5378.8499999999995</v>
      </c>
    </row>
    <row r="98" spans="39:40" x14ac:dyDescent="0.25">
      <c r="AM98" s="61" t="s">
        <v>134</v>
      </c>
      <c r="AN98" s="17">
        <v>5165.29</v>
      </c>
    </row>
  </sheetData>
  <mergeCells count="2">
    <mergeCell ref="D5:E5"/>
    <mergeCell ref="L2:O2"/>
  </mergeCells>
  <pageMargins left="0.7" right="0.7" top="0.75" bottom="0.75" header="0.3" footer="0.3"/>
  <pageSetup paperSize="0" orientation="portrait" r:id="rId10"/>
  <drawing r:id="rId11"/>
  <legacyDrawing r:id="rId12"/>
  <mc:AlternateContent xmlns:mc="http://schemas.openxmlformats.org/markup-compatibility/2006">
    <mc:Choice Requires="x14">
      <controls>
        <mc:AlternateContent xmlns:mc="http://schemas.openxmlformats.org/markup-compatibility/2006">
          <mc:Choice Requires="x14">
            <control shapeId="1029" r:id="rId13" name="Scroll Bar 5">
              <controlPr defaultSize="0" autoPict="0">
                <anchor moveWithCells="1">
                  <from>
                    <xdr:col>27</xdr:col>
                    <xdr:colOff>304800</xdr:colOff>
                    <xdr:row>8</xdr:row>
                    <xdr:rowOff>171450</xdr:rowOff>
                  </from>
                  <to>
                    <xdr:col>27</xdr:col>
                    <xdr:colOff>628650</xdr:colOff>
                    <xdr:row>19</xdr:row>
                    <xdr:rowOff>161925</xdr:rowOff>
                  </to>
                </anchor>
              </controlPr>
            </control>
          </mc:Choice>
        </mc:AlternateContent>
        <mc:AlternateContent xmlns:mc="http://schemas.openxmlformats.org/markup-compatibility/2006">
          <mc:Choice Requires="x14">
            <control shapeId="1030" r:id="rId14" name="Check Box 6">
              <controlPr defaultSize="0" autoFill="0" autoLine="0" autoPict="0">
                <anchor moveWithCells="1">
                  <from>
                    <xdr:col>11</xdr:col>
                    <xdr:colOff>457200</xdr:colOff>
                    <xdr:row>18</xdr:row>
                    <xdr:rowOff>57150</xdr:rowOff>
                  </from>
                  <to>
                    <xdr:col>11</xdr:col>
                    <xdr:colOff>762000</xdr:colOff>
                    <xdr:row>19</xdr:row>
                    <xdr:rowOff>85725</xdr:rowOff>
                  </to>
                </anchor>
              </controlPr>
            </control>
          </mc:Choice>
        </mc:AlternateContent>
        <mc:AlternateContent xmlns:mc="http://schemas.openxmlformats.org/markup-compatibility/2006">
          <mc:Choice Requires="x14">
            <control shapeId="1032" r:id="rId15" name="Check Box 8">
              <controlPr defaultSize="0" autoFill="0" autoLine="0" autoPict="0">
                <anchor moveWithCells="1">
                  <from>
                    <xdr:col>11</xdr:col>
                    <xdr:colOff>790575</xdr:colOff>
                    <xdr:row>18</xdr:row>
                    <xdr:rowOff>66675</xdr:rowOff>
                  </from>
                  <to>
                    <xdr:col>12</xdr:col>
                    <xdr:colOff>219075</xdr:colOff>
                    <xdr:row>19</xdr:row>
                    <xdr:rowOff>95250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F5C1-AEAF-4524-BC82-D1B7C6F912DD}">
  <dimension ref="A1:S49"/>
  <sheetViews>
    <sheetView showGridLines="0" topLeftCell="G1" zoomScale="90" zoomScaleNormal="90" workbookViewId="0">
      <selection activeCell="R24" sqref="R24"/>
    </sheetView>
  </sheetViews>
  <sheetFormatPr defaultRowHeight="15" x14ac:dyDescent="0.25"/>
  <cols>
    <col min="1" max="1" width="10" customWidth="1"/>
    <col min="2" max="3" width="14.85546875" customWidth="1"/>
    <col min="4" max="4" width="20.42578125" customWidth="1"/>
    <col min="5" max="5" width="9.140625" customWidth="1"/>
    <col min="6" max="6" width="12" customWidth="1"/>
    <col min="7" max="7" width="15" bestFit="1" customWidth="1"/>
    <col min="8" max="8" width="18.85546875" bestFit="1" customWidth="1"/>
    <col min="9" max="9" width="19.42578125" bestFit="1" customWidth="1"/>
    <col min="13" max="13" width="17.85546875" bestFit="1" customWidth="1"/>
    <col min="14" max="14" width="13.7109375" customWidth="1"/>
    <col min="16" max="16" width="18.5703125" customWidth="1"/>
    <col min="17" max="17" width="19.7109375" customWidth="1"/>
    <col min="18" max="18" width="22" customWidth="1"/>
    <col min="19" max="19" width="12" bestFit="1" customWidth="1"/>
  </cols>
  <sheetData>
    <row r="1" spans="1:19" ht="30" x14ac:dyDescent="0.25">
      <c r="A1" s="43" t="s">
        <v>156</v>
      </c>
      <c r="B1" s="43" t="s">
        <v>163</v>
      </c>
      <c r="C1" s="43" t="s">
        <v>118</v>
      </c>
      <c r="D1" s="43" t="s">
        <v>117</v>
      </c>
      <c r="E1" s="43" t="s">
        <v>155</v>
      </c>
      <c r="F1" s="43" t="s">
        <v>157</v>
      </c>
      <c r="G1" s="43" t="s">
        <v>158</v>
      </c>
      <c r="H1" s="43" t="s">
        <v>159</v>
      </c>
      <c r="I1" s="43" t="s">
        <v>160</v>
      </c>
      <c r="J1" s="54"/>
      <c r="K1" s="43" t="s">
        <v>156</v>
      </c>
      <c r="L1" s="43" t="s">
        <v>162</v>
      </c>
      <c r="M1" s="43" t="s">
        <v>140</v>
      </c>
      <c r="N1" s="43" t="s">
        <v>161</v>
      </c>
      <c r="O1" s="54"/>
      <c r="P1" s="55" t="s">
        <v>164</v>
      </c>
      <c r="Q1" s="55" t="s">
        <v>165</v>
      </c>
      <c r="R1" s="58" t="s">
        <v>166</v>
      </c>
      <c r="S1" s="56" t="s">
        <v>138</v>
      </c>
    </row>
    <row r="2" spans="1:19" x14ac:dyDescent="0.25">
      <c r="A2" s="14">
        <v>1</v>
      </c>
      <c r="B2" s="47">
        <v>1</v>
      </c>
      <c r="C2" s="69">
        <v>2021</v>
      </c>
      <c r="D2" s="14" t="s">
        <v>123</v>
      </c>
      <c r="E2" s="26">
        <v>17765.34</v>
      </c>
      <c r="F2" s="44"/>
      <c r="G2" s="44"/>
      <c r="H2" s="52">
        <f t="shared" ref="H2:H49" si="0">AVERAGEIF(B$8:B$19,B2,G$8:G$19)</f>
        <v>1.4020803975142133</v>
      </c>
      <c r="I2" s="26">
        <f>E2/H2</f>
        <v>12670.69993382452</v>
      </c>
      <c r="K2" s="14">
        <v>1</v>
      </c>
      <c r="L2" s="69">
        <v>2021</v>
      </c>
      <c r="M2" s="14" t="s">
        <v>123</v>
      </c>
      <c r="N2" s="26">
        <v>15263</v>
      </c>
      <c r="P2" s="26">
        <f>SUM(N26:N49)</f>
        <v>414765.62867166469</v>
      </c>
      <c r="Q2" s="26">
        <f>SUM(E26:E49)</f>
        <v>513401.64192695532</v>
      </c>
      <c r="R2" s="57">
        <f>Q2-P2</f>
        <v>98636.013255290629</v>
      </c>
      <c r="S2" s="15">
        <f>R2/Q2</f>
        <v>0.19212251227923449</v>
      </c>
    </row>
    <row r="3" spans="1:19" x14ac:dyDescent="0.25">
      <c r="A3" s="19">
        <v>2</v>
      </c>
      <c r="B3" s="47">
        <v>2</v>
      </c>
      <c r="C3" s="70"/>
      <c r="D3" s="14" t="s">
        <v>124</v>
      </c>
      <c r="E3" s="26">
        <v>12598.57</v>
      </c>
      <c r="F3" s="45"/>
      <c r="G3" s="45"/>
      <c r="H3" s="52">
        <f t="shared" si="0"/>
        <v>1.0744675665451711</v>
      </c>
      <c r="I3" s="26">
        <f t="shared" ref="I3:I25" si="1">E3/H3</f>
        <v>11725.407441109905</v>
      </c>
      <c r="K3" s="14">
        <v>2</v>
      </c>
      <c r="L3" s="70"/>
      <c r="M3" s="14" t="s">
        <v>124</v>
      </c>
      <c r="N3" s="26">
        <v>10386</v>
      </c>
    </row>
    <row r="4" spans="1:19" x14ac:dyDescent="0.25">
      <c r="A4" s="19">
        <v>3</v>
      </c>
      <c r="B4" s="47">
        <v>3</v>
      </c>
      <c r="C4" s="70"/>
      <c r="D4" s="14" t="s">
        <v>125</v>
      </c>
      <c r="E4" s="26">
        <v>16419.79</v>
      </c>
      <c r="F4" s="46"/>
      <c r="G4" s="46"/>
      <c r="H4" s="52">
        <f t="shared" si="0"/>
        <v>0.70978410679588833</v>
      </c>
      <c r="I4" s="26">
        <f t="shared" si="1"/>
        <v>23133.499105977895</v>
      </c>
      <c r="K4" s="14">
        <v>3</v>
      </c>
      <c r="L4" s="70"/>
      <c r="M4" s="14" t="s">
        <v>125</v>
      </c>
      <c r="N4" s="26">
        <v>13685</v>
      </c>
    </row>
    <row r="5" spans="1:19" x14ac:dyDescent="0.25">
      <c r="A5" s="19">
        <v>4</v>
      </c>
      <c r="B5" s="47">
        <v>4</v>
      </c>
      <c r="C5" s="70"/>
      <c r="D5" s="14" t="s">
        <v>126</v>
      </c>
      <c r="E5" s="26">
        <v>15252.43</v>
      </c>
      <c r="F5" s="46"/>
      <c r="G5" s="46"/>
      <c r="H5" s="52">
        <f t="shared" si="0"/>
        <v>0.67530973003069561</v>
      </c>
      <c r="I5" s="26">
        <f t="shared" si="1"/>
        <v>22585.828874858231</v>
      </c>
      <c r="K5" s="14">
        <v>4</v>
      </c>
      <c r="L5" s="70"/>
      <c r="M5" s="14" t="s">
        <v>126</v>
      </c>
      <c r="N5" s="26">
        <v>12183</v>
      </c>
      <c r="P5" s="14" t="s">
        <v>169</v>
      </c>
      <c r="Q5" s="14" t="s">
        <v>168</v>
      </c>
      <c r="R5" s="14" t="s">
        <v>167</v>
      </c>
      <c r="S5" s="14" t="s">
        <v>142</v>
      </c>
    </row>
    <row r="6" spans="1:19" x14ac:dyDescent="0.25">
      <c r="A6" s="19">
        <v>5</v>
      </c>
      <c r="B6" s="47">
        <v>5</v>
      </c>
      <c r="C6" s="70"/>
      <c r="D6" s="14" t="s">
        <v>127</v>
      </c>
      <c r="E6" s="26">
        <v>7957.4599999999991</v>
      </c>
      <c r="F6" s="46"/>
      <c r="G6" s="46"/>
      <c r="H6" s="52">
        <f t="shared" si="0"/>
        <v>1.3375418488864435</v>
      </c>
      <c r="I6" s="26">
        <f t="shared" si="1"/>
        <v>5949.3166562413726</v>
      </c>
      <c r="K6" s="14">
        <v>5</v>
      </c>
      <c r="L6" s="70"/>
      <c r="M6" s="14" t="s">
        <v>127</v>
      </c>
      <c r="N6" s="26">
        <v>6807</v>
      </c>
      <c r="P6" s="14">
        <v>33</v>
      </c>
      <c r="Q6" s="26">
        <f>((P6/100)*P2)+P2</f>
        <v>551638.28613331402</v>
      </c>
      <c r="R6" s="26">
        <f>P2</f>
        <v>414765.62867166469</v>
      </c>
      <c r="S6" s="26">
        <f>Q6-R6</f>
        <v>136872.65746164933</v>
      </c>
    </row>
    <row r="7" spans="1:19" x14ac:dyDescent="0.25">
      <c r="A7" s="19">
        <v>6</v>
      </c>
      <c r="B7" s="47">
        <v>6</v>
      </c>
      <c r="C7" s="70"/>
      <c r="D7" s="14" t="s">
        <v>128</v>
      </c>
      <c r="E7" s="26">
        <v>16442.169999999998</v>
      </c>
      <c r="F7" s="46"/>
      <c r="G7" s="46"/>
      <c r="H7" s="52">
        <f t="shared" si="0"/>
        <v>0.78941592406749572</v>
      </c>
      <c r="I7" s="26">
        <f t="shared" si="1"/>
        <v>20828.272522399966</v>
      </c>
      <c r="K7" s="14">
        <v>6</v>
      </c>
      <c r="L7" s="70"/>
      <c r="M7" s="14" t="s">
        <v>128</v>
      </c>
      <c r="N7" s="26">
        <v>13417</v>
      </c>
    </row>
    <row r="8" spans="1:19" x14ac:dyDescent="0.25">
      <c r="A8" s="19">
        <v>7</v>
      </c>
      <c r="B8" s="48">
        <v>7</v>
      </c>
      <c r="C8" s="70"/>
      <c r="D8" s="49" t="s">
        <v>129</v>
      </c>
      <c r="E8" s="50">
        <v>19054.62</v>
      </c>
      <c r="F8" s="50">
        <f t="shared" ref="F8:F19" si="2">(AVERAGE(E2:E13)+AVERAGE(E3:E14))/2</f>
        <v>15849.371666666666</v>
      </c>
      <c r="G8" s="51">
        <f t="shared" ref="G8:G19" si="3">E8/F8</f>
        <v>1.2022318865847783</v>
      </c>
      <c r="H8" s="52">
        <f t="shared" si="0"/>
        <v>1.2022318865847783</v>
      </c>
      <c r="I8" s="26">
        <f t="shared" si="1"/>
        <v>15849.371666666666</v>
      </c>
      <c r="K8" s="14">
        <v>7</v>
      </c>
      <c r="L8" s="70"/>
      <c r="M8" s="14" t="s">
        <v>129</v>
      </c>
      <c r="N8" s="26">
        <v>16400</v>
      </c>
    </row>
    <row r="9" spans="1:19" x14ac:dyDescent="0.25">
      <c r="A9" s="19">
        <v>8</v>
      </c>
      <c r="B9" s="48">
        <v>8</v>
      </c>
      <c r="C9" s="70"/>
      <c r="D9" s="49" t="s">
        <v>130</v>
      </c>
      <c r="E9" s="50">
        <v>14155.350000000004</v>
      </c>
      <c r="F9" s="50">
        <f t="shared" si="2"/>
        <v>16327.556666666667</v>
      </c>
      <c r="G9" s="51">
        <f t="shared" si="3"/>
        <v>0.86696070263217606</v>
      </c>
      <c r="H9" s="52">
        <f t="shared" si="0"/>
        <v>0.86696070263217606</v>
      </c>
      <c r="I9" s="26">
        <f t="shared" si="1"/>
        <v>16327.556666666667</v>
      </c>
      <c r="K9" s="14">
        <v>8</v>
      </c>
      <c r="L9" s="70"/>
      <c r="M9" s="14" t="s">
        <v>130</v>
      </c>
      <c r="N9" s="26">
        <v>12632</v>
      </c>
      <c r="Q9" s="8"/>
    </row>
    <row r="10" spans="1:19" x14ac:dyDescent="0.25">
      <c r="A10" s="19">
        <v>9</v>
      </c>
      <c r="B10" s="48">
        <v>9</v>
      </c>
      <c r="C10" s="70"/>
      <c r="D10" s="49" t="s">
        <v>131</v>
      </c>
      <c r="E10" s="50">
        <v>18853.82</v>
      </c>
      <c r="F10" s="50">
        <f t="shared" si="2"/>
        <v>16387.441250000003</v>
      </c>
      <c r="G10" s="51">
        <f t="shared" si="3"/>
        <v>1.150504200892253</v>
      </c>
      <c r="H10" s="52">
        <f t="shared" si="0"/>
        <v>1.150504200892253</v>
      </c>
      <c r="I10" s="26">
        <f t="shared" si="1"/>
        <v>16387.441250000003</v>
      </c>
      <c r="K10" s="14">
        <v>9</v>
      </c>
      <c r="L10" s="70"/>
      <c r="M10" s="14" t="s">
        <v>131</v>
      </c>
      <c r="N10" s="26">
        <v>15310</v>
      </c>
      <c r="Q10" s="35"/>
    </row>
    <row r="11" spans="1:19" x14ac:dyDescent="0.25">
      <c r="A11" s="19">
        <v>10</v>
      </c>
      <c r="B11" s="48">
        <v>10</v>
      </c>
      <c r="C11" s="70"/>
      <c r="D11" s="49" t="s">
        <v>132</v>
      </c>
      <c r="E11" s="50">
        <v>20453.900000000005</v>
      </c>
      <c r="F11" s="50">
        <f t="shared" si="2"/>
        <v>16047.912916666668</v>
      </c>
      <c r="G11" s="51">
        <f t="shared" si="3"/>
        <v>1.2745520309221936</v>
      </c>
      <c r="H11" s="52">
        <f t="shared" si="0"/>
        <v>1.2745520309221936</v>
      </c>
      <c r="I11" s="26">
        <f t="shared" si="1"/>
        <v>16047.912916666668</v>
      </c>
      <c r="K11" s="14">
        <v>10</v>
      </c>
      <c r="L11" s="70"/>
      <c r="M11" s="14" t="s">
        <v>132</v>
      </c>
      <c r="N11" s="26">
        <v>16815</v>
      </c>
      <c r="Q11" s="59"/>
    </row>
    <row r="12" spans="1:19" x14ac:dyDescent="0.25">
      <c r="A12" s="19">
        <v>11</v>
      </c>
      <c r="B12" s="48">
        <v>11</v>
      </c>
      <c r="C12" s="70"/>
      <c r="D12" s="49" t="s">
        <v>133</v>
      </c>
      <c r="E12" s="50">
        <v>9702.4</v>
      </c>
      <c r="F12" s="50">
        <f t="shared" si="2"/>
        <v>16509.153750000001</v>
      </c>
      <c r="G12" s="51">
        <f t="shared" si="3"/>
        <v>0.58769820348907942</v>
      </c>
      <c r="H12" s="52">
        <f t="shared" si="0"/>
        <v>0.58769820348907942</v>
      </c>
      <c r="I12" s="26">
        <f t="shared" si="1"/>
        <v>16509.153750000001</v>
      </c>
      <c r="K12" s="14">
        <v>11</v>
      </c>
      <c r="L12" s="70"/>
      <c r="M12" s="14" t="s">
        <v>133</v>
      </c>
      <c r="N12" s="26">
        <v>8322</v>
      </c>
    </row>
    <row r="13" spans="1:19" x14ac:dyDescent="0.25">
      <c r="A13" s="19">
        <v>12</v>
      </c>
      <c r="B13" s="48">
        <v>12</v>
      </c>
      <c r="C13" s="71"/>
      <c r="D13" s="49" t="s">
        <v>134</v>
      </c>
      <c r="E13" s="50">
        <v>18628.47</v>
      </c>
      <c r="F13" s="50">
        <f t="shared" si="2"/>
        <v>17036.024583333332</v>
      </c>
      <c r="G13" s="51">
        <f t="shared" si="3"/>
        <v>1.0934751771974189</v>
      </c>
      <c r="H13" s="52">
        <f t="shared" si="0"/>
        <v>1.0934751771974189</v>
      </c>
      <c r="I13" s="26">
        <f t="shared" si="1"/>
        <v>17036.024583333332</v>
      </c>
      <c r="K13" s="14">
        <v>12</v>
      </c>
      <c r="L13" s="71"/>
      <c r="M13" s="14" t="s">
        <v>134</v>
      </c>
      <c r="N13" s="26">
        <v>15749</v>
      </c>
    </row>
    <row r="14" spans="1:19" x14ac:dyDescent="0.25">
      <c r="A14" s="19">
        <v>13</v>
      </c>
      <c r="B14" s="48">
        <v>1</v>
      </c>
      <c r="C14" s="66">
        <v>2022</v>
      </c>
      <c r="D14" s="49" t="s">
        <v>123</v>
      </c>
      <c r="E14" s="50">
        <v>23581.620000000003</v>
      </c>
      <c r="F14" s="50">
        <f t="shared" si="2"/>
        <v>16819.021250000002</v>
      </c>
      <c r="G14" s="51">
        <f t="shared" si="3"/>
        <v>1.4020803975142133</v>
      </c>
      <c r="H14" s="52">
        <f t="shared" si="0"/>
        <v>1.4020803975142133</v>
      </c>
      <c r="I14" s="26">
        <f t="shared" si="1"/>
        <v>16819.021250000002</v>
      </c>
      <c r="K14" s="14">
        <v>13</v>
      </c>
      <c r="L14" s="66">
        <v>2022</v>
      </c>
      <c r="M14" s="14" t="s">
        <v>123</v>
      </c>
      <c r="N14" s="26">
        <v>19027</v>
      </c>
    </row>
    <row r="15" spans="1:19" x14ac:dyDescent="0.25">
      <c r="A15" s="19">
        <v>14</v>
      </c>
      <c r="B15" s="48">
        <v>2</v>
      </c>
      <c r="C15" s="67"/>
      <c r="D15" s="49" t="s">
        <v>124</v>
      </c>
      <c r="E15" s="50">
        <v>18258.730000000003</v>
      </c>
      <c r="F15" s="50">
        <f t="shared" si="2"/>
        <v>16993.281666666669</v>
      </c>
      <c r="G15" s="51">
        <f t="shared" si="3"/>
        <v>1.0744675665451711</v>
      </c>
      <c r="H15" s="52">
        <f t="shared" si="0"/>
        <v>1.0744675665451711</v>
      </c>
      <c r="I15" s="26">
        <f t="shared" si="1"/>
        <v>16993.281666666669</v>
      </c>
      <c r="K15" s="14">
        <v>14</v>
      </c>
      <c r="L15" s="67"/>
      <c r="M15" s="14" t="s">
        <v>124</v>
      </c>
      <c r="N15" s="26">
        <v>14955</v>
      </c>
    </row>
    <row r="16" spans="1:19" x14ac:dyDescent="0.25">
      <c r="A16" s="19">
        <v>15</v>
      </c>
      <c r="B16" s="48">
        <v>3</v>
      </c>
      <c r="C16" s="67"/>
      <c r="D16" s="49" t="s">
        <v>125</v>
      </c>
      <c r="E16" s="50">
        <v>12196.86</v>
      </c>
      <c r="F16" s="50">
        <f t="shared" si="2"/>
        <v>17183.901250000003</v>
      </c>
      <c r="G16" s="51">
        <f t="shared" si="3"/>
        <v>0.70978410679588833</v>
      </c>
      <c r="H16" s="52">
        <f t="shared" si="0"/>
        <v>0.70978410679588833</v>
      </c>
      <c r="I16" s="26">
        <f t="shared" si="1"/>
        <v>17183.901250000003</v>
      </c>
      <c r="K16" s="14">
        <v>15</v>
      </c>
      <c r="L16" s="67"/>
      <c r="M16" s="14" t="s">
        <v>125</v>
      </c>
      <c r="N16" s="26">
        <v>9752</v>
      </c>
    </row>
    <row r="17" spans="1:17" x14ac:dyDescent="0.25">
      <c r="A17" s="19">
        <v>16</v>
      </c>
      <c r="B17" s="48">
        <v>4</v>
      </c>
      <c r="C17" s="67"/>
      <c r="D17" s="49" t="s">
        <v>126</v>
      </c>
      <c r="E17" s="50">
        <v>11326.68</v>
      </c>
      <c r="F17" s="50">
        <f t="shared" si="2"/>
        <v>16772.570416666669</v>
      </c>
      <c r="G17" s="51">
        <f t="shared" si="3"/>
        <v>0.67530973003069561</v>
      </c>
      <c r="H17" s="52">
        <f t="shared" si="0"/>
        <v>0.67530973003069561</v>
      </c>
      <c r="I17" s="26">
        <f t="shared" si="1"/>
        <v>16772.570416666669</v>
      </c>
      <c r="K17" s="14">
        <v>16</v>
      </c>
      <c r="L17" s="67"/>
      <c r="M17" s="14" t="s">
        <v>126</v>
      </c>
      <c r="N17" s="26">
        <v>9099</v>
      </c>
      <c r="Q17" s="8">
        <f>(Q6-P2)/Q6</f>
        <v>0.24812030075187969</v>
      </c>
    </row>
    <row r="18" spans="1:17" x14ac:dyDescent="0.25">
      <c r="A18" s="19">
        <v>17</v>
      </c>
      <c r="B18" s="48">
        <v>5</v>
      </c>
      <c r="C18" s="67"/>
      <c r="D18" s="49" t="s">
        <v>127</v>
      </c>
      <c r="E18" s="50">
        <v>22952.99</v>
      </c>
      <c r="F18" s="50">
        <f t="shared" si="2"/>
        <v>17160.577083333337</v>
      </c>
      <c r="G18" s="51">
        <f t="shared" si="3"/>
        <v>1.3375418488864435</v>
      </c>
      <c r="H18" s="52">
        <f t="shared" si="0"/>
        <v>1.3375418488864435</v>
      </c>
      <c r="I18" s="26">
        <f t="shared" si="1"/>
        <v>17160.577083333337</v>
      </c>
      <c r="K18" s="14">
        <v>17</v>
      </c>
      <c r="L18" s="67"/>
      <c r="M18" s="14" t="s">
        <v>127</v>
      </c>
      <c r="N18" s="26">
        <v>19719</v>
      </c>
    </row>
    <row r="19" spans="1:17" x14ac:dyDescent="0.25">
      <c r="A19" s="19">
        <v>18</v>
      </c>
      <c r="B19" s="48">
        <v>6</v>
      </c>
      <c r="C19" s="67"/>
      <c r="D19" s="49" t="s">
        <v>128</v>
      </c>
      <c r="E19" s="50">
        <v>14091.54</v>
      </c>
      <c r="F19" s="50">
        <f t="shared" si="2"/>
        <v>17850.590000000004</v>
      </c>
      <c r="G19" s="51">
        <f t="shared" si="3"/>
        <v>0.78941592406749572</v>
      </c>
      <c r="H19" s="52">
        <f t="shared" si="0"/>
        <v>0.78941592406749572</v>
      </c>
      <c r="I19" s="26">
        <f t="shared" si="1"/>
        <v>17850.590000000004</v>
      </c>
      <c r="K19" s="14">
        <v>18</v>
      </c>
      <c r="L19" s="67"/>
      <c r="M19" s="14" t="s">
        <v>128</v>
      </c>
      <c r="N19" s="26">
        <v>11462</v>
      </c>
    </row>
    <row r="20" spans="1:17" x14ac:dyDescent="0.25">
      <c r="A20" s="19">
        <v>19</v>
      </c>
      <c r="B20" s="47">
        <v>7</v>
      </c>
      <c r="C20" s="67"/>
      <c r="D20" s="14" t="s">
        <v>129</v>
      </c>
      <c r="E20" s="26">
        <v>16197.170000000002</v>
      </c>
      <c r="F20" s="44"/>
      <c r="G20" s="44"/>
      <c r="H20" s="52">
        <f t="shared" si="0"/>
        <v>1.2022318865847783</v>
      </c>
      <c r="I20" s="26">
        <f t="shared" si="1"/>
        <v>13472.58393387973</v>
      </c>
      <c r="K20" s="14">
        <v>19</v>
      </c>
      <c r="L20" s="67"/>
      <c r="M20" s="14" t="s">
        <v>129</v>
      </c>
      <c r="N20" s="26">
        <v>13478</v>
      </c>
    </row>
    <row r="21" spans="1:17" x14ac:dyDescent="0.25">
      <c r="A21" s="19">
        <v>20</v>
      </c>
      <c r="B21" s="47">
        <v>8</v>
      </c>
      <c r="C21" s="67"/>
      <c r="D21" s="14" t="s">
        <v>130</v>
      </c>
      <c r="E21" s="26">
        <v>21195.050000000003</v>
      </c>
      <c r="F21" s="45"/>
      <c r="G21" s="45"/>
      <c r="H21" s="52">
        <f t="shared" si="0"/>
        <v>0.86696070263217606</v>
      </c>
      <c r="I21" s="26">
        <f t="shared" si="1"/>
        <v>24447.532553263132</v>
      </c>
      <c r="K21" s="14">
        <v>20</v>
      </c>
      <c r="L21" s="67"/>
      <c r="M21" s="14" t="s">
        <v>130</v>
      </c>
      <c r="N21" s="26">
        <v>17199</v>
      </c>
    </row>
    <row r="22" spans="1:17" x14ac:dyDescent="0.25">
      <c r="A22" s="19">
        <v>21</v>
      </c>
      <c r="B22" s="47">
        <v>9</v>
      </c>
      <c r="C22" s="67"/>
      <c r="D22" s="14" t="s">
        <v>131</v>
      </c>
      <c r="E22" s="26">
        <v>16388.990000000002</v>
      </c>
      <c r="F22" s="46"/>
      <c r="G22" s="46"/>
      <c r="H22" s="52">
        <f t="shared" si="0"/>
        <v>1.150504200892253</v>
      </c>
      <c r="I22" s="26">
        <f t="shared" si="1"/>
        <v>14245.050115670861</v>
      </c>
      <c r="K22" s="14">
        <v>21</v>
      </c>
      <c r="L22" s="67"/>
      <c r="M22" s="14" t="s">
        <v>131</v>
      </c>
      <c r="N22" s="26">
        <v>13448</v>
      </c>
    </row>
    <row r="23" spans="1:17" x14ac:dyDescent="0.25">
      <c r="A23" s="19">
        <v>22</v>
      </c>
      <c r="B23" s="47">
        <v>10</v>
      </c>
      <c r="C23" s="67"/>
      <c r="D23" s="14" t="s">
        <v>132</v>
      </c>
      <c r="E23" s="26">
        <v>13046.79</v>
      </c>
      <c r="F23" s="46"/>
      <c r="G23" s="46"/>
      <c r="H23" s="52">
        <f t="shared" si="0"/>
        <v>1.2745520309221936</v>
      </c>
      <c r="I23" s="26">
        <f t="shared" si="1"/>
        <v>10236.373002803253</v>
      </c>
      <c r="K23" s="14">
        <v>22</v>
      </c>
      <c r="L23" s="67"/>
      <c r="M23" s="14" t="s">
        <v>132</v>
      </c>
      <c r="N23" s="26">
        <v>11027</v>
      </c>
    </row>
    <row r="24" spans="1:17" x14ac:dyDescent="0.25">
      <c r="A24" s="19">
        <v>23</v>
      </c>
      <c r="B24" s="47">
        <v>11</v>
      </c>
      <c r="C24" s="67"/>
      <c r="D24" s="14" t="s">
        <v>133</v>
      </c>
      <c r="E24" s="26">
        <v>26421.670000000006</v>
      </c>
      <c r="F24" s="46"/>
      <c r="G24" s="46"/>
      <c r="H24" s="52">
        <f t="shared" si="0"/>
        <v>0.58769820348907942</v>
      </c>
      <c r="I24" s="26">
        <f t="shared" si="1"/>
        <v>44957.887982536551</v>
      </c>
      <c r="K24" s="14">
        <v>23</v>
      </c>
      <c r="L24" s="67"/>
      <c r="M24" s="14" t="s">
        <v>133</v>
      </c>
      <c r="N24" s="26">
        <v>20984</v>
      </c>
    </row>
    <row r="25" spans="1:17" x14ac:dyDescent="0.25">
      <c r="A25" s="19">
        <v>24</v>
      </c>
      <c r="B25" s="47">
        <v>12</v>
      </c>
      <c r="C25" s="68"/>
      <c r="D25" s="14" t="s">
        <v>134</v>
      </c>
      <c r="E25" s="26">
        <v>18469.510000000002</v>
      </c>
      <c r="F25" s="46"/>
      <c r="G25" s="46"/>
      <c r="H25" s="52">
        <f t="shared" si="0"/>
        <v>1.0934751771974189</v>
      </c>
      <c r="I25" s="26">
        <f t="shared" si="1"/>
        <v>16890.653199222525</v>
      </c>
      <c r="K25" s="14">
        <v>24</v>
      </c>
      <c r="L25" s="68"/>
      <c r="M25" s="14" t="s">
        <v>134</v>
      </c>
      <c r="N25" s="26">
        <v>15385</v>
      </c>
    </row>
    <row r="26" spans="1:17" x14ac:dyDescent="0.25">
      <c r="A26" s="14">
        <v>25</v>
      </c>
      <c r="B26" s="47">
        <v>1</v>
      </c>
      <c r="C26" s="69">
        <v>2023</v>
      </c>
      <c r="D26" s="14" t="s">
        <v>123</v>
      </c>
      <c r="E26" s="26">
        <f>FORECAST(A26,E2:E25,A2:A25)</f>
        <v>18999.008731884056</v>
      </c>
      <c r="F26" s="26"/>
      <c r="G26" s="14"/>
      <c r="H26" s="52">
        <f t="shared" si="0"/>
        <v>1.4020803975142133</v>
      </c>
      <c r="I26" s="26">
        <f t="shared" ref="I26:I49" si="4">FORECAST($A26,I2:I25,A2:A25)</f>
        <v>21005.565435031967</v>
      </c>
      <c r="K26" s="14">
        <v>25</v>
      </c>
      <c r="L26" s="69">
        <v>2023</v>
      </c>
      <c r="M26" s="14" t="s">
        <v>123</v>
      </c>
      <c r="N26" s="26">
        <f t="shared" ref="N26:N49" si="5">FORECAST(K26,N2:N25,K2:K25)</f>
        <v>15522.213768115944</v>
      </c>
    </row>
    <row r="27" spans="1:17" x14ac:dyDescent="0.25">
      <c r="A27" s="19">
        <v>26</v>
      </c>
      <c r="B27" s="47">
        <v>2</v>
      </c>
      <c r="C27" s="70"/>
      <c r="D27" s="14" t="s">
        <v>124</v>
      </c>
      <c r="E27" s="26">
        <f t="shared" ref="E27:E49" si="6">FORECAST(A27,E3:E26,A3:A26)</f>
        <v>19475.883665458932</v>
      </c>
      <c r="F27" s="26"/>
      <c r="G27" s="14"/>
      <c r="H27" s="52">
        <f t="shared" si="0"/>
        <v>1.0744675665451711</v>
      </c>
      <c r="I27" s="26">
        <f t="shared" si="4"/>
        <v>21112.278061211469</v>
      </c>
      <c r="K27" s="14">
        <v>26</v>
      </c>
      <c r="L27" s="70"/>
      <c r="M27" s="14" t="s">
        <v>124</v>
      </c>
      <c r="N27" s="26">
        <f t="shared" si="5"/>
        <v>15932.8943236715</v>
      </c>
    </row>
    <row r="28" spans="1:17" x14ac:dyDescent="0.25">
      <c r="A28" s="19">
        <v>27</v>
      </c>
      <c r="B28" s="47">
        <v>3</v>
      </c>
      <c r="C28" s="70"/>
      <c r="D28" s="14" t="s">
        <v>125</v>
      </c>
      <c r="E28" s="26">
        <f t="shared" si="6"/>
        <v>19532.103601746836</v>
      </c>
      <c r="F28" s="26"/>
      <c r="G28" s="14"/>
      <c r="H28" s="52">
        <f t="shared" si="0"/>
        <v>0.70978410679588833</v>
      </c>
      <c r="I28" s="26">
        <f t="shared" si="4"/>
        <v>21057.130468152049</v>
      </c>
      <c r="K28" s="14">
        <v>27</v>
      </c>
      <c r="L28" s="70"/>
      <c r="M28" s="14" t="s">
        <v>125</v>
      </c>
      <c r="N28" s="26">
        <f t="shared" si="5"/>
        <v>15949.776561296649</v>
      </c>
    </row>
    <row r="29" spans="1:17" x14ac:dyDescent="0.25">
      <c r="A29" s="19">
        <v>28</v>
      </c>
      <c r="B29" s="47">
        <v>4</v>
      </c>
      <c r="C29" s="70"/>
      <c r="D29" s="14" t="s">
        <v>126</v>
      </c>
      <c r="E29" s="26">
        <f t="shared" si="6"/>
        <v>19882.91011800888</v>
      </c>
      <c r="F29" s="26"/>
      <c r="G29" s="14"/>
      <c r="H29" s="52">
        <f t="shared" si="0"/>
        <v>0.67530973003069561</v>
      </c>
      <c r="I29" s="26">
        <f t="shared" si="4"/>
        <v>21965.435708953235</v>
      </c>
      <c r="K29" s="14">
        <v>28</v>
      </c>
      <c r="L29" s="70"/>
      <c r="M29" s="14" t="s">
        <v>126</v>
      </c>
      <c r="N29" s="26">
        <f t="shared" si="5"/>
        <v>16219.955537906373</v>
      </c>
    </row>
    <row r="30" spans="1:17" x14ac:dyDescent="0.25">
      <c r="A30" s="19">
        <v>29</v>
      </c>
      <c r="B30" s="47">
        <v>5</v>
      </c>
      <c r="C30" s="70"/>
      <c r="D30" s="14" t="s">
        <v>127</v>
      </c>
      <c r="E30" s="26">
        <f t="shared" si="6"/>
        <v>20148.386195657939</v>
      </c>
      <c r="F30" s="26"/>
      <c r="G30" s="14"/>
      <c r="H30" s="52">
        <f t="shared" si="0"/>
        <v>1.3375418488864435</v>
      </c>
      <c r="I30" s="26">
        <f t="shared" si="4"/>
        <v>22996.102257657403</v>
      </c>
      <c r="K30" s="14">
        <v>29</v>
      </c>
      <c r="L30" s="70"/>
      <c r="M30" s="14" t="s">
        <v>127</v>
      </c>
      <c r="N30" s="26">
        <f t="shared" si="5"/>
        <v>16369.054453792029</v>
      </c>
    </row>
    <row r="31" spans="1:17" x14ac:dyDescent="0.25">
      <c r="A31" s="19">
        <v>30</v>
      </c>
      <c r="B31" s="47">
        <v>6</v>
      </c>
      <c r="C31" s="70"/>
      <c r="D31" s="14" t="s">
        <v>128</v>
      </c>
      <c r="E31" s="26">
        <f t="shared" si="6"/>
        <v>19720.569661777387</v>
      </c>
      <c r="F31" s="26"/>
      <c r="G31" s="14"/>
      <c r="H31" s="52">
        <f t="shared" si="0"/>
        <v>0.78941592406749572</v>
      </c>
      <c r="I31" s="26">
        <f t="shared" si="4"/>
        <v>22638.082295687902</v>
      </c>
      <c r="K31" s="14">
        <v>30</v>
      </c>
      <c r="L31" s="70"/>
      <c r="M31" s="14" t="s">
        <v>128</v>
      </c>
      <c r="N31" s="26">
        <f t="shared" si="5"/>
        <v>15992.688454884283</v>
      </c>
    </row>
    <row r="32" spans="1:17" x14ac:dyDescent="0.25">
      <c r="A32" s="19">
        <v>31</v>
      </c>
      <c r="B32" s="47">
        <v>7</v>
      </c>
      <c r="C32" s="70"/>
      <c r="D32" s="14" t="s">
        <v>129</v>
      </c>
      <c r="E32" s="26">
        <f t="shared" si="6"/>
        <v>19888.224580268292</v>
      </c>
      <c r="F32" s="26"/>
      <c r="G32" s="14"/>
      <c r="H32" s="52">
        <f t="shared" si="0"/>
        <v>1.2022318865847783</v>
      </c>
      <c r="I32" s="26">
        <f t="shared" si="4"/>
        <v>23436.741962215783</v>
      </c>
      <c r="K32" s="14">
        <v>31</v>
      </c>
      <c r="L32" s="70"/>
      <c r="M32" s="14" t="s">
        <v>129</v>
      </c>
      <c r="N32" s="26">
        <f t="shared" si="5"/>
        <v>16072.340574414462</v>
      </c>
    </row>
    <row r="33" spans="1:14" x14ac:dyDescent="0.25">
      <c r="A33" s="19">
        <v>32</v>
      </c>
      <c r="B33" s="47">
        <v>8</v>
      </c>
      <c r="C33" s="70"/>
      <c r="D33" s="14" t="s">
        <v>130</v>
      </c>
      <c r="E33" s="26">
        <f t="shared" si="6"/>
        <v>20294.287568560831</v>
      </c>
      <c r="F33" s="26"/>
      <c r="G33" s="14"/>
      <c r="H33" s="52">
        <f t="shared" si="0"/>
        <v>0.86696070263217606</v>
      </c>
      <c r="I33" s="26">
        <f t="shared" si="4"/>
        <v>23879.8128355964</v>
      </c>
      <c r="K33" s="14">
        <v>32</v>
      </c>
      <c r="L33" s="70"/>
      <c r="M33" s="14" t="s">
        <v>130</v>
      </c>
      <c r="N33" s="26">
        <f t="shared" si="5"/>
        <v>16418.278679936433</v>
      </c>
    </row>
    <row r="34" spans="1:14" x14ac:dyDescent="0.25">
      <c r="A34" s="19">
        <v>33</v>
      </c>
      <c r="B34" s="47">
        <v>9</v>
      </c>
      <c r="C34" s="70"/>
      <c r="D34" s="14" t="s">
        <v>131</v>
      </c>
      <c r="E34" s="26">
        <f t="shared" si="6"/>
        <v>20297.44136743544</v>
      </c>
      <c r="F34" s="26"/>
      <c r="G34" s="14"/>
      <c r="H34" s="52">
        <f t="shared" si="0"/>
        <v>1.150504200892253</v>
      </c>
      <c r="I34" s="26">
        <f t="shared" si="4"/>
        <v>24359.303851327953</v>
      </c>
      <c r="K34" s="14">
        <v>33</v>
      </c>
      <c r="L34" s="70"/>
      <c r="M34" s="14" t="s">
        <v>131</v>
      </c>
      <c r="N34" s="26">
        <f t="shared" si="5"/>
        <v>16470.478130135103</v>
      </c>
    </row>
    <row r="35" spans="1:14" x14ac:dyDescent="0.25">
      <c r="A35" s="19">
        <v>34</v>
      </c>
      <c r="B35" s="47">
        <v>10</v>
      </c>
      <c r="C35" s="70"/>
      <c r="D35" s="14" t="s">
        <v>132</v>
      </c>
      <c r="E35" s="26">
        <f t="shared" si="6"/>
        <v>20677.00270994247</v>
      </c>
      <c r="F35" s="26"/>
      <c r="G35" s="14"/>
      <c r="H35" s="52">
        <f t="shared" si="0"/>
        <v>1.2745520309221936</v>
      </c>
      <c r="I35" s="26">
        <f t="shared" si="4"/>
        <v>24842.261596709985</v>
      </c>
      <c r="K35" s="14">
        <v>34</v>
      </c>
      <c r="L35" s="70"/>
      <c r="M35" s="14" t="s">
        <v>132</v>
      </c>
      <c r="N35" s="26">
        <f t="shared" si="5"/>
        <v>16742.497647976266</v>
      </c>
    </row>
    <row r="36" spans="1:14" x14ac:dyDescent="0.25">
      <c r="A36" s="19">
        <v>35</v>
      </c>
      <c r="B36" s="47">
        <v>11</v>
      </c>
      <c r="C36" s="70"/>
      <c r="D36" s="14" t="s">
        <v>133</v>
      </c>
      <c r="E36" s="26">
        <f t="shared" si="6"/>
        <v>21254.864913511155</v>
      </c>
      <c r="F36" s="26"/>
      <c r="G36" s="14"/>
      <c r="H36" s="52">
        <f t="shared" si="0"/>
        <v>0.58769820348907942</v>
      </c>
      <c r="I36" s="26">
        <f t="shared" si="4"/>
        <v>25287.077066066369</v>
      </c>
      <c r="K36" s="14">
        <v>35</v>
      </c>
      <c r="L36" s="70"/>
      <c r="M36" s="14" t="s">
        <v>133</v>
      </c>
      <c r="N36" s="26">
        <f t="shared" si="5"/>
        <v>17189.015221724272</v>
      </c>
    </row>
    <row r="37" spans="1:14" x14ac:dyDescent="0.25">
      <c r="A37" s="19">
        <v>36</v>
      </c>
      <c r="B37" s="47">
        <v>12</v>
      </c>
      <c r="C37" s="71"/>
      <c r="D37" s="14" t="s">
        <v>134</v>
      </c>
      <c r="E37" s="26">
        <f t="shared" si="6"/>
        <v>20913.789991117279</v>
      </c>
      <c r="F37" s="26"/>
      <c r="G37" s="14"/>
      <c r="H37" s="52">
        <f t="shared" si="0"/>
        <v>1.0934751771974189</v>
      </c>
      <c r="I37" s="26">
        <f t="shared" si="4"/>
        <v>25753.887923889888</v>
      </c>
      <c r="K37" s="14">
        <v>36</v>
      </c>
      <c r="L37" s="71"/>
      <c r="M37" s="14" t="s">
        <v>134</v>
      </c>
      <c r="N37" s="26">
        <f t="shared" si="5"/>
        <v>16910.675242749378</v>
      </c>
    </row>
    <row r="38" spans="1:14" x14ac:dyDescent="0.25">
      <c r="A38" s="19">
        <v>37</v>
      </c>
      <c r="B38" s="47">
        <v>1</v>
      </c>
      <c r="C38" s="66">
        <v>2024</v>
      </c>
      <c r="D38" s="14" t="s">
        <v>123</v>
      </c>
      <c r="E38" s="26">
        <f t="shared" si="6"/>
        <v>21231.160644192052</v>
      </c>
      <c r="F38" s="26"/>
      <c r="G38" s="14"/>
      <c r="H38" s="52">
        <f t="shared" si="0"/>
        <v>1.4020803975142133</v>
      </c>
      <c r="I38" s="26">
        <f t="shared" si="4"/>
        <v>26252.721141055263</v>
      </c>
      <c r="K38" s="14">
        <v>37</v>
      </c>
      <c r="L38" s="66">
        <v>2024</v>
      </c>
      <c r="M38" s="14" t="s">
        <v>123</v>
      </c>
      <c r="N38" s="26">
        <f t="shared" si="5"/>
        <v>17189.209594578773</v>
      </c>
    </row>
    <row r="39" spans="1:14" x14ac:dyDescent="0.25">
      <c r="A39" s="19">
        <v>38</v>
      </c>
      <c r="B39" s="47">
        <v>2</v>
      </c>
      <c r="C39" s="67"/>
      <c r="D39" s="14" t="s">
        <v>124</v>
      </c>
      <c r="E39" s="26">
        <f t="shared" si="6"/>
        <v>22043.18705838309</v>
      </c>
      <c r="F39" s="26"/>
      <c r="G39" s="14"/>
      <c r="H39" s="52">
        <f t="shared" si="0"/>
        <v>1.0744675665451711</v>
      </c>
      <c r="I39" s="26">
        <f t="shared" si="4"/>
        <v>26719.491500616543</v>
      </c>
      <c r="K39" s="14">
        <v>38</v>
      </c>
      <c r="L39" s="67"/>
      <c r="M39" s="14" t="s">
        <v>124</v>
      </c>
      <c r="N39" s="26">
        <f t="shared" si="5"/>
        <v>17810.336535016504</v>
      </c>
    </row>
    <row r="40" spans="1:14" x14ac:dyDescent="0.25">
      <c r="A40" s="19">
        <v>39</v>
      </c>
      <c r="B40" s="47">
        <v>3</v>
      </c>
      <c r="C40" s="67"/>
      <c r="D40" s="14" t="s">
        <v>125</v>
      </c>
      <c r="E40" s="26">
        <f t="shared" si="6"/>
        <v>22514.668012864749</v>
      </c>
      <c r="F40" s="26"/>
      <c r="G40" s="14"/>
      <c r="H40" s="52">
        <f t="shared" si="0"/>
        <v>0.70978410679588833</v>
      </c>
      <c r="I40" s="26">
        <f t="shared" si="4"/>
        <v>27177.932540250233</v>
      </c>
      <c r="K40" s="14">
        <v>39</v>
      </c>
      <c r="L40" s="67"/>
      <c r="M40" s="14" t="s">
        <v>125</v>
      </c>
      <c r="N40" s="26">
        <f t="shared" si="5"/>
        <v>18171.366411962939</v>
      </c>
    </row>
    <row r="41" spans="1:14" x14ac:dyDescent="0.25">
      <c r="A41" s="19">
        <v>40</v>
      </c>
      <c r="B41" s="47">
        <v>4</v>
      </c>
      <c r="C41" s="67"/>
      <c r="D41" s="14" t="s">
        <v>126</v>
      </c>
      <c r="E41" s="26">
        <f t="shared" si="6"/>
        <v>22452.547998980488</v>
      </c>
      <c r="F41" s="26"/>
      <c r="G41" s="14"/>
      <c r="H41" s="52">
        <f t="shared" si="0"/>
        <v>0.67530973003069561</v>
      </c>
      <c r="I41" s="26">
        <f t="shared" si="4"/>
        <v>27625.017664985255</v>
      </c>
      <c r="K41" s="14">
        <v>40</v>
      </c>
      <c r="L41" s="67"/>
      <c r="M41" s="14" t="s">
        <v>126</v>
      </c>
      <c r="N41" s="26">
        <f t="shared" si="5"/>
        <v>18071.393987222724</v>
      </c>
    </row>
    <row r="42" spans="1:14" x14ac:dyDescent="0.25">
      <c r="A42" s="19">
        <v>41</v>
      </c>
      <c r="B42" s="47">
        <v>5</v>
      </c>
      <c r="C42" s="67"/>
      <c r="D42" s="14" t="s">
        <v>127</v>
      </c>
      <c r="E42" s="26">
        <f t="shared" si="6"/>
        <v>22185.951084091626</v>
      </c>
      <c r="F42" s="26"/>
      <c r="G42" s="14"/>
      <c r="H42" s="52">
        <f t="shared" si="0"/>
        <v>1.3375418488864435</v>
      </c>
      <c r="I42" s="26">
        <f t="shared" si="4"/>
        <v>27999.237645518802</v>
      </c>
      <c r="K42" s="14">
        <v>41</v>
      </c>
      <c r="L42" s="67"/>
      <c r="M42" s="14" t="s">
        <v>127</v>
      </c>
      <c r="N42" s="26">
        <f t="shared" si="5"/>
        <v>17801.730146634909</v>
      </c>
    </row>
    <row r="43" spans="1:14" x14ac:dyDescent="0.25">
      <c r="A43" s="19">
        <v>42</v>
      </c>
      <c r="B43" s="47">
        <v>6</v>
      </c>
      <c r="C43" s="67"/>
      <c r="D43" s="14" t="s">
        <v>128</v>
      </c>
      <c r="E43" s="26">
        <f t="shared" si="6"/>
        <v>22849.220103688895</v>
      </c>
      <c r="F43" s="26"/>
      <c r="G43" s="14"/>
      <c r="H43" s="52">
        <f t="shared" si="0"/>
        <v>0.78941592406749572</v>
      </c>
      <c r="I43" s="26">
        <f t="shared" si="4"/>
        <v>28354.417592331054</v>
      </c>
      <c r="K43" s="14">
        <v>42</v>
      </c>
      <c r="L43" s="67"/>
      <c r="M43" s="14" t="s">
        <v>128</v>
      </c>
      <c r="N43" s="26">
        <f t="shared" si="5"/>
        <v>18390.031093624239</v>
      </c>
    </row>
    <row r="44" spans="1:14" x14ac:dyDescent="0.25">
      <c r="A44" s="19">
        <v>43</v>
      </c>
      <c r="B44" s="47">
        <v>7</v>
      </c>
      <c r="C44" s="67"/>
      <c r="D44" s="14" t="s">
        <v>129</v>
      </c>
      <c r="E44" s="26">
        <f t="shared" si="6"/>
        <v>22796.597064044123</v>
      </c>
      <c r="F44" s="26"/>
      <c r="G44" s="14"/>
      <c r="H44" s="52">
        <f t="shared" si="0"/>
        <v>1.2022318865847783</v>
      </c>
      <c r="I44" s="26">
        <f t="shared" si="4"/>
        <v>28715.983885882939</v>
      </c>
      <c r="K44" s="14">
        <v>43</v>
      </c>
      <c r="L44" s="67"/>
      <c r="M44" s="14" t="s">
        <v>129</v>
      </c>
      <c r="N44" s="26">
        <f t="shared" si="5"/>
        <v>18319.388754822281</v>
      </c>
    </row>
    <row r="45" spans="1:14" x14ac:dyDescent="0.25">
      <c r="A45" s="19">
        <v>44</v>
      </c>
      <c r="B45" s="47">
        <v>8</v>
      </c>
      <c r="C45" s="67"/>
      <c r="D45" s="14" t="s">
        <v>130</v>
      </c>
      <c r="E45" s="26">
        <f t="shared" si="6"/>
        <v>22838.367792027158</v>
      </c>
      <c r="F45" s="26"/>
      <c r="G45" s="14"/>
      <c r="H45" s="52">
        <f t="shared" si="0"/>
        <v>0.86696070263217606</v>
      </c>
      <c r="I45" s="26">
        <f t="shared" si="4"/>
        <v>28611.218328011877</v>
      </c>
      <c r="K45" s="14">
        <v>44</v>
      </c>
      <c r="L45" s="67"/>
      <c r="M45" s="14" t="s">
        <v>130</v>
      </c>
      <c r="N45" s="26">
        <f t="shared" si="5"/>
        <v>18351.581050564655</v>
      </c>
    </row>
    <row r="46" spans="1:14" x14ac:dyDescent="0.25">
      <c r="A46" s="19">
        <v>45</v>
      </c>
      <c r="B46" s="47">
        <v>9</v>
      </c>
      <c r="C46" s="67"/>
      <c r="D46" s="14" t="s">
        <v>131</v>
      </c>
      <c r="E46" s="26">
        <f t="shared" si="6"/>
        <v>23286.182187746024</v>
      </c>
      <c r="F46" s="26"/>
      <c r="G46" s="14"/>
      <c r="H46" s="52">
        <f t="shared" si="0"/>
        <v>1.150504200892253</v>
      </c>
      <c r="I46" s="26">
        <f t="shared" si="4"/>
        <v>29357.17468530708</v>
      </c>
      <c r="K46" s="14">
        <v>45</v>
      </c>
      <c r="L46" s="67"/>
      <c r="M46" s="14" t="s">
        <v>131</v>
      </c>
      <c r="N46" s="26">
        <f t="shared" si="5"/>
        <v>18687.043923624726</v>
      </c>
    </row>
    <row r="47" spans="1:14" x14ac:dyDescent="0.25">
      <c r="A47" s="19">
        <v>46</v>
      </c>
      <c r="B47" s="47">
        <v>10</v>
      </c>
      <c r="C47" s="67"/>
      <c r="D47" s="14" t="s">
        <v>132</v>
      </c>
      <c r="E47" s="26">
        <f t="shared" si="6"/>
        <v>23338.025383562661</v>
      </c>
      <c r="F47" s="26"/>
      <c r="G47" s="14"/>
      <c r="H47" s="52">
        <f t="shared" si="0"/>
        <v>1.2745520309221936</v>
      </c>
      <c r="I47" s="26">
        <f t="shared" si="4"/>
        <v>29221.096230044084</v>
      </c>
      <c r="K47" s="14">
        <v>46</v>
      </c>
      <c r="L47" s="67"/>
      <c r="M47" s="14" t="s">
        <v>132</v>
      </c>
      <c r="N47" s="26">
        <f t="shared" si="5"/>
        <v>18712.534148166927</v>
      </c>
    </row>
    <row r="48" spans="1:14" x14ac:dyDescent="0.25">
      <c r="A48" s="19">
        <v>47</v>
      </c>
      <c r="B48" s="53">
        <v>11</v>
      </c>
      <c r="C48" s="67"/>
      <c r="D48" s="14" t="s">
        <v>133</v>
      </c>
      <c r="E48" s="26">
        <f t="shared" si="6"/>
        <v>23008.694704177586</v>
      </c>
      <c r="F48" s="26"/>
      <c r="G48" s="14"/>
      <c r="H48" s="52">
        <f t="shared" si="0"/>
        <v>0.58769820348907942</v>
      </c>
      <c r="I48" s="26">
        <f t="shared" si="4"/>
        <v>28520.44680526817</v>
      </c>
      <c r="K48" s="14">
        <v>47</v>
      </c>
      <c r="L48" s="67"/>
      <c r="M48" s="14" t="s">
        <v>133</v>
      </c>
      <c r="N48" s="26">
        <f t="shared" si="5"/>
        <v>18457.261396470247</v>
      </c>
    </row>
    <row r="49" spans="1:14" x14ac:dyDescent="0.25">
      <c r="A49" s="19">
        <v>48</v>
      </c>
      <c r="B49" s="53">
        <v>12</v>
      </c>
      <c r="C49" s="68"/>
      <c r="D49" s="14" t="s">
        <v>134</v>
      </c>
      <c r="E49" s="26">
        <f t="shared" si="6"/>
        <v>23772.566787827291</v>
      </c>
      <c r="F49" s="26"/>
      <c r="G49" s="14"/>
      <c r="H49" s="52">
        <f t="shared" si="0"/>
        <v>1.0934751771974189</v>
      </c>
      <c r="I49" s="26">
        <f t="shared" si="4"/>
        <v>30767.534142273587</v>
      </c>
      <c r="K49" s="14">
        <v>48</v>
      </c>
      <c r="L49" s="68"/>
      <c r="M49" s="14" t="s">
        <v>134</v>
      </c>
      <c r="N49" s="26">
        <f t="shared" si="5"/>
        <v>19013.883032373029</v>
      </c>
    </row>
  </sheetData>
  <mergeCells count="8">
    <mergeCell ref="L38:L49"/>
    <mergeCell ref="L2:L13"/>
    <mergeCell ref="L14:L25"/>
    <mergeCell ref="L26:L37"/>
    <mergeCell ref="C2:C13"/>
    <mergeCell ref="C14:C25"/>
    <mergeCell ref="C26:C37"/>
    <mergeCell ref="C38:C49"/>
  </mergeCells>
  <pageMargins left="0.7" right="0.7" top="0.75" bottom="0.75" header="0.3" footer="0.3"/>
  <pageSetup paperSize="0"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B471-7F07-47AA-91F0-012230B6924C}">
  <dimension ref="M3:O3"/>
  <sheetViews>
    <sheetView showGridLines="0" showRowColHeaders="0" tabSelected="1" zoomScale="80" zoomScaleNormal="80" workbookViewId="0">
      <selection activeCell="M38" sqref="M38"/>
    </sheetView>
  </sheetViews>
  <sheetFormatPr defaultRowHeight="15" x14ac:dyDescent="0.25"/>
  <cols>
    <col min="20" max="20" width="8.28515625" customWidth="1"/>
    <col min="26" max="26" width="8.140625" customWidth="1"/>
  </cols>
  <sheetData>
    <row r="3" spans="13:15" x14ac:dyDescent="0.25">
      <c r="M3" t="b">
        <v>0</v>
      </c>
      <c r="N3" t="b">
        <v>0</v>
      </c>
      <c r="O3" t="b">
        <v>0</v>
      </c>
    </row>
  </sheetData>
  <pageMargins left="0.7" right="0.7" top="0.75" bottom="0.75" header="0.3" footer="0.3"/>
  <pageSetup paperSize="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14</xdr:col>
                    <xdr:colOff>600075</xdr:colOff>
                    <xdr:row>17</xdr:row>
                    <xdr:rowOff>142875</xdr:rowOff>
                  </from>
                  <to>
                    <xdr:col>15</xdr:col>
                    <xdr:colOff>247650</xdr:colOff>
                    <xdr:row>34</xdr:row>
                    <xdr:rowOff>180975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Raw_data</vt:lpstr>
      <vt:lpstr>Product_Information</vt:lpstr>
      <vt:lpstr>Sheet3</vt:lpstr>
      <vt:lpstr>Joined_Data</vt:lpstr>
      <vt:lpstr>Analysis&amp;Charting</vt:lpstr>
      <vt:lpstr>Forecasting&amp;Budgeting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Daraz</dc:creator>
  <cp:lastModifiedBy>Daraz</cp:lastModifiedBy>
  <dcterms:created xsi:type="dcterms:W3CDTF">2021-11-03T11:40:02Z</dcterms:created>
  <dcterms:modified xsi:type="dcterms:W3CDTF">2023-03-28T12:05:11Z</dcterms:modified>
</cp:coreProperties>
</file>