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usepa-my.sharepoint.com/personal/meyer_david_epa_gov/Documents/FactsAndFigures_Research/SHC Deliverable 1 - Critical Review/Valerie Files/"/>
    </mc:Choice>
  </mc:AlternateContent>
  <xr:revisionPtr revIDLastSave="115" documentId="8_{A9F4C51E-3C1C-42E1-A84E-EDB7DA7F53ED}" xr6:coauthVersionLast="47" xr6:coauthVersionMax="47" xr10:uidLastSave="{8D23C95A-08A1-4C2D-9A23-5B82A0E84C3D}"/>
  <bookViews>
    <workbookView xWindow="-108" yWindow="-108" windowWidth="23256" windowHeight="12576" xr2:uid="{00000000-000D-0000-FFFF-FFFF00000000}"/>
  </bookViews>
  <sheets>
    <sheet name="Read Me" sheetId="11" r:id="rId1"/>
    <sheet name="Data Summary" sheetId="4" r:id="rId2"/>
    <sheet name="Raw Data Table" sheetId="1" r:id="rId3"/>
    <sheet name="State GDPs" sheetId="5" r:id="rId4"/>
  </sheets>
  <definedNames>
    <definedName name="_xlnm._FilterDatabase" localSheetId="2" hidden="1">'Raw Data Table'!$A$2:$AC$53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2" i="4" l="1"/>
  <c r="L13" i="4"/>
  <c r="L14" i="4"/>
  <c r="L15" i="4"/>
  <c r="L16" i="4"/>
  <c r="L17" i="4"/>
  <c r="L18" i="4"/>
  <c r="L19" i="4"/>
  <c r="L20" i="4"/>
  <c r="L21" i="4"/>
  <c r="L22" i="4"/>
  <c r="L23" i="4"/>
  <c r="L24" i="4"/>
  <c r="C24" i="4"/>
  <c r="C23" i="4"/>
  <c r="C22" i="4"/>
  <c r="C21" i="4"/>
  <c r="C20" i="4"/>
  <c r="C19" i="4"/>
  <c r="C18" i="4"/>
  <c r="C17" i="4"/>
  <c r="C16" i="4"/>
  <c r="C15" i="4"/>
  <c r="C14" i="4"/>
  <c r="C13" i="4"/>
  <c r="B24" i="4"/>
  <c r="B23" i="4"/>
  <c r="B22" i="4"/>
  <c r="B21" i="4"/>
  <c r="B20" i="4"/>
  <c r="B19" i="4"/>
  <c r="B18" i="4"/>
  <c r="B17" i="4"/>
  <c r="B15" i="4"/>
  <c r="B16" i="4"/>
  <c r="B14" i="4"/>
  <c r="B13" i="4"/>
  <c r="C12" i="4"/>
  <c r="B12" i="4"/>
  <c r="K24" i="1" l="1"/>
  <c r="I24" i="1" s="1"/>
  <c r="G24" i="1" s="1"/>
  <c r="G20" i="1"/>
  <c r="G41" i="1"/>
  <c r="G52" i="1"/>
  <c r="G33" i="1"/>
  <c r="L8" i="4"/>
  <c r="L9" i="4"/>
  <c r="L10" i="4"/>
  <c r="L7" i="4"/>
  <c r="G6" i="1"/>
  <c r="K8" i="1"/>
  <c r="I11" i="1"/>
  <c r="H11" i="1" s="1"/>
  <c r="K14" i="1"/>
  <c r="L14" i="1"/>
  <c r="H17" i="1"/>
  <c r="L17" i="1"/>
  <c r="G28" i="1"/>
  <c r="I30" i="1"/>
  <c r="I36" i="1"/>
  <c r="G36" i="1" s="1"/>
  <c r="L41" i="1"/>
  <c r="M41" i="1"/>
  <c r="N41" i="1"/>
  <c r="P41" i="1"/>
  <c r="T41" i="1"/>
  <c r="U41" i="1"/>
  <c r="W41" i="1"/>
  <c r="X41" i="1"/>
  <c r="Y41" i="1"/>
  <c r="Z41" i="1"/>
  <c r="AA41" i="1"/>
  <c r="AC41" i="1"/>
  <c r="I42" i="1"/>
  <c r="I46" i="1"/>
  <c r="L46" i="1"/>
  <c r="G49" i="1"/>
  <c r="K49" i="1"/>
  <c r="K52" i="1"/>
  <c r="L52" i="1"/>
  <c r="I53" i="1"/>
  <c r="D72"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8" i="5"/>
  <c r="C7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tc={9F18C1B9-31B0-4527-8D03-403826227437}</author>
    <author>tc={0ED3CA5B-F842-4EED-8D22-9CE74AF4789C}</author>
    <author>tc={BEC75AD5-F2D9-4E8A-8F3F-F94E8B321C6E}</author>
    <author>tc={0669AF46-515D-4E5D-AAA5-04DC2B180AD7}</author>
    <author>tc={8A1FFC35-AD98-4550-8A0C-BA1822E335F1}</author>
    <author>tc={F557FC55-FCE6-4B6A-9A61-5814763EDA8E}</author>
    <author>tc={1E354CC7-786A-4172-82FD-27529B1E2DBC}</author>
  </authors>
  <commentList>
    <comment ref="F6" authorId="0" shapeId="0" xr:uid="{9F18C1B9-31B0-4527-8D03-403826227437}">
      <text>
        <t>[Threaded comment]
Your version of Excel allows you to read this threaded comment; however, any edits to it will get removed if the file is opened in a newer version of Excel. Learn more: https://go.microsoft.com/fwlink/?linkid=870924
Comment:
    score simultaneously, scored as a 5 based on our interpretation of the data quality result (not bad, unknown)
Reply:
    discuss range of reliability (ex: thourough MASS counties vs uncited data)</t>
      </text>
    </comment>
    <comment ref="H6" authorId="1" shapeId="0" xr:uid="{0ED3CA5B-F842-4EED-8D22-9CE74AF4789C}">
      <text>
        <t>[Threaded comment]
Your version of Excel allows you to read this threaded comment; however, any edits to it will get removed if the file is opened in a newer version of Excel. Learn more: https://go.microsoft.com/fwlink/?linkid=870924
Comment:
    score the same as Data Collection, or 'within 2 levels of resolution?'
Reply:
    listing as a 2, for state-based resolution.</t>
      </text>
    </comment>
    <comment ref="A9" authorId="2" shapeId="0" xr:uid="{BEC75AD5-F2D9-4E8A-8F3F-F94E8B321C6E}">
      <text>
        <t>[Threaded comment]
Your version of Excel allows you to read this threaded comment; however, any edits to it will get removed if the file is opened in a newer version of Excel. Learn more: https://go.microsoft.com/fwlink/?linkid=870924
Comment:
    includes totals calculated by subtracting recycling from Generation. Data quality still represented bc overall scores are 5s</t>
      </text>
    </comment>
    <comment ref="B9" authorId="3" shapeId="0" xr:uid="{0669AF46-515D-4E5D-AAA5-04DC2B180AD7}">
      <text>
        <t>[Threaded comment]
Your version of Excel allows you to read this threaded comment; however, any edits to it will get removed if the file is opened in a newer version of Excel. Learn more: https://go.microsoft.com/fwlink/?linkid=870924
Comment:
    All states with Recycling totals except Arizona published easily accessibly generation/disposal data</t>
      </text>
    </comment>
    <comment ref="A10" authorId="4" shapeId="0" xr:uid="{8A1FFC35-AD98-4550-8A0C-BA1822E335F1}">
      <text>
        <t>[Threaded comment]
Your version of Excel allows you to read this threaded comment; however, any edits to it will get removed if the file is opened in a newer version of Excel. Learn more: https://go.microsoft.com/fwlink/?linkid=870924
Comment:
    includes totals calculated by adding disposal + recycling. DQ represtented as calculated in that reliability scores are 5s (MAX). Calc scores are 2-3 generally.</t>
      </text>
    </comment>
    <comment ref="A19" authorId="5" shapeId="0" xr:uid="{F557FC55-FCE6-4B6A-9A61-5814763EDA8E}">
      <text>
        <t>[Threaded comment]
Your version of Excel allows you to read this threaded comment; however, any edits to it will get removed if the file is opened in a newer version of Excel. Learn more: https://go.microsoft.com/fwlink/?linkid=870924
Comment:
    likely also wrapped into HHW, Misc, and Others in some state reports.</t>
      </text>
    </comment>
    <comment ref="A23" authorId="6" shapeId="0" xr:uid="{1E354CC7-786A-4172-82FD-27529B1E2DBC}">
      <text>
        <t>[Threaded comment]
Your version of Excel allows you to read this threaded comment; however, any edits to it will get removed if the file is opened in a newer version of Excel. Learn more: https://go.microsoft.com/fwlink/?linkid=870924
Comment:
    not comparable to F&amp;F misc. wastes, bc I put other state values into this column that didn't match elsewhere (ex: mattresses)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tc={3079816C-B435-4F4C-B495-220C5C01F0FC}</author>
    <author>tc={29E2B5B8-0FCB-42FA-98E5-033C9A730F5E}</author>
    <author>tc={12E97D4D-7E34-4253-A1B9-D582B9BEEA62}</author>
    <author>tc={E5DA6C03-D3D3-4E8F-A768-732E6EB81D0F}</author>
    <author>tc={BEDA5549-48EB-4A69-826B-5B8FA3FAE7C1}</author>
    <author>tc={AC377A4D-8C7B-49FD-9C12-C83BB0920C29}</author>
    <author>tc={EA3EC59C-BEA0-4E7A-8F42-A42B2288186D}</author>
    <author>tc={6942AE4E-669E-476C-8C74-04D3935E265F}</author>
    <author>tc={9B4B0ABB-CA69-4F6A-8855-9F4A87880249}</author>
    <author>tc={3AB37855-6127-4BEA-8620-669B3068BD96}</author>
    <author>tc={FA7985C0-76F5-4F03-B930-6D5C759C7FA4}</author>
    <author>tc={85D27DD1-7AF5-47FB-B321-895B3A141CF0}</author>
    <author>tc={AE54D1DE-9E2B-4064-B9D8-A4E675474755}</author>
    <author>tc={3F20FD55-175C-498F-8DD7-95A00603AE53}</author>
    <author>tc={D54ABC1B-3A93-4B22-9C4C-5399CF463D7E}</author>
    <author>tc={ADCB862A-11CE-4876-84E9-F572A5D70342}</author>
    <author>tc={4EC9AE3C-E255-4D09-ACF7-9719E99B0F8A}</author>
    <author>tc={6297AD8C-B4C4-4E18-8DB0-97B624B4073C}</author>
    <author>tc={D5C927B3-8A62-4363-8B3F-C6683F427D3A}</author>
    <author>tc={097EF567-25AA-4458-9369-BB26BFBF830B}</author>
    <author>tc={9DEC8B6A-4D4D-4E98-98B2-A93515006F55}</author>
    <author>tc={E73AFCE1-993F-4242-81B8-A3975A3509AB}</author>
    <author>tc={DCFB895E-162A-4FFA-B026-81F878F8C5F0}</author>
    <author>tc={17ECA3C8-5585-429D-8C4C-A8EA9D441AE1}</author>
    <author>tc={9C3F3A22-8DA1-4231-A833-13E1C4E2F663}</author>
    <author>tc={BF368325-4B59-4463-839D-21CB7226CF2B}</author>
    <author>tc={72CFE12B-79A8-4AD8-9588-3E24B290A928}</author>
    <author>tc={4116D812-919F-470E-93BC-9D2BDB05F7C2}</author>
    <author>tc={56F06B81-51FC-4896-8113-6A6898E96029}</author>
    <author>tc={D03B6D79-B357-4093-B9CD-5F8C46550F96}</author>
    <author>tc={1CE8B2D6-F3D5-450F-BE5D-F59BCF911E99}</author>
    <author>tc={6DDD29BD-D308-409C-A71C-63C02382EADB}</author>
    <author>tc={7E120207-B2AC-4B4F-90E1-BD71139786BA}</author>
    <author>tc={797CBE2F-AEF4-4B5F-98BB-C0E7EE2BDD12}</author>
    <author>tc={65C7D899-5963-4436-98A7-A4674C9DDEB5}</author>
    <author>tc={BD087A84-3299-438E-A217-8E74EAC801F1}</author>
    <author>tc={901E60C1-844D-4B5B-8F5B-05EBF456F5A1}</author>
    <author>tc={4B9CA16D-BBC2-4CB5-838A-4A90BDA9989E}</author>
    <author>tc={D75B8FE6-B86E-4336-AADC-AEAC297D8E64}</author>
    <author>tc={93D657C7-A6BF-4B63-8E54-49EF8526D853}</author>
    <author>tc={FAF9F210-2CD2-46CF-8C2C-BFE1B4B01DB5}</author>
    <author>tc={6EDEBB4F-5B63-4041-A627-66432BE2EFE5}</author>
    <author>tc={BDE99403-C698-4775-97BD-7D52849A6077}</author>
    <author>tc={FC3E56D9-F50D-4FFF-A3FF-3E83A016B48E}</author>
    <author>tc={AB47DCF1-9EB1-4768-B3E7-C53E254425BA}</author>
    <author>tc={A0DC7C85-D186-4004-BA6C-740840633F6E}</author>
    <author>tc={56BAD6B6-5422-4F2E-848D-A1A0F654E55B}</author>
    <author>tc={108A4224-7C79-45D4-B8DA-693A27DF4F40}</author>
    <author>tc={412539C3-23AD-4DAD-BF36-973597C53AC8}</author>
    <author>tc={50E4D23D-2121-4054-96F0-C8380B6BC174}</author>
    <author>tc={22F609FA-C3A9-4B83-BF8F-F9E9229306AE}</author>
    <author>tc={B8B9A6D7-AF92-4482-88DF-F327AE73B8DF}</author>
    <author>tc={3C64EED9-0D7D-47D5-8483-4478D5F7E6EB}</author>
    <author>tc={9FEFD7D7-2F04-4DC4-B5FA-B9B6002C2CA0}</author>
    <author>tc={3981A4DE-59AE-48C4-9B58-30E4A7AB0981}</author>
    <author>tc={E89BB800-B205-4F6C-81EF-27BBE6EB027B}</author>
    <author>tc={00359031-0712-437D-BBA8-C171E10102F1}</author>
    <author>tc={31F9EA1B-DA84-48AF-8324-84627D185F12}</author>
    <author>tc={DCB1F453-6F45-4FCA-B234-F3420EC17F12}</author>
    <author>tc={E319AE6F-F8C5-4899-B58C-3C03E80B955E}</author>
    <author>tc={B05546A6-7150-43DC-8214-15E7D841D8D6}</author>
    <author>tc={00EA079B-317D-4EBC-B018-40DA2868ECDC}</author>
    <author>tc={1B003B38-E15E-42EF-9A43-01E1F12F9C7F}</author>
    <author>tc={7E88B270-CEA6-43B4-8996-6420FE608926}</author>
    <author>tc={5A427D91-E532-41F3-BD27-DDCD1A617135}</author>
    <author>tc={1F39C465-C461-403B-92E4-5BEE2955E65B}</author>
    <author>tc={12A4BD60-36EA-430C-BDAE-51F891F6AEBE}</author>
    <author>tc={F8D25958-1C92-4D87-A879-B4A41365E600}</author>
    <author>tc={CB7D828B-B259-4735-A8F6-FA7036B72D72}</author>
    <author>tc={665ADE49-D288-42A5-A800-E8AFF642C0B7}</author>
    <author>tc={D74D0CC3-3014-4777-A164-6280EBEB6631}</author>
    <author>tc={6EBF051B-0A56-4C45-90B3-49FF887290BE}</author>
    <author>tc={BAE9D49B-FF88-44B7-A29F-C5A5A2F733BD}</author>
    <author>tc={16694B73-19B6-4960-9985-A741658707D8}</author>
    <author>tc={F117FB6D-0CB5-4275-A249-3E57E475DF16}</author>
    <author>tc={E0691F1C-20AD-4518-A9A4-D29A59C12BD3}</author>
    <author>tc={3F1DDBCC-6242-410E-8A40-548D376BB2AF}</author>
    <author>tc={ADD8FE3D-042B-4A03-94F7-66844D869BA2}</author>
    <author>tc={7B9409D5-9360-4465-B51D-A5E711E5FAE0}</author>
    <author>tc={344AD721-CA58-44F8-96C9-102C3BAE8BCB}</author>
    <author>tc={A897949C-D40F-4569-A2F5-2AFE013BF2D3}</author>
    <author>tc={5306685F-4939-4AB0-A0E9-FEC030C50F56}</author>
    <author>tc={10A59A69-91D8-41AA-AEC1-502D4AD464B7}</author>
    <author>tc={24A1AE9F-378D-45F4-AD5F-3E7BDA071F6E}</author>
    <author>tc={FD11F262-42C4-41C0-B227-86074223D0E9}</author>
    <author>tc={BDC1ABAA-D03F-403B-967D-A6D4E55A29F2}</author>
    <author>tc={72C51F47-8FEA-4AC0-A464-B0A8EB8BE882}</author>
    <author>tc={6BE5BF60-1C67-4F89-8513-7750A2542947}</author>
    <author>tc={AFC856AA-EFA3-4F61-911E-5264A2599FB9}</author>
    <author>tc={9D02CDC3-437C-4A28-A7AC-F663C6207D8A}</author>
    <author>tc={3D674725-7942-45D7-9FD6-07E30EC9C168}</author>
    <author>tc={A501EF53-4ABD-497F-9CEE-0DF84CCCC9CA}</author>
    <author>tc={6713F245-B062-426A-9BA9-D852C5FFF0E8}</author>
    <author>tc={30204954-E416-4962-A0B6-4AEBCBCC4A9F}</author>
    <author>tc={FFD3F112-7CB1-4800-BA58-1FB94EA61AED}</author>
    <author>tc={BD80A676-EDA4-4DCF-A5A2-5BD5D132553D}</author>
    <author>tc={8F752209-B725-45E9-88A4-B3787FA8D408}</author>
    <author>tc={930BAAC9-7848-408A-BD19-2EFE594C9578}</author>
    <author>tc={BCDD815E-1BBB-4DF2-ABF0-073098D7315A}</author>
    <author>tc={5CD5036E-7350-448B-890D-44C45BE58F33}</author>
    <author>tc={474449D5-F821-45F8-83F1-9ACF0D0066ED}</author>
    <author>tc={7D966808-3E37-404B-889A-519E9F232180}</author>
    <author>tc={C6CEEA58-5FEE-4F40-B3C2-61616CD1A6F3}</author>
    <author>tc={7A7A24DF-DD0C-46E3-9E15-8B27F112F6C5}</author>
    <author>tc={316E3315-5C9B-416E-A7BB-E3ABAB80B6FF}</author>
    <author>tc={5F3ED2BE-FCA3-467C-9FD2-31214600F401}</author>
    <author>tc={48BC1B58-23BE-42D7-B4C9-3D85B3889F12}</author>
    <author>tc={9C6E76C2-F266-4337-A869-12292D9A3E56}</author>
    <author>tc={58C28423-0D3F-4C88-A6E1-4CD99EA1F3E0}</author>
    <author>tc={CABCBB4F-3D32-494A-BDAD-B2C188E32ED6}</author>
    <author>tc={55FA3592-7A93-4A77-9BD3-004BF2EA801E}</author>
    <author>tc={0CC18373-B25D-4B8F-BC5D-89870C19D03C}</author>
    <author>tc={992D9431-C187-4751-910D-A1101E6A845C}</author>
    <author>tc={57C73D4D-0C5D-46A5-94F8-C6D948E5670F}</author>
    <author>tc={6E25D1BE-C988-4866-A3F9-B2C4C5C2E641}</author>
    <author>tc={ECAF58FD-6AB6-448A-A5FA-FB4629EAF173}</author>
    <author>tc={C42A016F-E2CB-4AA4-AA0E-430DFE4C28F9}</author>
    <author>tc={59ECD307-545F-4F3C-9C2A-1B29D3E86582}</author>
    <author>tc={694AA887-C4FA-4D6A-B95A-BE50E035A879}</author>
    <author>tc={DC80D559-183A-4F86-98CD-36DDDFDB4049}</author>
    <author>tc={E08C35BA-82E5-4A1C-ACB5-86881AE08832}</author>
    <author>tc={1835584B-4129-4E30-A3BC-4F18C7CC6BEC}</author>
    <author>tc={BD44476A-CEC5-46CA-9E26-4BF5A3D33F89}</author>
    <author>tc={5FFDE055-20F3-453A-9544-0DFC4C734D12}</author>
    <author>tc={CD160FDE-2207-44DF-B882-44429F304099}</author>
    <author>tc={5A799808-A2F5-47D2-A3A7-9E7B0AB16A7C}</author>
    <author>tc={05E36A65-7622-43A9-9471-6B5EB28A3700}</author>
    <author>tc={3573CCEB-71DF-4002-ACB8-F01DBF88062D}</author>
    <author>tc={C975E266-7C80-4437-8FB6-F0D4EEF4EBD5}</author>
    <author>tc={6CFDD583-F8F4-4EFD-B645-A43AD1CACF8F}</author>
  </authors>
  <commentList>
    <comment ref="I5" authorId="0" shapeId="0" xr:uid="{3079816C-B435-4F4C-B495-220C5C01F0FC}">
      <text>
        <t>[Threaded comment]
Your version of Excel allows you to read this threaded comment; however, any edits to it will get removed if the file is opened in a newer version of Excel. Learn more: https://go.microsoft.com/fwlink/?linkid=870924
Comment:
    "total Comingled recyclables"</t>
      </text>
    </comment>
    <comment ref="O5" authorId="1" shapeId="0" xr:uid="{29E2B5B8-0FCB-42FA-98E5-033C9A730F5E}">
      <text>
        <t>[Threaded comment]
Your version of Excel allows you to read this threaded comment; however, any edits to it will get removed if the file is opened in a newer version of Excel. Learn more: https://go.microsoft.com/fwlink/?linkid=870924
Comment:
    "Organics"</t>
      </text>
    </comment>
    <comment ref="I6" authorId="2" shapeId="0" xr:uid="{12E97D4D-7E34-4253-A1B9-D582B9BEEA62}">
      <text>
        <t>[Threaded comment]
Your version of Excel allows you to read this threaded comment; however, any edits to it will get removed if the file is opened in a newer version of Excel. Learn more: https://go.microsoft.com/fwlink/?linkid=870924
Comment:
    Found error? Chart on pg 1 and equation on pg 2 do not match. Using equation value from pg. 2.</t>
      </text>
    </comment>
    <comment ref="R6" authorId="3" shapeId="0" xr:uid="{E5DA6C03-D3D3-4E8F-A768-732E6EB81D0F}">
      <text>
        <t>[Threaded comment]
Your version of Excel allows you to read this threaded comment; however, any edits to it will get removed if the file is opened in a newer version of Excel. Learn more: https://go.microsoft.com/fwlink/?linkid=870924
Comment:
    textiles and leather</t>
      </text>
    </comment>
    <comment ref="V6" authorId="4" shapeId="0" xr:uid="{BEDA5549-48EB-4A69-826B-5B8FA3FAE7C1}">
      <text>
        <t>[Threaded comment]
Your version of Excel allows you to read this threaded comment; however, any edits to it will get removed if the file is opened in a newer version of Excel. Learn more: https://go.microsoft.com/fwlink/?linkid=870924
Comment:
    "mixed recyclables"</t>
      </text>
    </comment>
    <comment ref="Y6" authorId="5" shapeId="0" xr:uid="{AC377A4D-8C7B-49FD-9C12-C83BB0920C29}">
      <text>
        <t>[Threaded comment]
Your version of Excel allows you to read this threaded comment; however, any edits to it will get removed if the file is opened in a newer version of Excel. Learn more: https://go.microsoft.com/fwlink/?linkid=870924
Comment:
    motor and cooking</t>
      </text>
    </comment>
    <comment ref="J7" authorId="6" shapeId="0" xr:uid="{EA3EC59C-BEA0-4E7A-8F42-A42B2288186D}">
      <text>
        <t>[Threaded comment]
Your version of Excel allows you to read this threaded comment; however, any edits to it will get removed if the file is opened in a newer version of Excel. Learn more: https://go.microsoft.com/fwlink/?linkid=870924
Comment:
    found a recycling stats report, a waste characterization report, but not a recycling characterization by material.</t>
      </text>
    </comment>
    <comment ref="K8" authorId="7" shapeId="0" xr:uid="{6942AE4E-669E-476C-8C74-04D3935E265F}">
      <text>
        <t>[Threaded comment]
Your version of Excel allows you to read this threaded comment; however, any edits to it will get removed if the file is opened in a newer version of Excel. Learn more: https://go.microsoft.com/fwlink/?linkid=870924
Comment:
    paper and cardboard totals from report</t>
      </text>
    </comment>
    <comment ref="L8" authorId="8" shapeId="0" xr:uid="{9B4B0ABB-CA69-4F6A-8855-9F4A87880249}">
      <text>
        <t>[Threaded comment]
Your version of Excel allows you to read this threaded comment; however, any edits to it will get removed if the file is opened in a newer version of Excel. Learn more: https://go.microsoft.com/fwlink/?linkid=870924
Comment:
    Containers + Appliances</t>
      </text>
    </comment>
    <comment ref="P8" authorId="9" shapeId="0" xr:uid="{3AB37855-6127-4BEA-8620-669B3068BD96}">
      <text>
        <t>[Threaded comment]
Your version of Excel allows you to read this threaded comment; however, any edits to it will get removed if the file is opened in a newer version of Excel. Learn more: https://go.microsoft.com/fwlink/?linkid=870924
Comment:
    "compost feedstock", listed separately as yard waste</t>
      </text>
    </comment>
    <comment ref="V8" authorId="10" shapeId="0" xr:uid="{FA7985C0-76F5-4F03-B930-6D5C759C7FA4}">
      <text>
        <t>[Threaded comment]
Your version of Excel allows you to read this threaded comment; however, any edits to it will get removed if the file is opened in a newer version of Excel. Learn more: https://go.microsoft.com/fwlink/?linkid=870924
Comment:
    "unsorted recycling"</t>
      </text>
    </comment>
    <comment ref="W8" authorId="11" shapeId="0" xr:uid="{85D27DD1-7AF5-47FB-B321-895B3A141CF0}">
      <text>
        <t>[Threaded comment]
Your version of Excel allows you to read this threaded comment; however, any edits to it will get removed if the file is opened in a newer version of Excel. Learn more: https://go.microsoft.com/fwlink/?linkid=870924
Comment:
    "paint"/other HHW</t>
      </text>
    </comment>
    <comment ref="O9" authorId="12" shapeId="0" xr:uid="{AE54D1DE-9E2B-4064-B9D8-A4E675474755}">
      <text>
        <t>[Threaded comment]
Your version of Excel allows you to read this threaded comment; however, any edits to it will get removed if the file is opened in a newer version of Excel. Learn more: https://go.microsoft.com/fwlink/?linkid=870924
Comment:
    includes organics, yard wastes, possible drinking water waste, and grease/oil</t>
      </text>
    </comment>
    <comment ref="AC9" authorId="13" shapeId="0" xr:uid="{3F20FD55-175C-498F-8DD7-95A00603AE53}">
      <text>
        <t>[Threaded comment]
Your version of Excel allows you to read this threaded comment; however, any edits to it will get removed if the file is opened in a newer version of Excel. Learn more: https://go.microsoft.com/fwlink/?linkid=870924
Comment:
    waste oil, batteries, mattresses</t>
      </text>
    </comment>
    <comment ref="I10" authorId="14" shapeId="0" xr:uid="{D54ABC1B-3A93-4B22-9C4C-5399CF463D7E}">
      <text>
        <t>[Threaded comment]
Your version of Excel allows you to read this threaded comment; however, any edits to it will get removed if the file is opened in a newer version of Excel. Learn more: https://go.microsoft.com/fwlink/?linkid=870924
Comment:
    "diverted recyclables"</t>
      </text>
    </comment>
    <comment ref="J10" authorId="15" shapeId="0" xr:uid="{ADCB862A-11CE-4876-84E9-F572A5D70342}">
      <text>
        <t>[Threaded comment]
Your version of Excel allows you to read this threaded comment; however, any edits to it will get removed if the file is opened in a newer version of Excel. Learn more: https://go.microsoft.com/fwlink/?linkid=870924
Comment:
    materials by type listed in 2020 report for FY 2018, but totals do not allign. Look into this with additional time.
Reply:
    https://documents.dnrec.delaware.gov/dwhs/Recycling/2020-Municipal-Solid-Waste-Recycling-Assessment.pdf
Reply:
    answer: 2018 report vs. 2020 study. Different base years is why total doesn't allign</t>
      </text>
    </comment>
    <comment ref="E11" authorId="16" shapeId="0" xr:uid="{4EC9AE3C-E255-4D09-ACF7-9719E99B0F8A}">
      <text>
        <t>[Threaded comment]
Your version of Excel allows you to read this threaded comment; however, any edits to it will get removed if the file is opened in a newer version of Excel. Learn more: https://go.microsoft.com/fwlink/?linkid=870924
Comment:
    "citywide diversion rate"</t>
      </text>
    </comment>
    <comment ref="G11" authorId="17" shapeId="0" xr:uid="{6297AD8C-B4C4-4E18-8DB0-97B624B4073C}">
      <text>
        <t>[Threaded comment]
Your version of Excel allows you to read this threaded comment; however, any edits to it will get removed if the file is opened in a newer version of Excel. Learn more: https://go.microsoft.com/fwlink/?linkid=870924
Comment:
    Citywide solid waste generation</t>
      </text>
    </comment>
    <comment ref="I11" authorId="18" shapeId="0" xr:uid="{D5C927B3-8A62-4363-8B3F-C6683F427D3A}">
      <text>
        <t>[Threaded comment]
Your version of Excel allows you to read this threaded comment; however, any edits to it will get removed if the file is opened in a newer version of Excel. Learn more: https://go.microsoft.com/fwlink/?linkid=870924
Comment:
    added recycled + composted from pdf</t>
      </text>
    </comment>
    <comment ref="J11" authorId="19" shapeId="0" xr:uid="{097EF567-25AA-4458-9369-BB26BFBF830B}">
      <text>
        <t>[Threaded comment]
Your version of Excel allows you to read this threaded comment; however, any edits to it will get removed if the file is opened in a newer version of Excel. Learn more: https://go.microsoft.com/fwlink/?linkid=870924
Comment:
    residential waste broken down by type, but not recycling</t>
      </text>
    </comment>
    <comment ref="P11" authorId="20" shapeId="0" xr:uid="{9DEC8B6A-4D4D-4E98-98B2-A93515006F55}">
      <text>
        <t>[Threaded comment]
Your version of Excel allows you to read this threaded comment; however, any edits to it will get removed if the file is opened in a newer version of Excel. Learn more: https://go.microsoft.com/fwlink/?linkid=870924
Comment:
    composting subtotal, pdf pg. 8</t>
      </text>
    </comment>
    <comment ref="AC11" authorId="21" shapeId="0" xr:uid="{E73AFCE1-993F-4242-81B8-A3975A3509AB}">
      <text>
        <t>[Threaded comment]
Your version of Excel allows you to read this threaded comment; however, any edits to it will get removed if the file is opened in a newer version of Excel. Learn more: https://go.microsoft.com/fwlink/?linkid=870924
Comment:
    recycling subtotal</t>
      </text>
    </comment>
    <comment ref="E12" authorId="22" shapeId="0" xr:uid="{DCFB895E-162A-4FFA-B026-81F878F8C5F0}">
      <text>
        <t>[Threaded comment]
Your version of Excel allows you to read this threaded comment; however, any edits to it will get removed if the file is opened in a newer version of Excel. Learn more: https://go.microsoft.com/fwlink/?linkid=870924
Comment:
    https://floridadep.gov/sites/default/files/2018_MSW_Management.pdf</t>
      </text>
    </comment>
    <comment ref="G12" authorId="23" shapeId="0" xr:uid="{17ECA3C8-5585-429D-8C4C-A8EA9D441AE1}">
      <text>
        <t>[Threaded comment]
Your version of Excel allows you to read this threaded comment; however, any edits to it will get removed if the file is opened in a newer version of Excel. Learn more: https://go.microsoft.com/fwlink/?linkid=870924
Comment:
    https://floridadep.gov/sites/default/files/2018_Total_Tons_MSW_Glass_Aluminum_Plastic_Bottles_Steel_Cans.pdf</t>
      </text>
    </comment>
    <comment ref="H12" authorId="24" shapeId="0" xr:uid="{9C3F3A22-8DA1-4231-A833-13E1C4E2F663}">
      <text>
        <t>[Threaded comment]
Your version of Excel allows you to read this threaded comment; however, any edits to it will get removed if the file is opened in a newer version of Excel. Learn more: https://go.microsoft.com/fwlink/?linkid=870924
Comment:
    https://floridadep.gov/sites/default/files/2018_Total_Tons_Managed_Landfilled.pdf</t>
      </text>
    </comment>
    <comment ref="I12" authorId="25" shapeId="0" xr:uid="{BF368325-4B59-4463-839D-21CB7226CF2B}">
      <text>
        <t>[Threaded comment]
Your version of Excel allows you to read this threaded comment; however, any edits to it will get removed if the file is opened in a newer version of Excel. Learn more: https://go.microsoft.com/fwlink/?linkid=870924
Comment:
    https://floridadep.gov/sites/default/files/2018_Total_Tons_Combusted_Recycled_0.pdf</t>
      </text>
    </comment>
    <comment ref="J12" authorId="26" shapeId="0" xr:uid="{72CFE12B-79A8-4AD8-9588-3E24B290A928}">
      <text>
        <t>[Threaded comment]
Your version of Excel allows you to read this threaded comment; however, any edits to it will get removed if the file is opened in a newer version of Excel. Learn more: https://go.microsoft.com/fwlink/?linkid=870924
Comment:
    but not standard</t>
      </text>
    </comment>
    <comment ref="N12" authorId="27" shapeId="0" xr:uid="{4116D812-919F-470E-93BC-9D2BDB05F7C2}">
      <text>
        <t>[Threaded comment]
Your version of Excel allows you to read this threaded comment; however, any edits to it will get removed if the file is opened in a newer version of Excel. Learn more: https://go.microsoft.com/fwlink/?linkid=870924
Comment:
    228,966</t>
      </text>
    </comment>
    <comment ref="S12" authorId="28" shapeId="0" xr:uid="{56F06B81-51FC-4896-8113-6A6898E96029}">
      <text>
        <t>[Threaded comment]
Your version of Excel allows you to read this threaded comment; however, any edits to it will get removed if the file is opened in a newer version of Excel. Learn more: https://go.microsoft.com/fwlink/?linkid=870924
Comment:
    https://floridadep.gov/sites/default/files/2018_Total_Tons_C%26D_White_Goods.pdf</t>
      </text>
    </comment>
    <comment ref="H14" authorId="29" shapeId="0" xr:uid="{D03B6D79-B357-4093-B9CD-5F8C46550F96}">
      <text>
        <t>[Threaded comment]
Your version of Excel allows you to read this threaded comment; however, any edits to it will get removed if the file is opened in a newer version of Excel. Learn more: https://go.microsoft.com/fwlink/?linkid=870924
Comment:
    difference in total msw - recycled, includes landfilling and combustion</t>
      </text>
    </comment>
    <comment ref="J14" authorId="30" shapeId="0" xr:uid="{1CE8B2D6-F3D5-450F-BE5D-F59BCF911E99}">
      <text>
        <t>[Threaded comment]
Your version of Excel allows you to read this threaded comment; however, any edits to it will get removed if the file is opened in a newer version of Excel. Learn more: https://go.microsoft.com/fwlink/?linkid=870924
Comment:
    materials link: https://www.honolulu.gov/rep/site/env/envref/envref_docs/2019_and_previous_years_recycling_data_breakdown.pdf</t>
      </text>
    </comment>
    <comment ref="K14" authorId="31" shapeId="0" xr:uid="{6DDD29BD-D308-409C-A71C-63C02382EADB}">
      <text>
        <t>[Threaded comment]
Your version of Excel allows you to read this threaded comment; however, any edits to it will get removed if the file is opened in a newer version of Excel. Learn more: https://go.microsoft.com/fwlink/?linkid=870924
Comment:
    PAPER
 Corrugated Cardboard 43,562
 Newspaper 12,758
 Office Paper 7,581
 Other Paper 849</t>
      </text>
    </comment>
    <comment ref="L14" authorId="32" shapeId="0" xr:uid="{7E120207-B2AC-4B4F-90E1-BD71139786BA}">
      <text>
        <t>[Threaded comment]
Your version of Excel allows you to read this threaded comment; however, any edits to it will get removed if the file is opened in a newer version of Excel. Learn more: https://go.microsoft.com/fwlink/?linkid=870924
Comment:
    METALS
 Ferrous (includes autos) 134,988
 Non-Ferrous (includes aluminum) 16,196</t>
      </text>
    </comment>
    <comment ref="T14" authorId="33" shapeId="0" xr:uid="{797CBE2F-AEF4-4B5F-98BB-C0E7EE2BDD12}">
      <text>
        <t>[Threaded comment]
Your version of Excel allows you to read this threaded comment; however, any edits to it will get removed if the file is opened in a newer version of Excel. Learn more: https://go.microsoft.com/fwlink/?linkid=870924
Comment:
    auto batteries, but included in MSW total</t>
      </text>
    </comment>
    <comment ref="AC14" authorId="34" shapeId="0" xr:uid="{65C7D899-5963-4436-98A7-A4674C9DDEB5}">
      <text>
        <t>[Threaded comment]
Your version of Excel allows you to read this threaded comment; however, any edits to it will get removed if the file is opened in a newer version of Excel. Learn more: https://go.microsoft.com/fwlink/?linkid=870924
Comment:
    "Other Reuse: goodwill, salvation army", included in MSW recycling totals</t>
      </text>
    </comment>
    <comment ref="F15" authorId="35" shapeId="0" xr:uid="{BD087A84-3299-438E-A217-8E74EAC801F1}">
      <text>
        <t>[Threaded comment]
Your version of Excel allows you to read this threaded comment; however, any edits to it will get removed if the file is opened in a newer version of Excel. Learn more: https://go.microsoft.com/fwlink/?linkid=870924
Comment:
    Note: does NOT mean that recycling isn't happening.</t>
      </text>
    </comment>
    <comment ref="H17" authorId="36" shapeId="0" xr:uid="{901E60C1-844D-4B5B-8F5B-05EBF456F5A1}">
      <text>
        <t>[Threaded comment]
Your version of Excel allows you to read this threaded comment; however, any edits to it will get removed if the file is opened in a newer version of Excel. Learn more: https://go.microsoft.com/fwlink/?linkid=870924
Comment:
    landfill and inceneration by subtraction</t>
      </text>
    </comment>
    <comment ref="I17" authorId="37" shapeId="0" xr:uid="{4B9CA16D-BBC2-4CB5-838A-4A90BDA9989E}">
      <text>
        <t>[Threaded comment]
Your version of Excel allows you to read this threaded comment; however, any edits to it will get removed if the file is opened in a newer version of Excel. Learn more: https://go.microsoft.com/fwlink/?linkid=870924
Comment:
    recycling, composting, and e-waste recovery</t>
      </text>
    </comment>
    <comment ref="L17" authorId="38" shapeId="0" xr:uid="{D75B8FE6-B86E-4336-AADC-AEAC297D8E64}">
      <text>
        <t>[Threaded comment]
Your version of Excel allows you to read this threaded comment; however, any edits to it will get removed if the file is opened in a newer version of Excel. Learn more: https://go.microsoft.com/fwlink/?linkid=870924
Comment:
    includes ferrous and non-ferrous, including "white goods"</t>
      </text>
    </comment>
    <comment ref="P17" authorId="39" shapeId="0" xr:uid="{93D657C7-A6BF-4B63-8E54-49EF8526D853}">
      <text>
        <t>[Threaded comment]
Your version of Excel allows you to read this threaded comment; however, any edits to it will get removed if the file is opened in a newer version of Excel. Learn more: https://go.microsoft.com/fwlink/?linkid=870924
Comment:
    "composting"</t>
      </text>
    </comment>
    <comment ref="V17" authorId="40" shapeId="0" xr:uid="{FAF9F210-2CD2-46CF-8C2C-BFE1B4B01DB5}">
      <text>
        <t>[Threaded comment]
Your version of Excel allows you to read this threaded comment; however, any edits to it will get removed if the file is opened in a newer version of Excel. Learn more: https://go.microsoft.com/fwlink/?linkid=870924
Comment:
    single stream/mixed</t>
      </text>
    </comment>
    <comment ref="H20" authorId="41" shapeId="0" xr:uid="{6EDEBB4F-5B63-4041-A627-66432BE2EFE5}">
      <text>
        <t>[Threaded comment]
Your version of Excel allows you to read this threaded comment; however, any edits to it will get removed if the file is opened in a newer version of Excel. Learn more: https://go.microsoft.com/fwlink/?linkid=870924
Comment:
    https://eec.ky.gov/Environmental-Protection/Waste/Pages/Solid-Waste-Facility-Reports.aspx</t>
      </text>
    </comment>
    <comment ref="E21" authorId="42" shapeId="0" xr:uid="{BDE99403-C698-4775-97BD-7D52849A6077}">
      <text>
        <t>[Threaded comment]
Your version of Excel allows you to read this threaded comment; however, any edits to it will get removed if the file is opened in a newer version of Excel. Learn more: https://go.microsoft.com/fwlink/?linkid=870924
Comment:
    https://deq.louisiana.gov/assets/docs/Recycling/2018RecyclingAnnualReporttoLegislature.pdf
Reply:
    2018 rate</t>
      </text>
    </comment>
    <comment ref="E22" authorId="43" shapeId="0" xr:uid="{FC3E56D9-F50D-4FFF-A3FF-3E83A016B48E}">
      <text>
        <t>[Threaded comment]
Your version of Excel allows you to read this threaded comment; however, any edits to it will get removed if the file is opened in a newer version of Excel. Learn more: https://go.microsoft.com/fwlink/?linkid=870924
Comment:
    rate listed here but not cited with a data report: https://www.maine.gov/dep/waste/recycle/</t>
      </text>
    </comment>
    <comment ref="F22" authorId="44" shapeId="0" xr:uid="{AB47DCF1-9EB1-4768-B3E7-C53E254425BA}">
      <text>
        <t>[Threaded comment]
Your version of Excel allows you to read this threaded comment; however, any edits to it will get removed if the file is opened in a newer version of Excel. Learn more: https://go.microsoft.com/fwlink/?linkid=870924
Comment:
    https://www.maine.gov/dep/waste/solidwaste/documents/muni_progress_report_calendar_years_2021_2022.pdf</t>
      </text>
    </comment>
    <comment ref="E23" authorId="45" shapeId="0" xr:uid="{A0DC7C85-D186-4004-BA6C-740840633F6E}">
      <text>
        <t>[Threaded comment]
Your version of Excel allows you to read this threaded comment; however, any edits to it will get removed if the file is opened in a newer version of Excel. Learn more: https://go.microsoft.com/fwlink/?linkid=870924
Comment:
    "EPA Recycling Rate" see page 24 of report</t>
      </text>
    </comment>
    <comment ref="G23" authorId="46" shapeId="0" xr:uid="{56BAD6B6-5422-4F2E-848D-A1A0F654E55B}">
      <text>
        <t>[Threaded comment]
Your version of Excel allows you to read this threaded comment; however, any edits to it will get removed if the file is opened in a newer version of Excel. Learn more: https://go.microsoft.com/fwlink/?linkid=870924
Comment:
    "MSW Managed", includes stored waste (16,733 tons)</t>
      </text>
    </comment>
    <comment ref="I23" authorId="47" shapeId="0" xr:uid="{108A4224-7C79-45D4-B8DA-693A27DF4F40}">
      <text>
        <t>[Threaded comment]
Your version of Excel allows you to read this threaded comment; however, any edits to it will get removed if the file is opened in a newer version of Excel. Learn more: https://go.microsoft.com/fwlink/?linkid=870924
Comment:
    recycled and reused
Reply:
    Subtotal of MRA (Maryland Recycling Act) materials recycled: 3,117,961? Is this not MSW? See pdf pg. 23</t>
      </text>
    </comment>
    <comment ref="P23" authorId="48" shapeId="0" xr:uid="{412539C3-23AD-4DAD-BF36-973597C53AC8}">
      <text>
        <t>[Threaded comment]
Your version of Excel allows you to read this threaded comment; however, any edits to it will get removed if the file is opened in a newer version of Excel. Learn more: https://go.microsoft.com/fwlink/?linkid=870924
Comment:
    compostables</t>
      </text>
    </comment>
    <comment ref="A24" authorId="49" shapeId="0" xr:uid="{50E4D23D-2121-4054-96F0-C8380B6BC174}">
      <text>
        <t>[Threaded comment]
Your version of Excel allows you to read this threaded comment; however, any edits to it will get removed if the file is opened in a newer version of Excel. Learn more: https://go.microsoft.com/fwlink/?linkid=870924
Comment:
    add up later with time</t>
      </text>
    </comment>
    <comment ref="J24" authorId="50" shapeId="0" xr:uid="{22F609FA-C3A9-4B83-BF8F-F9E9229306AE}">
      <text>
        <t>[Threaded comment]
Your version of Excel allows you to read this threaded comment; however, any edits to it will get removed if the file is opened in a newer version of Excel. Learn more: https://go.microsoft.com/fwlink/?linkid=870924
Comment:
    yes, very detailed by product type and county</t>
      </text>
    </comment>
    <comment ref="K24" authorId="51" shapeId="0" xr:uid="{B8B9A6D7-AF92-4482-88DF-F327AE73B8DF}">
      <text>
        <t>[Threaded comment]
Your version of Excel allows you to read this threaded comment; however, any edits to it will get removed if the file is opened in a newer version of Excel. Learn more: https://go.microsoft.com/fwlink/?linkid=870924
Comment:
    newspaper, cardboard, and mixed paper if collected separately</t>
      </text>
    </comment>
    <comment ref="L24" authorId="52" shapeId="0" xr:uid="{3C64EED9-0D7D-47D5-8483-4478D5F7E6EB}">
      <text>
        <t>[Threaded comment]
Your version of Excel allows you to read this threaded comment; however, any edits to it will get removed if the file is opened in a newer version of Excel. Learn more: https://go.microsoft.com/fwlink/?linkid=870924
Comment:
    scrap metal + white goods</t>
      </text>
    </comment>
    <comment ref="M24" authorId="53" shapeId="0" xr:uid="{9FEFD7D7-2F04-4DC4-B5FA-B9B6002C2CA0}">
      <text>
        <t>[Threaded comment]
Your version of Excel allows you to read this threaded comment; however, any edits to it will get removed if the file is opened in a newer version of Excel. Learn more: https://go.microsoft.com/fwlink/?linkid=870924
Comment:
    Indicates the amount of bulky ridig plastic recycled in tons, when collected separately</t>
      </text>
    </comment>
    <comment ref="N24" authorId="54" shapeId="0" xr:uid="{3981A4DE-59AE-48C4-9B58-30E4A7AB0981}">
      <text>
        <t>[Threaded comment]
Your version of Excel allows you to read this threaded comment; however, any edits to it will get removed if the file is opened in a newer version of Excel. Learn more: https://go.microsoft.com/fwlink/?linkid=870924
Comment:
    glass collected as co-mingled</t>
      </text>
    </comment>
    <comment ref="AB24" authorId="55" shapeId="0" xr:uid="{E89BB800-B205-4F6C-81EF-27BBE6EB027B}">
      <text>
        <t>[Threaded comment]
Your version of Excel allows you to read this threaded comment; however, any edits to it will get removed if the file is opened in a newer version of Excel. Learn more: https://go.microsoft.com/fwlink/?linkid=870924
Comment:
    mattresses</t>
      </text>
    </comment>
    <comment ref="AC24" authorId="56" shapeId="0" xr:uid="{00359031-0712-437D-BBA8-C171E10102F1}">
      <text>
        <t>[Threaded comment]
Your version of Excel allows you to read this threaded comment; however, any edits to it will get removed if the file is opened in a newer version of Excel. Learn more: https://go.microsoft.com/fwlink/?linkid=870924
Comment:
    single stream recyclables</t>
      </text>
    </comment>
    <comment ref="I25" authorId="57" shapeId="0" xr:uid="{31F9EA1B-DA84-48AF-8324-84627D185F12}">
      <text>
        <t>[Threaded comment]
Your version of Excel allows you to read this threaded comment; however, any edits to it will get removed if the file is opened in a newer version of Excel. Learn more: https://go.microsoft.com/fwlink/?linkid=870924
Comment:
    recycled + composted</t>
      </text>
    </comment>
    <comment ref="E26" authorId="58" shapeId="0" xr:uid="{DCB1F453-6F45-4FCA-B234-F3420EC17F12}">
      <text>
        <t>[Threaded comment]
Your version of Excel allows you to read this threaded comment; however, any edits to it will get removed if the file is opened in a newer version of Excel. Learn more: https://go.microsoft.com/fwlink/?linkid=870924
Comment:
    https://www.pca.state.mn.us/waste/report-2018-score-programs</t>
      </text>
    </comment>
    <comment ref="J26" authorId="59" shapeId="0" xr:uid="{E319AE6F-F8C5-4899-B58C-3C03E80B955E}">
      <text>
        <t>[Threaded comment]
Your version of Excel allows you to read this threaded comment; however, any edits to it will get removed if the file is opened in a newer version of Excel. Learn more: https://go.microsoft.com/fwlink/?linkid=870924
Comment:
    they have it, but not found publically</t>
      </text>
    </comment>
    <comment ref="F27" authorId="60" shapeId="0" xr:uid="{B05546A6-7150-43DC-8214-15E7D841D8D6}">
      <text>
        <t>[Threaded comment]
Your version of Excel allows you to read this threaded comment; however, any edits to it will get removed if the file is opened in a newer version of Excel. Learn more: https://go.microsoft.com/fwlink/?linkid=870924
Comment:
    These facilities processed a variety of solid "Recycling" data offered is not MSW: "wastes including
wood wastes, ash, construction and demolition materials, putrescible wastes, and medical wastes
to facilitate recycling, reuse, or disposal."
Reply:
    Unclear if composting data is MSW, thus not included here.</t>
      </text>
    </comment>
    <comment ref="G28" authorId="61" shapeId="0" xr:uid="{00EA079B-317D-4EBC-B018-40DA2868ECDC}">
      <text>
        <t>[Threaded comment]
Your version of Excel allows you to read this threaded comment; however, any edits to it will get removed if the file is opened in a newer version of Excel. Learn more: https://go.microsoft.com/fwlink/?linkid=870924
Comment:
    msw (residential + commercial), see pdf page 53</t>
      </text>
    </comment>
    <comment ref="C30" authorId="62" shapeId="0" xr:uid="{1B003B38-E15E-42EF-9A43-01E1F12F9C7F}">
      <text>
        <t>[Threaded comment]
Your version of Excel allows you to read this threaded comment; however, any edits to it will get removed if the file is opened in a newer version of Excel. Learn more: https://go.microsoft.com/fwlink/?linkid=870924
Comment:
    report published in 2015</t>
      </text>
    </comment>
    <comment ref="J30" authorId="63" shapeId="0" xr:uid="{7E88B270-CEA6-43B4-8996-6420FE608926}">
      <text>
        <t>[Threaded comment]
Your version of Excel allows you to read this threaded comment; however, any edits to it will get removed if the file is opened in a newer version of Excel. Learn more: https://go.microsoft.com/fwlink/?linkid=870924
Comment:
    " This analysis only included Processors thatcompleted surveys and
reported recycling amounts; therefore, recycling amounts are much lower than the total material
estimated to be recycled. "</t>
      </text>
    </comment>
    <comment ref="P31" authorId="64" shapeId="0" xr:uid="{5A427D91-E532-41F3-BD27-DDCD1A617135}">
      <text>
        <t>[Threaded comment]
Your version of Excel allows you to read this threaded comment; however, any edits to it will get removed if the file is opened in a newer version of Excel. Learn more: https://go.microsoft.com/fwlink/?linkid=870924
Comment:
    organics total</t>
      </text>
    </comment>
    <comment ref="AB31" authorId="65" shapeId="0" xr:uid="{1F39C465-C461-403B-92E4-5BEE2955E65B}">
      <text>
        <t>[Threaded comment]
Your version of Excel allows you to read this threaded comment; however, any edits to it will get removed if the file is opened in a newer version of Excel. Learn more: https://go.microsoft.com/fwlink/?linkid=870924
Comment:
    "special waste"; includes lead acid batteries, paint, HHW, etc.</t>
      </text>
    </comment>
    <comment ref="AC31" authorId="66" shapeId="0" xr:uid="{12A4BD60-36EA-430C-BDAE-51F891F6AEBE}">
      <text>
        <t>[Threaded comment]
Your version of Excel allows you to read this threaded comment; however, any edits to it will get removed if the file is opened in a newer version of Excel. Learn more: https://go.microsoft.com/fwlink/?linkid=870924
Comment:
    includes toner, electronics, others.</t>
      </text>
    </comment>
    <comment ref="A32" authorId="67" shapeId="0" xr:uid="{F8D25958-1C92-4D87-A879-B4A41365E600}">
      <text>
        <t>[Threaded comment]
Your version of Excel allows you to read this threaded comment; however, any edits to it will get removed if the file is opened in a newer version of Excel. Learn more: https://go.microsoft.com/fwlink/?linkid=870924
Comment:
    reported to SMP but not available online? Look again with time</t>
      </text>
    </comment>
    <comment ref="D35" authorId="68" shapeId="0" xr:uid="{CB7D828B-B259-4735-A8F6-FA7036B72D72}">
      <text>
        <t>[Threaded comment]
Your version of Excel allows you to read this threaded comment; however, any edits to it will get removed if the file is opened in a newer version of Excel. Learn more: https://go.microsoft.com/fwlink/?linkid=870924
Comment:
    overall waste estimates here, not MSW specific.</t>
      </text>
    </comment>
    <comment ref="D36" authorId="69" shapeId="0" xr:uid="{665ADE49-D288-42A5-A800-E8AFF642C0B7}">
      <text>
        <t>[Threaded comment]
Your version of Excel allows you to read this threaded comment; however, any edits to it will get removed if the file is opened in a newer version of Excel. Learn more: https://go.microsoft.com/fwlink/?linkid=870924
Comment:
    2021 report has historic values</t>
      </text>
    </comment>
    <comment ref="H36" authorId="70" shapeId="0" xr:uid="{D74D0CC3-3014-4777-A164-6280EBEB6631}">
      <text>
        <t>[Threaded comment]
Your version of Excel allows you to read this threaded comment; however, any edits to it will get removed if the file is opened in a newer version of Excel. Learn more: https://go.microsoft.com/fwlink/?linkid=870924
Comment:
    https://edocs.deq.nc.gov/WasteManagement/0/edoc/1360285/NC_SWMMAR_FY2018-19_MSWLFReport.pdf?searchid=f6586715-a9f1-469c-905d-a7047f7d1900</t>
      </text>
    </comment>
    <comment ref="I36" authorId="71" shapeId="0" xr:uid="{6EBF051B-0A56-4C45-90B3-49FF887290BE}">
      <text>
        <t>[Threaded comment]
Your version of Excel allows you to read this threaded comment; however, any edits to it will get removed if the file is opened in a newer version of Excel. Learn more: https://go.microsoft.com/fwlink/?linkid=870924
Comment:
    total - construction debris = listed here as recycled MSW</t>
      </text>
    </comment>
    <comment ref="P36" authorId="72" shapeId="0" xr:uid="{BAE9D49B-FF88-44B7-A29F-C5A5A2F733BD}">
      <text>
        <t>[Threaded comment]
Your version of Excel allows you to read this threaded comment; however, any edits to it will get removed if the file is opened in a newer version of Excel. Learn more: https://go.microsoft.com/fwlink/?linkid=870924
Comment:
    total organics includes yard waste, food waste, wood waste, and pallets</t>
      </text>
    </comment>
    <comment ref="AB36" authorId="73" shapeId="0" xr:uid="{16694B73-19B6-4960-9985-A741658707D8}">
      <text>
        <t>[Threaded comment]
Your version of Excel allows you to read this threaded comment; however, any edits to it will get removed if the file is opened in a newer version of Excel. Learn more: https://go.microsoft.com/fwlink/?linkid=870924
Comment:
    "special wastes"</t>
      </text>
    </comment>
    <comment ref="E37" authorId="74" shapeId="0" xr:uid="{F117FB6D-0CB5-4275-A249-3E57E475DF16}">
      <text>
        <t>[Threaded comment]
Your version of Excel allows you to read this threaded comment; however, any edits to it will get removed if the file is opened in a newer version of Excel. Learn more: https://go.microsoft.com/fwlink/?linkid=870924
Comment:
    brochure revised in 2016, but data still seems to reference 2004...</t>
      </text>
    </comment>
    <comment ref="D38" authorId="75" shapeId="0" xr:uid="{E0691F1C-20AD-4518-A9A4-D29A59C12BD3}">
      <text>
        <t>[Threaded comment]
Your version of Excel allows you to read this threaded comment; however, any edits to it will get removed if the file is opened in a newer version of Excel. Learn more: https://go.microsoft.com/fwlink/?linkid=870924
Comment:
    parent webpage: https://epa.ohio.gov/divisions-and-offices/materials-and-waste-management/dmwm-programs/solid-waste-management-planning</t>
      </text>
    </comment>
    <comment ref="I38" authorId="76" shapeId="0" xr:uid="{3F1DDBCC-6242-410E-8A40-548D376BB2AF}">
      <text>
        <t>[Threaded comment]
Your version of Excel allows you to read this threaded comment; however, any edits to it will get removed if the file is opened in a newer version of Excel. Learn more: https://go.microsoft.com/fwlink/?linkid=870924
Comment:
    totals here are Residential/Commercial only. Presumed MSW?</t>
      </text>
    </comment>
    <comment ref="J38" authorId="77" shapeId="0" xr:uid="{ADD8FE3D-042B-4A03-94F7-66844D869BA2}">
      <text>
        <t>[Threaded comment]
Your version of Excel allows you to read this threaded comment; however, any edits to it will get removed if the file is opened in a newer version of Excel. Learn more: https://go.microsoft.com/fwlink/?linkid=870924
Comment:
    https://epa.ohio.gov/static/Portals/34/document/general/2018-MRF-AR-Statewide.pdf
Reply:
    This report has facility-based information by material but sums include industrial. Subtract out with time.</t>
      </text>
    </comment>
    <comment ref="D39" authorId="78" shapeId="0" xr:uid="{7B9409D5-9360-4465-B51D-A5E711E5FAE0}">
      <text>
        <t>[Threaded comment]
Your version of Excel allows you to read this threaded comment; however, any edits to it will get removed if the file is opened in a newer version of Excel. Learn more: https://go.microsoft.com/fwlink/?linkid=870924
Comment:
    has 2018 tonnage info but totals include C&amp;D. Landfills not all labled with MSW/Municipal so re-calculating would be challenging/inaccurate.</t>
      </text>
    </comment>
    <comment ref="P40" authorId="79" shapeId="0" xr:uid="{344AD721-CA58-44F8-96C9-102C3BAE8BCB}">
      <text>
        <t>[Threaded comment]
Your version of Excel allows you to read this threaded comment; however, any edits to it will get removed if the file is opened in a newer version of Excel. Learn more: https://go.microsoft.com/fwlink/?linkid=870924
Comment:
    total organics: food waste, yard waste, wood waste, etc. Available by type in report.</t>
      </text>
    </comment>
    <comment ref="AC40" authorId="80" shapeId="0" xr:uid="{A897949C-D40F-4569-A2F5-2AFE013BF2D3}">
      <text>
        <t>[Threaded comment]
Your version of Excel allows you to read this threaded comment; however, any edits to it will get removed if the file is opened in a newer version of Excel. Learn more: https://go.microsoft.com/fwlink/?linkid=870924
Comment:
    Includes HHW, tires, LAB, ... full list in pdf. Totals broken down by product/material as well.</t>
      </text>
    </comment>
    <comment ref="C41" authorId="81" shapeId="0" xr:uid="{5306685F-4939-4AB0-A0E9-FEC030C50F56}">
      <text>
        <t>[Threaded comment]
Your version of Excel allows you to read this threaded comment; however, any edits to it will get removed if the file is opened in a newer version of Excel. Learn more: https://go.microsoft.com/fwlink/?linkid=870924
Comment:
    available by county</t>
      </text>
    </comment>
    <comment ref="H41" authorId="82" shapeId="0" xr:uid="{10A59A69-91D8-41AA-AEC1-502D4AD464B7}">
      <text>
        <t>[Threaded comment]
Your version of Excel allows you to read this threaded comment; however, any edits to it will get removed if the file is opened in a newer version of Excel. Learn more: https://go.microsoft.com/fwlink/?linkid=870924
Comment:
    http://cedatareporting.pa.gov/reports/powerbi/Public/DEP/WM/PBI/Solid_Waste_Disposal_Information</t>
      </text>
    </comment>
    <comment ref="J41" authorId="83" shapeId="0" xr:uid="{24A1AE9F-378D-45F4-AD5F-3E7BDA071F6E}">
      <text>
        <t>[Threaded comment]
Your version of Excel allows you to read this threaded comment; however, any edits to it will get removed if the file is opened in a newer version of Excel. Learn more: https://go.microsoft.com/fwlink/?linkid=870924
Comment:
    equations here add residential + commercial from the PA spreadsheets</t>
      </text>
    </comment>
    <comment ref="K41" authorId="84" shapeId="0" xr:uid="{FD11F262-42C4-41C0-B227-86074223D0E9}">
      <text>
        <t>[Threaded comment]
Your version of Excel allows you to read this threaded comment; however, any edits to it will get removed if the file is opened in a newer version of Excel. Learn more: https://go.microsoft.com/fwlink/?linkid=870924
Comment:
    res + comm</t>
      </text>
    </comment>
    <comment ref="L41" authorId="85" shapeId="0" xr:uid="{BDC1ABAA-D03F-403B-967D-A6D4E55A29F2}">
      <text>
        <t>[Threaded comment]
Your version of Excel allows you to read this threaded comment; however, any edits to it will get removed if the file is opened in a newer version of Excel. Learn more: https://go.microsoft.com/fwlink/?linkid=870924
Comment:
    res + comm</t>
      </text>
    </comment>
    <comment ref="M41" authorId="86" shapeId="0" xr:uid="{72C51F47-8FEA-4AC0-A464-B0A8EB8BE882}">
      <text>
        <t>[Threaded comment]
Your version of Excel allows you to read this threaded comment; however, any edits to it will get removed if the file is opened in a newer version of Excel. Learn more: https://go.microsoft.com/fwlink/?linkid=870924
Comment:
    res + comm</t>
      </text>
    </comment>
    <comment ref="N41" authorId="87" shapeId="0" xr:uid="{6BE5BF60-1C67-4F89-8513-7750A2542947}">
      <text>
        <t>[Threaded comment]
Your version of Excel allows you to read this threaded comment; however, any edits to it will get removed if the file is opened in a newer version of Excel. Learn more: https://go.microsoft.com/fwlink/?linkid=870924
Comment:
    res + commercial</t>
      </text>
    </comment>
    <comment ref="P41" authorId="88" shapeId="0" xr:uid="{AFC856AA-EFA3-4F61-911E-5264A2599FB9}">
      <text>
        <t>[Threaded comment]
Your version of Excel allows you to read this threaded comment; however, any edits to it will get removed if the file is opened in a newer version of Excel. Learn more: https://go.microsoft.com/fwlink/?linkid=870924
Comment:
    organics totals</t>
      </text>
    </comment>
    <comment ref="T41" authorId="89" shapeId="0" xr:uid="{9D02CDC3-437C-4A28-A7AC-F663C6207D8A}">
      <text>
        <t>[Threaded comment]
Your version of Excel allows you to read this threaded comment; however, any edits to it will get removed if the file is opened in a newer version of Excel. Learn more: https://go.microsoft.com/fwlink/?linkid=870924
Comment:
    = lead adid and other household batteries
Reply:
    residential + commerical</t>
      </text>
    </comment>
    <comment ref="U41" authorId="90" shapeId="0" xr:uid="{3D674725-7942-45D7-9FD6-07E30EC9C168}">
      <text>
        <t>[Threaded comment]
Your version of Excel allows you to read this threaded comment; however, any edits to it will get removed if the file is opened in a newer version of Excel. Learn more: https://go.microsoft.com/fwlink/?linkid=870924
Comment:
    res + comm</t>
      </text>
    </comment>
    <comment ref="W41" authorId="91" shapeId="0" xr:uid="{A501EF53-4ABD-497F-9CEE-0DF84CCCC9CA}">
      <text>
        <t>[Threaded comment]
Your version of Excel allows you to read this threaded comment; however, any edits to it will get removed if the file is opened in a newer version of Excel. Learn more: https://go.microsoft.com/fwlink/?linkid=870924
Comment:
    florescent tubes and cfls, total hhw is 24,702.64, including batteries, electonics, oil, antifreeze, ect.
Reply:
    res+comm</t>
      </text>
    </comment>
    <comment ref="X41" authorId="92" shapeId="0" xr:uid="{6713F245-B062-426A-9BA9-D852C5FFF0E8}">
      <text>
        <t>[Threaded comment]
Your version of Excel allows you to read this threaded comment; however, any edits to it will get removed if the file is opened in a newer version of Excel. Learn more: https://go.microsoft.com/fwlink/?linkid=870924
Comment:
    "paints, varnishes, pesticides..."</t>
      </text>
    </comment>
    <comment ref="Y41" authorId="93" shapeId="0" xr:uid="{30204954-E416-4962-A0B6-4AEBCBCC4A9F}">
      <text>
        <t>[Threaded comment]
Your version of Excel allows you to read this threaded comment; however, any edits to it will get removed if the file is opened in a newer version of Excel. Learn more: https://go.microsoft.com/fwlink/?linkid=870924
Comment:
    res+comm</t>
      </text>
    </comment>
    <comment ref="Z41" authorId="94" shapeId="0" xr:uid="{FFD3F112-7CB1-4800-BA58-1FB94EA61AED}">
      <text>
        <t>[Threaded comment]
Your version of Excel allows you to read this threaded comment; however, any edits to it will get removed if the file is opened in a newer version of Excel. Learn more: https://go.microsoft.com/fwlink/?linkid=870924
Comment:
    res+comm</t>
      </text>
    </comment>
    <comment ref="AA41" authorId="95" shapeId="0" xr:uid="{BD80A676-EDA4-4DCF-A5A2-5BD5D132553D}">
      <text>
        <t>[Threaded comment]
Your version of Excel allows you to read this threaded comment; however, any edits to it will get removed if the file is opened in a newer version of Excel. Learn more: https://go.microsoft.com/fwlink/?linkid=870924
Comment:
    res + comm</t>
      </text>
    </comment>
    <comment ref="AC41" authorId="96" shapeId="0" xr:uid="{8F752209-B725-45E9-88A4-B3787FA8D408}">
      <text>
        <t>[Threaded comment]
Your version of Excel allows you to read this threaded comment; however, any edits to it will get removed if the file is opened in a newer version of Excel. Learn more: https://go.microsoft.com/fwlink/?linkid=870924
Comment:
    res + comm</t>
      </text>
    </comment>
    <comment ref="H42" authorId="97" shapeId="0" xr:uid="{930BAAC9-7848-408A-BD19-2EFE594C9578}">
      <text>
        <t>[Threaded comment]
Your version of Excel allows you to read this threaded comment; however, any edits to it will get removed if the file is opened in a newer version of Excel. Learn more: https://go.microsoft.com/fwlink/?linkid=870924
Comment:
    refuse (not including MRF residue)</t>
      </text>
    </comment>
    <comment ref="J42" authorId="98" shapeId="0" xr:uid="{BCDD815E-1BBB-4DF2-ABF0-073098D7315A}">
      <text>
        <t>[Threaded comment]
Your version of Excel allows you to read this threaded comment; however, any edits to it will get removed if the file is opened in a newer version of Excel. Learn more: https://go.microsoft.com/fwlink/?linkid=870924
Comment:
    yes but partial</t>
      </text>
    </comment>
    <comment ref="L42" authorId="99" shapeId="0" xr:uid="{5CD5036E-7350-448B-890D-44C45BE58F33}">
      <text>
        <t>[Threaded comment]
Your version of Excel allows you to read this threaded comment; however, any edits to it will get removed if the file is opened in a newer version of Excel. Learn more: https://go.microsoft.com/fwlink/?linkid=870924
Comment:
    scrap metal (includes "white goods")</t>
      </text>
    </comment>
    <comment ref="P42" authorId="100" shapeId="0" xr:uid="{474449D5-F821-45F8-83F1-9ACF0D0066ED}">
      <text>
        <t>[Threaded comment]
Your version of Excel allows you to read this threaded comment; however, any edits to it will get removed if the file is opened in a newer version of Excel. Learn more: https://go.microsoft.com/fwlink/?linkid=870924
Comment:
    compost total</t>
      </text>
    </comment>
    <comment ref="R42" authorId="101" shapeId="0" xr:uid="{7D966808-3E37-404B-889A-519E9F232180}">
      <text>
        <t>[Threaded comment]
Your version of Excel allows you to read this threaded comment; however, any edits to it will get removed if the file is opened in a newer version of Excel. Learn more: https://go.microsoft.com/fwlink/?linkid=870924
Comment:
    clothing</t>
      </text>
    </comment>
    <comment ref="V42" authorId="102" shapeId="0" xr:uid="{C6CEEA58-5FEE-4F40-B3C2-61616CD1A6F3}">
      <text>
        <t>[Threaded comment]
Your version of Excel allows you to read this threaded comment; however, any edits to it will get removed if the file is opened in a newer version of Excel. Learn more: https://go.microsoft.com/fwlink/?linkid=870924
Comment:
    "MRF Recycling", with residue</t>
      </text>
    </comment>
    <comment ref="A43" authorId="103" shapeId="0" xr:uid="{7A7A24DF-DD0C-46E3-9E15-8B27F112F6C5}">
      <text>
        <t>[Threaded comment]
Your version of Excel allows you to read this threaded comment; however, any edits to it will get removed if the file is opened in a newer version of Excel. Learn more: https://go.microsoft.com/fwlink/?linkid=870924
Comment:
    one of the best reports I've seen</t>
      </text>
    </comment>
    <comment ref="C43" authorId="104" shapeId="0" xr:uid="{316E3315-5C9B-416E-A7BB-E3ABAB80B6FF}">
      <text>
        <t>[Threaded comment]
Your version of Excel allows you to read this threaded comment; however, any edits to it will get removed if the file is opened in a newer version of Excel. Learn more: https://go.microsoft.com/fwlink/?linkid=870924
Comment:
    available by county</t>
      </text>
    </comment>
    <comment ref="P43" authorId="105" shapeId="0" xr:uid="{5F3ED2BE-FCA3-467C-9FD2-31214600F401}">
      <text>
        <t>[Threaded comment]
Your version of Excel allows you to read this threaded comment; however, any edits to it will get removed if the file is opened in a newer version of Excel. Learn more: https://go.microsoft.com/fwlink/?linkid=870924
Comment:
    includes yard trimmings and food waste</t>
      </text>
    </comment>
    <comment ref="AC43" authorId="106" shapeId="0" xr:uid="{48BC1B58-23BE-42D7-B4C9-3D85B3889F12}">
      <text>
        <t>[Threaded comment]
Your version of Excel allows you to read this threaded comment; however, any edits to it will get removed if the file is opened in a newer version of Excel. Learn more: https://go.microsoft.com/fwlink/?linkid=870924
Comment:
    "banned items" (contamination/residue?)</t>
      </text>
    </comment>
    <comment ref="D44" authorId="107" shapeId="0" xr:uid="{9C6E76C2-F266-4337-A869-12292D9A3E56}">
      <text>
        <t>[Threaded comment]
Your version of Excel allows you to read this threaded comment; however, any edits to it will get removed if the file is opened in a newer version of Excel. Learn more: https://go.microsoft.com/fwlink/?linkid=870924
Comment:
    2011 seems to be most recent</t>
      </text>
    </comment>
    <comment ref="J44" authorId="108" shapeId="0" xr:uid="{58C28423-0D3F-4C88-A6E1-4CD99EA1F3E0}">
      <text>
        <t>[Threaded comment]
Your version of Excel allows you to read this threaded comment; however, any edits to it will get removed if the file is opened in a newer version of Excel. Learn more: https://go.microsoft.com/fwlink/?linkid=870924
Comment:
    available for 2011 only, see link.</t>
      </text>
    </comment>
    <comment ref="A46" authorId="109" shapeId="0" xr:uid="{CABCBB4F-3D32-494A-BDAD-B2C188E32ED6}">
      <text>
        <t>[Threaded comment]
Your version of Excel allows you to read this threaded comment; however, any edits to it will get removed if the file is opened in a newer version of Excel. Learn more: https://go.microsoft.com/fwlink/?linkid=870924
Comment:
    Note - report gives confidence levels of recycling data by material!!</t>
      </text>
    </comment>
    <comment ref="D46" authorId="110" shapeId="0" xr:uid="{55FA3592-7A93-4A77-9BD3-004BF2EA801E}">
      <text>
        <t>[Threaded comment]
Your version of Excel allows you to read this threaded comment; however, any edits to it will get removed if the file is opened in a newer version of Excel. Learn more: https://go.microsoft.com/fwlink/?linkid=870924
Comment:
    https://www.tceq.texas.gov/assets/public/assistance/P2Recycle/Recyclable-Materials/2021%20Recycling%20Market%20Development%20Plan.pdf</t>
      </text>
    </comment>
    <comment ref="E46" authorId="111" shapeId="0" xr:uid="{0CC18373-B25D-4B8F-BC5D-89870C19D03C}">
      <text>
        <t>[Threaded comment]
Your version of Excel allows you to read this threaded comment; however, any edits to it will get removed if the file is opened in a newer version of Excel. Learn more: https://go.microsoft.com/fwlink/?linkid=870924
Comment:
    27.5% reported, but direct values of landfilled and recycled msw don't calculate to this... (28%)</t>
      </text>
    </comment>
    <comment ref="H46" authorId="112" shapeId="0" xr:uid="{992D9431-C187-4751-910D-A1101E6A845C}">
      <text>
        <t>[Threaded comment]
Your version of Excel allows you to read this threaded comment; however, any edits to it will get removed if the file is opened in a newer version of Excel. Learn more: https://go.microsoft.com/fwlink/?linkid=870924
Comment:
    Municipal only: tires, used oil filters, etc. listed separately (disposal only)
Reply:
    https://www.tceq.texas.gov/assets/public/assistance/P2Recycle/Recyclable-Materials/2021%20Recycling%20Market%20Development%20Plan.pdf</t>
      </text>
    </comment>
    <comment ref="I46" authorId="113" shapeId="0" xr:uid="{57C73D4D-0C5D-46A5-94F8-C6D948E5670F}">
      <text>
        <t>[Threaded comment]
Your version of Excel allows you to read this threaded comment; however, any edits to it will get removed if the file is opened in a newer version of Excel. Learn more: https://go.microsoft.com/fwlink/?linkid=870924
Comment:
    https://www.tceq.texas.gov/assets/public/assistance/P2Recycle/Recyclable-Materials/2021%20Recycling%20Market%20Development%20Plan.pdf
Reply:
    total recycling - C&amp;D-biosolids</t>
      </text>
    </comment>
    <comment ref="P46" authorId="114" shapeId="0" xr:uid="{6E25D1BE-C988-4866-A3F9-B2C4C5C2E641}">
      <text>
        <t>[Threaded comment]
Your version of Excel allows you to read this threaded comment; however, any edits to it will get removed if the file is opened in a newer version of Excel. Learn more: https://go.microsoft.com/fwlink/?linkid=870924
Comment:
    food and beverage</t>
      </text>
    </comment>
    <comment ref="I47" authorId="115" shapeId="0" xr:uid="{ECAF58FD-6AB6-448A-A5FA-FB4629EAF173}">
      <text>
        <t>[Threaded comment]
Your version of Excel allows you to read this threaded comment; however, any edits to it will get removed if the file is opened in a newer version of Excel. Learn more: https://go.microsoft.com/fwlink/?linkid=870924
Comment:
    report admits this is a low estimate/incomplete</t>
      </text>
    </comment>
    <comment ref="I48" authorId="116" shapeId="0" xr:uid="{C42A016F-E2CB-4AA4-AA0E-430DFE4C28F9}">
      <text>
        <t>[Threaded comment]
Your version of Excel allows you to read this threaded comment; however, any edits to it will get removed if the file is opened in a newer version of Excel. Learn more: https://go.microsoft.com/fwlink/?linkid=870924
Comment:
    "diverted"</t>
      </text>
    </comment>
    <comment ref="J48" authorId="117" shapeId="0" xr:uid="{59ECD307-545F-4F3C-9C2A-1B29D3E86582}">
      <text>
        <t>[Threaded comment]
Your version of Excel allows you to read this threaded comment; however, any edits to it will get removed if the file is opened in a newer version of Excel. Learn more: https://go.microsoft.com/fwlink/?linkid=870924
Comment:
    does separate out C&amp;D, Organics, etc, in a graph but does not provide numeric totals</t>
      </text>
    </comment>
    <comment ref="G49" authorId="118" shapeId="0" xr:uid="{694AA887-C4FA-4D6A-B95A-BE50E035A879}">
      <text>
        <t>[Threaded comment]
Your version of Excel allows you to read this threaded comment; however, any edits to it will get removed if the file is opened in a newer version of Excel. Learn more: https://go.microsoft.com/fwlink/?linkid=870924
Comment:
    not included by listed in report as credit: 572,434 tons of recycling residue</t>
      </text>
    </comment>
    <comment ref="I49" authorId="119" shapeId="0" xr:uid="{DC80D559-183A-4F86-98CD-36DDDFDB4049}">
      <text>
        <t>[Threaded comment]
Your version of Excel allows you to read this threaded comment; however, any edits to it will get removed if the file is opened in a newer version of Excel. Learn more: https://go.microsoft.com/fwlink/?linkid=870924
Comment:
    Number from page 3, direct tonnage recycled not including non-MSW or reuse credits.</t>
      </text>
    </comment>
    <comment ref="H51" authorId="120" shapeId="0" xr:uid="{E08C35BA-82E5-4A1C-ACB5-86881AE08832}">
      <text>
        <t>[Threaded comment]
Your version of Excel allows you to read this threaded comment; however, any edits to it will get removed if the file is opened in a newer version of Excel. Learn more: https://go.microsoft.com/fwlink/?linkid=870924
Comment:
    processed, not including exports of MSW</t>
      </text>
    </comment>
    <comment ref="H52" authorId="121" shapeId="0" xr:uid="{1835584B-4129-4E30-A3BC-4F18C7CC6BEC}">
      <text>
        <t>[Threaded comment]
Your version of Excel allows you to read this threaded comment; however, any edits to it will get removed if the file is opened in a newer version of Excel. Learn more: https://go.microsoft.com/fwlink/?linkid=870924
Comment:
    Municipal Waste "Category 1" from landfill totals report: https://dnr.wi.gov/topic/Landfills/documents/reports/2018tonnage.pdf</t>
      </text>
    </comment>
    <comment ref="K52" authorId="122" shapeId="0" xr:uid="{BD44476A-CEC5-46CA-9E26-4BF5A3D33F89}">
      <text>
        <t>[Threaded comment]
Your version of Excel allows you to read this threaded comment; however, any edits to it will get removed if the file is opened in a newer version of Excel. Learn more: https://go.microsoft.com/fwlink/?linkid=870924
Comment:
    OCC + paper totals from 2018 table</t>
      </text>
    </comment>
    <comment ref="L52" authorId="123" shapeId="0" xr:uid="{5FFDE055-20F3-453A-9544-0DFC4C734D12}">
      <text>
        <t>[Threaded comment]
Your version of Excel allows you to read this threaded comment; however, any edits to it will get removed if the file is opened in a newer version of Excel. Learn more: https://go.microsoft.com/fwlink/?linkid=870924
Comment:
    Al + steel containers totals</t>
      </text>
    </comment>
    <comment ref="Y52" authorId="124" shapeId="0" xr:uid="{CD160FDE-2207-44DF-B882-44429F304099}">
      <text>
        <t>[Threaded comment]
Your version of Excel allows you to read this threaded comment; however, any edits to it will get removed if the file is opened in a newer version of Excel. Learn more: https://go.microsoft.com/fwlink/?linkid=870924
Comment:
    used oil and oil filters</t>
      </text>
    </comment>
    <comment ref="AC52" authorId="125" shapeId="0" xr:uid="{5A799808-A2F5-47D2-A3A7-9E7B0AB16A7C}">
      <text>
        <t>[Threaded comment]
Your version of Excel allows you to read this threaded comment; however, any edits to it will get removed if the file is opened in a newer version of Excel. Learn more: https://go.microsoft.com/fwlink/?linkid=870924
Comment:
    appliances</t>
      </text>
    </comment>
    <comment ref="C53" authorId="126" shapeId="0" xr:uid="{05E36A65-7622-43A9-9471-6B5EB28A3700}">
      <text>
        <t>[Threaded comment]
Your version of Excel allows you to read this threaded comment; however, any edits to it will get removed if the file is opened in a newer version of Excel. Learn more: https://go.microsoft.com/fwlink/?linkid=870924
Comment:
    2013 report using 2010 tonnages for baseline</t>
      </text>
    </comment>
    <comment ref="I53" authorId="127" shapeId="0" xr:uid="{3573CCEB-71DF-4002-ACB8-F01DBF88062D}">
      <text>
        <t>[Threaded comment]
Your version of Excel allows you to read this threaded comment; however, any edits to it will get removed if the file is opened in a newer version of Excel. Learn more: https://go.microsoft.com/fwlink/?linkid=870924
Comment:
    MSW recyclables + diverted organics</t>
      </text>
    </comment>
    <comment ref="Q56" authorId="128" shapeId="0" xr:uid="{C975E266-7C80-4437-8FB6-F0D4EEF4EBD5}">
      <text>
        <t>[Threaded comment]
Your version of Excel allows you to read this threaded comment; however, any edits to it will get removed if the file is opened in a newer version of Excel. Learn more: https://go.microsoft.com/fwlink/?linkid=870924
Comment:
    ignore this column. Wood likely incorporated into organics totals</t>
      </text>
    </comment>
    <comment ref="S56" authorId="129" shapeId="0" xr:uid="{6CFDD583-F8F4-4EFD-B645-A43AD1CACF8F}">
      <text>
        <t>[Threaded comment]
Your version of Excel allows you to read this threaded comment; however, any edits to it will get removed if the file is opened in a newer version of Excel. Learn more: https://go.microsoft.com/fwlink/?linkid=870924
Comment:
    Somes states may not classify this as solid waste, other tire totals likely available</t>
      </text>
    </comment>
  </commentList>
</comments>
</file>

<file path=xl/sharedStrings.xml><?xml version="1.0" encoding="utf-8"?>
<sst xmlns="http://schemas.openxmlformats.org/spreadsheetml/2006/main" count="450" uniqueCount="317">
  <si>
    <t>Compiled Public State Recycling and Waste Data</t>
  </si>
  <si>
    <t>Research Scope: 50 States + D.C. State-wide recycling reports</t>
  </si>
  <si>
    <t>Data Category/Flow</t>
  </si>
  <si>
    <t># States</t>
  </si>
  <si>
    <t xml:space="preserve">% GDP Represented </t>
  </si>
  <si>
    <t>Reliability</t>
  </si>
  <si>
    <t>Temporal</t>
  </si>
  <si>
    <t>Geograhpic</t>
  </si>
  <si>
    <t>Technological</t>
  </si>
  <si>
    <t>Data Collection</t>
  </si>
  <si>
    <t>Avg.</t>
  </si>
  <si>
    <t>2018 Recycling (tons)</t>
  </si>
  <si>
    <t>Medium-High</t>
  </si>
  <si>
    <t>2018 Recycling by Material</t>
  </si>
  <si>
    <t>Medium</t>
  </si>
  <si>
    <t xml:space="preserve">2018 Disposed tons </t>
  </si>
  <si>
    <t>2018 Total Generated tons (direct report)</t>
  </si>
  <si>
    <t xml:space="preserve">2018 Paper Recycling </t>
  </si>
  <si>
    <t>2018 Metal Recycling</t>
  </si>
  <si>
    <t>2018 Plastic Recycling</t>
  </si>
  <si>
    <t>2018 Glass Recycling</t>
  </si>
  <si>
    <t>2018 Organics (Yard and Food) Composting</t>
  </si>
  <si>
    <t>2018 Textiles Recycling</t>
  </si>
  <si>
    <t>2018 Tire Recycling</t>
  </si>
  <si>
    <t>2018 Battery Recycling</t>
  </si>
  <si>
    <t>Electronics</t>
  </si>
  <si>
    <t>Co-mingled</t>
  </si>
  <si>
    <t>HHW</t>
  </si>
  <si>
    <t>Misc. Wastes</t>
  </si>
  <si>
    <t>Other Recyclable Materials</t>
  </si>
  <si>
    <t>Unit: Tons --&gt;</t>
  </si>
  <si>
    <t>State/Territory</t>
  </si>
  <si>
    <t>Data year</t>
  </si>
  <si>
    <t>Online Source</t>
  </si>
  <si>
    <t>Notes</t>
  </si>
  <si>
    <t>Paper</t>
  </si>
  <si>
    <t>Metal</t>
  </si>
  <si>
    <t>Plastic</t>
  </si>
  <si>
    <t>Glass</t>
  </si>
  <si>
    <t xml:space="preserve">Yard Waste </t>
  </si>
  <si>
    <t>Food Waste</t>
  </si>
  <si>
    <t>Wood</t>
  </si>
  <si>
    <t>Textiles</t>
  </si>
  <si>
    <t xml:space="preserve">Tires </t>
  </si>
  <si>
    <t>Batteries</t>
  </si>
  <si>
    <t>"Comingled"</t>
  </si>
  <si>
    <t>Paint</t>
  </si>
  <si>
    <t>Used Oil</t>
  </si>
  <si>
    <t>Used Oil Filters</t>
  </si>
  <si>
    <t>Used Antifreeze</t>
  </si>
  <si>
    <t>Other Recycled Materials</t>
  </si>
  <si>
    <t>Alabama</t>
  </si>
  <si>
    <t>http://adem.alabama.gov/programs/land/landforms/CompleteEconomicsOfRecyclingAlabamaReport.pdf</t>
  </si>
  <si>
    <t>N</t>
  </si>
  <si>
    <t>Alaska</t>
  </si>
  <si>
    <t>https://www.fnsb.gov/DocumentCenter/View/1262/2015-PDC-Recycling-Plan-and-Analysis-PDF</t>
  </si>
  <si>
    <t>n/a</t>
  </si>
  <si>
    <t>Arizona</t>
  </si>
  <si>
    <t>https://static.azdeq.gov/wqd/recy/2018_recycling_data.pdf</t>
  </si>
  <si>
    <t>not found</t>
  </si>
  <si>
    <t>Y</t>
  </si>
  <si>
    <t>y</t>
  </si>
  <si>
    <t>Arkansas</t>
  </si>
  <si>
    <t>https://www.adeq.state.ar.us/poa/recycling/pdfs/report_state_of_recycling_2017.pdf</t>
  </si>
  <si>
    <t>"Businesses reported on calendar year 2016, community programs reported on fiscal year 2017"</t>
  </si>
  <si>
    <t>California</t>
  </si>
  <si>
    <t>file:///C:/Users/vvines/OneDrive%20-%20Environmental%20Protection%20Agency%20(EPA)/Desktop/20201662.pdf</t>
  </si>
  <si>
    <t>CA calclulates recycled as generated minus landfilled (includes waste to energy, ADC, etc.). Recycling is not measured explicitly</t>
  </si>
  <si>
    <t>Colorado</t>
  </si>
  <si>
    <t>file:///C:/Users/vvines/OneDrive%20-%20Environmental%20Protection%20Agency%20(EPA)/Desktop/CDPHERM%20HAZ%20SW%20-%20Periodic%20Reports%20-%20FY2019%20Annual%20Report%20to%20the%20Colorado%20General%20Assembly%20-%20Status%20of%20the%20Solid%20Waste%20Management%20Program%20in%20Colorado.pdf</t>
  </si>
  <si>
    <t>CO reports use the fiscal year, so the 2018 report only has 2017 stats. Linked is the FY 2019 report to pull 2018 data (see table 2, pg 15. Page 19 lists by material.)</t>
  </si>
  <si>
    <t>Connecticut</t>
  </si>
  <si>
    <t>https://portal.ct.gov/-/media/DEEP/reduce_reuse_recycle/Data/AveragestatemswstatisticsFY2014pdf.pdf</t>
  </si>
  <si>
    <t>FY 2014 Recycling data. A 2015 waste characterization study exists but seemlingly does not provide overall totals.</t>
  </si>
  <si>
    <t>Delaware</t>
  </si>
  <si>
    <t>https://documents.dnrec.delaware.gov/dwhs/Recycling/Documents/18th-Annual-RPAC-Report.pdf; also see page 15 of the solid waste recycling assessment: https://documents.dnrec.delaware.gov/dwhs/Recycling/2020-Municipal-Solid-Waste-Recycling-Assessment.pdf</t>
  </si>
  <si>
    <t>not msw</t>
  </si>
  <si>
    <t>District of Columbia</t>
  </si>
  <si>
    <t>https://zerowaste.dc.gov/sites/default/files/dc/sites/zerowaste/CY%2018%20Diversion%20Report%20Final%203%2010%2021.pdf</t>
  </si>
  <si>
    <t>Florida</t>
  </si>
  <si>
    <t>linked as comments, various online reports. Hub: https://floridadep.gov/waste/waste-reduction/content/2018-solid-waste-management-annual-report</t>
  </si>
  <si>
    <t>Georgia</t>
  </si>
  <si>
    <t>none found</t>
  </si>
  <si>
    <t>Hawaii</t>
  </si>
  <si>
    <t>https://www.honolulu.gov/opala/resources/rates-and-data.html</t>
  </si>
  <si>
    <t>Idaho</t>
  </si>
  <si>
    <t>https://www.mdeq.ms.gov/wp-content/uploads/2017/06/IdahoSurvey.pdf</t>
  </si>
  <si>
    <t>Illinois</t>
  </si>
  <si>
    <t>https://illinoispirgedfund.org/sites/pirg/files/reports/The%20State%20of%20Recycling%20In%20Illinois%20%28Final%29.pdf</t>
  </si>
  <si>
    <t>"Illinois does not collect statewide recycling data"</t>
  </si>
  <si>
    <t>Indiana</t>
  </si>
  <si>
    <t>https://www.in.gov/idem/recycle/files/reporting_2018_activity_report.pdf</t>
  </si>
  <si>
    <t>Iowa</t>
  </si>
  <si>
    <t>https://www.iowadnr.gov/Portals/idnr/uploads/waste/wastecharacterization2017.pdf</t>
  </si>
  <si>
    <t>Has a 2017 waste characterization study (10 MRF locations), but does not include total tonnages for actually recycled goods (focused on potentially recyclable wastes)</t>
  </si>
  <si>
    <t>Kansas</t>
  </si>
  <si>
    <t>https://www.kdhe.ks.gov/404.aspx?aspxerrorpath=/waste/reportspublications/stateplan2021-2025.pdf</t>
  </si>
  <si>
    <t>Kentucky</t>
  </si>
  <si>
    <t>2018/19 (FY 18)</t>
  </si>
  <si>
    <t>https://dwm-2019-annual-report-kygis.opendata.arcgis.com/</t>
  </si>
  <si>
    <t>Louisiana</t>
  </si>
  <si>
    <t>https://www.deq.louisiana.gov/page/recycling</t>
  </si>
  <si>
    <t>No tonnage for recycling or total msw given</t>
  </si>
  <si>
    <t>Maine</t>
  </si>
  <si>
    <t>not found for 2018, last data available for 2014</t>
  </si>
  <si>
    <t>ME collects recycling and msw with this form, but does not seem to publish it with easily available access.</t>
  </si>
  <si>
    <t>Maryland</t>
  </si>
  <si>
    <t>https://mde.maryland.gov/programs/LAND/AnalyticsReports/MSWMDR-%202019.pdf</t>
  </si>
  <si>
    <t>2019 report lists this 2018 CY data</t>
  </si>
  <si>
    <t>Massachusetts</t>
  </si>
  <si>
    <t>https://www.mass.gov/lists/recycling-solid-waste-data-for-massachusetts-cities-towns#municipal-tonnages-&amp;-recycling-rates-</t>
  </si>
  <si>
    <t>Data is available but not summarized</t>
  </si>
  <si>
    <t>Michigan</t>
  </si>
  <si>
    <t>https://www.michigan.gov/documents/egle/egle-mmd-Michigan-Market-_Development-Final-Report_678214_7.pdf</t>
  </si>
  <si>
    <t>Minnesota</t>
  </si>
  <si>
    <t>https://www.pca.state.mn.us/waste/report-2018-score-programs</t>
  </si>
  <si>
    <t>Mississippi</t>
  </si>
  <si>
    <t>https://www.mdeq.ms.gov/wp-content/uploads/2020/03/2018-Annual-Report.pdf</t>
  </si>
  <si>
    <t>no recycling data found</t>
  </si>
  <si>
    <t>Missouri</t>
  </si>
  <si>
    <t>https://dnr.mo.gov/document-search/2016-2017-waste-composition-study</t>
  </si>
  <si>
    <t>recycling data by material (state agencies only) found here: https://oa.mo.gov/sites/default/files/FY19_Appendices_0.pdf</t>
  </si>
  <si>
    <t>none found, study was disposal only</t>
  </si>
  <si>
    <t>Montana</t>
  </si>
  <si>
    <t>https://deq.mt.gov/files/Land/Recycle/Documents/pdf/RecyclingSummary2016.pdf</t>
  </si>
  <si>
    <t>could not find 2018 data</t>
  </si>
  <si>
    <t>Nebraska</t>
  </si>
  <si>
    <t>https://nrcne.org/wp-content/uploads/2019/12/Nebraska_Recycling_Report_2015.pdf</t>
  </si>
  <si>
    <t>partial</t>
  </si>
  <si>
    <t>Nevada</t>
  </si>
  <si>
    <t>https://ndep.nv.gov/uploads/recycles-docs/Copy_of_Official_State_RecyclingRate2018.pdf</t>
  </si>
  <si>
    <t>report breaks down into product groups as well!</t>
  </si>
  <si>
    <t>New Hampshire</t>
  </si>
  <si>
    <t>https://www.des.nh.gov/sites/g/files/ehbemt341/files/documents/2020-01/r-wmd-19-02.pdf</t>
  </si>
  <si>
    <t xml:space="preserve">biennial (2019) report does not mention recycling data </t>
  </si>
  <si>
    <t>New Jersey</t>
  </si>
  <si>
    <t>https://www.nj.gov/dep/dshw/recycling/stat_links/2018disposalrates.pdf</t>
  </si>
  <si>
    <t>New Mexico</t>
  </si>
  <si>
    <t>https://www.env.nm.gov/wp-content/uploads/sites/24/2018/05/3.8.17CorrectedComplete.pdf</t>
  </si>
  <si>
    <t>published annually but not since 2015</t>
  </si>
  <si>
    <t>New York</t>
  </si>
  <si>
    <t>https://www.dec.ny.gov/chemical/294.html</t>
  </si>
  <si>
    <t>Comprehensive NYC data here: https://dsny.cityofnewyork.us/wp-content/uploads/2018/10/about_dsny-non-dsny-collections-FY2018.pdf</t>
  </si>
  <si>
    <t>North Carolina</t>
  </si>
  <si>
    <t>FY 2018-2019</t>
  </si>
  <si>
    <t>https://deq.nc.gov/media/18733/download</t>
  </si>
  <si>
    <t>North Dakota</t>
  </si>
  <si>
    <t>https://deq.nd.gov/Publications/WM/RecyclingWorks.pdf</t>
  </si>
  <si>
    <t>Ohio</t>
  </si>
  <si>
    <t>https://epa.ohio.gov/static/Portals/34/document/general/disposal_recycling_generation%20for%20web.pdf</t>
  </si>
  <si>
    <t>~Y</t>
  </si>
  <si>
    <t>Oklahoma</t>
  </si>
  <si>
    <t>https://www.deq.ok.gov/wp-content/uploads/2021/02/2016-2020_Annual_Tonnage_Reported.pdf</t>
  </si>
  <si>
    <t xml:space="preserve">Oregon </t>
  </si>
  <si>
    <t>https://www.oregon.gov/deq/recycling/Documents/2018MRWGRatesReport.pdf</t>
  </si>
  <si>
    <t>Pennsylvania</t>
  </si>
  <si>
    <t>https://files.dep.state.pa.us/Waste/Recycling/RecyclingPortalFiles/Documents/2018_Recycled_Materials_by_County_Grouped_by_Material_Categories.pdf</t>
  </si>
  <si>
    <t>Rhode Island</t>
  </si>
  <si>
    <t>https://www.rirrc.org/sites/default/files/2019-03/2018%20Municipal%20Summary%20Detailed%20with%20Charts%2020190329.pdf</t>
  </si>
  <si>
    <t>South Carolina</t>
  </si>
  <si>
    <t>FY 2018</t>
  </si>
  <si>
    <t>https://scdhec.gov/sites/default/files/Library/OR-1888.pdf</t>
  </si>
  <si>
    <t>South Dakota</t>
  </si>
  <si>
    <t>https://danr.sd.gov/Environment/WasteManagement/Recycling/docs/StateofSouthDakotaRecyclingReport2011.pdf</t>
  </si>
  <si>
    <r>
      <t xml:space="preserve">SD map of recycling facilities: </t>
    </r>
    <r>
      <rPr>
        <b/>
        <sz val="11"/>
        <color theme="1"/>
        <rFont val="Calibri"/>
        <family val="2"/>
        <scheme val="minor"/>
      </rPr>
      <t>https://apps.sd.gov/nr57recycling/</t>
    </r>
  </si>
  <si>
    <t>Tenessee</t>
  </si>
  <si>
    <t>Texas</t>
  </si>
  <si>
    <t>https://wayback.archive-it.org/414/20210527050212/https:/www.tceq.texas.gov/assets/public/comm_exec/pubs/as/187-19.pdf</t>
  </si>
  <si>
    <t>Mkt dev. Study was from 2019 (FY, published in 2021)</t>
  </si>
  <si>
    <t>Utah</t>
  </si>
  <si>
    <t>none found recently</t>
  </si>
  <si>
    <t>https://deq.utah.gov/waste-management-and-radiation-control/statewide-recycling-data-initiative</t>
  </si>
  <si>
    <t>Vermont</t>
  </si>
  <si>
    <t>https://dec.vermont.gov/sites/dec/files/documents/2018%20Diversion%20and%20Disposal%20Report.pdf</t>
  </si>
  <si>
    <t>Virginia</t>
  </si>
  <si>
    <t>https://www.deq.virginia.gov/home/showpublisheddocument/5524/637503709360970000</t>
  </si>
  <si>
    <t>Could not find 2018 report, data from 2019 report.</t>
  </si>
  <si>
    <t>Washington</t>
  </si>
  <si>
    <t>none found (recycling)</t>
  </si>
  <si>
    <t>https://ecology.wa.gov/DOE/files/e6/e6eb8252-6a75-4234-8c0c-84be7b905b1c.pdf</t>
  </si>
  <si>
    <t>West Virginia</t>
  </si>
  <si>
    <t>"Currently, there are no reporting requirements that effectively measure recycling in West Virginia"</t>
  </si>
  <si>
    <t>Wisconsin</t>
  </si>
  <si>
    <t>https://dnr.wisconsin.gov/sites/default/files/topic/Recycling/TableRUcollection2020.pdf</t>
  </si>
  <si>
    <t>Wyoming</t>
  </si>
  <si>
    <t>https://deq.wyoming.gov/shwd/solid-waste/recycling/</t>
  </si>
  <si>
    <t>total compost:</t>
  </si>
  <si>
    <t># States Reported:</t>
  </si>
  <si>
    <t>x</t>
  </si>
  <si>
    <t xml:space="preserve"> GDP %</t>
  </si>
  <si>
    <t>combined</t>
  </si>
  <si>
    <t>Haz waste total:</t>
  </si>
  <si>
    <t>states</t>
  </si>
  <si>
    <t>GDP</t>
  </si>
  <si>
    <t>SAGDP1 Gross Domestic Product (GDP) summary, annual by state</t>
  </si>
  <si>
    <t>Source: https://apps.bea.gov/itable/iTable.cfm?ReqID=70&amp;step=1&amp;acrdn=1</t>
  </si>
  <si>
    <t>Real Gross Domestic Product (GDP) (Millions of chained 2012 dollars)</t>
  </si>
  <si>
    <t>Bureau of Economic Analysis</t>
  </si>
  <si>
    <t>State or DC</t>
  </si>
  <si>
    <t>GeoFips</t>
  </si>
  <si>
    <t>GeoName</t>
  </si>
  <si>
    <t>2018</t>
  </si>
  <si>
    <t>% States + DC Total (sum below, not row 7)</t>
  </si>
  <si>
    <t>00000</t>
  </si>
  <si>
    <t>United States</t>
  </si>
  <si>
    <t>01000</t>
  </si>
  <si>
    <t>02000</t>
  </si>
  <si>
    <t>04000</t>
  </si>
  <si>
    <t>05000</t>
  </si>
  <si>
    <t>06000</t>
  </si>
  <si>
    <t>08000</t>
  </si>
  <si>
    <t>09000</t>
  </si>
  <si>
    <t>10000</t>
  </si>
  <si>
    <t>11000</t>
  </si>
  <si>
    <t>12000</t>
  </si>
  <si>
    <t>13000</t>
  </si>
  <si>
    <t>15000</t>
  </si>
  <si>
    <t>16000</t>
  </si>
  <si>
    <t>17000</t>
  </si>
  <si>
    <t>18000</t>
  </si>
  <si>
    <t>19000</t>
  </si>
  <si>
    <t>20000</t>
  </si>
  <si>
    <t>21000</t>
  </si>
  <si>
    <t>22000</t>
  </si>
  <si>
    <t>23000</t>
  </si>
  <si>
    <t>24000</t>
  </si>
  <si>
    <t>25000</t>
  </si>
  <si>
    <t>26000</t>
  </si>
  <si>
    <t>27000</t>
  </si>
  <si>
    <t>28000</t>
  </si>
  <si>
    <t>29000</t>
  </si>
  <si>
    <t>30000</t>
  </si>
  <si>
    <t>31000</t>
  </si>
  <si>
    <t>32000</t>
  </si>
  <si>
    <t>33000</t>
  </si>
  <si>
    <t>34000</t>
  </si>
  <si>
    <t>35000</t>
  </si>
  <si>
    <t>36000</t>
  </si>
  <si>
    <t>37000</t>
  </si>
  <si>
    <t>38000</t>
  </si>
  <si>
    <t>39000</t>
  </si>
  <si>
    <t>40000</t>
  </si>
  <si>
    <t>41000</t>
  </si>
  <si>
    <t>Oregon</t>
  </si>
  <si>
    <t>42000</t>
  </si>
  <si>
    <t>44000</t>
  </si>
  <si>
    <t>45000</t>
  </si>
  <si>
    <t>46000</t>
  </si>
  <si>
    <t>47000</t>
  </si>
  <si>
    <t>Tennessee</t>
  </si>
  <si>
    <t>48000</t>
  </si>
  <si>
    <t>49000</t>
  </si>
  <si>
    <t>50000</t>
  </si>
  <si>
    <t>51000</t>
  </si>
  <si>
    <t>53000</t>
  </si>
  <si>
    <t>54000</t>
  </si>
  <si>
    <t>55000</t>
  </si>
  <si>
    <t>56000</t>
  </si>
  <si>
    <t>91000</t>
  </si>
  <si>
    <t>New England</t>
  </si>
  <si>
    <t>92000</t>
  </si>
  <si>
    <t>Mideast</t>
  </si>
  <si>
    <t>93000</t>
  </si>
  <si>
    <t>Great Lakes</t>
  </si>
  <si>
    <t>94000</t>
  </si>
  <si>
    <t>Plains</t>
  </si>
  <si>
    <t>95000</t>
  </si>
  <si>
    <t>Southeast</t>
  </si>
  <si>
    <t>96000</t>
  </si>
  <si>
    <t>Southwest</t>
  </si>
  <si>
    <t>97000</t>
  </si>
  <si>
    <t>Rocky Mountain</t>
  </si>
  <si>
    <t>98000</t>
  </si>
  <si>
    <t>Far West</t>
  </si>
  <si>
    <t>Legend / Footnotes:</t>
  </si>
  <si>
    <t xml:space="preserve">  Real GDP is in millions of chained 2012 dollars. Calculations are performed on unrounded data. Chained (2012) dollar series are calculated as the product of the chain-type quantity index and the 2012 current-dollar value of the corresponding series, divided by 100. Because the formula for the chain-type quantity indexes uses weights of more than one period, the corresponding chained-dollar estimates are usually not additive. The difference between the United States and sum-of-states reflects federal military and civilian activity located overseas, as well as the differences in source data used to estimate GDP by industry and the expenditures measure of real GDP.</t>
  </si>
  <si>
    <t>... why? Likely not an issues if used to calculate same-year relative %s?</t>
  </si>
  <si>
    <t xml:space="preserve">  Last updated: October 1, 2021-- revised statistics for 1997-2020.</t>
  </si>
  <si>
    <t>Total check:</t>
  </si>
  <si>
    <t>(less bc of territories?)</t>
  </si>
  <si>
    <t>% total check:</t>
  </si>
  <si>
    <t>Landfilled/Disposed MSW (tons)</t>
  </si>
  <si>
    <t>Recycled MSW (tons)</t>
  </si>
  <si>
    <t>State % of US GDP</t>
  </si>
  <si>
    <t>Recycling Rate if reported/calculatable</t>
  </si>
  <si>
    <t>Data By Material? (Y/N)</t>
  </si>
  <si>
    <t>Total MSW Generated (tons)</t>
  </si>
  <si>
    <t xml:space="preserve">Waste 360 claims that Alabama's 2018 recycling rate is 16%, but could not find sources or AL reports that cite any actually materials data. </t>
  </si>
  <si>
    <t>EPA links Alaska pdf plan, but no rates or tonnages listed</t>
  </si>
  <si>
    <t>9 counties excluded from 2018 survey/data</t>
  </si>
  <si>
    <t>yellow = value calculated from other reported data</t>
  </si>
  <si>
    <t>totals in the 2018 report, material breakdown (also for 2018 found in 2020 solid waste report)</t>
  </si>
  <si>
    <t>No state based data found, Honolulu only</t>
  </si>
  <si>
    <t xml:space="preserve">"Idaho law does not require facilities to track their recycling rates, therefore we do not maintain state recycling rates. " </t>
  </si>
  <si>
    <t>No record found. All links to 2016 solid waste management plan broken</t>
  </si>
  <si>
    <t>KY env. site offers graphs but not raw totals of tonnage</t>
  </si>
  <si>
    <t>This workbook contains the state waste data retrieved from public websites to support analyses in:
"A Critical Review of National Municipal Solid Waste Estimation Methods for Application in Circular Economy Policy" by Vines et. al.
The metadata for interpretting the data are defined below. Any relevant notes about specific data points are included as Microsoft comments.</t>
  </si>
  <si>
    <t>Data Dictionary</t>
  </si>
  <si>
    <t>Recycled tons</t>
  </si>
  <si>
    <t>Tons of municipal solid waste material diverted for recycling</t>
  </si>
  <si>
    <t>Disposed tons</t>
  </si>
  <si>
    <t>Generated tons</t>
  </si>
  <si>
    <t>Tons of municipal solid waste sent to landfill or other management options other than recycling</t>
  </si>
  <si>
    <t>Tons of municipal solid waste created by commercial and industrial users that is either diposed or recycled</t>
  </si>
  <si>
    <t>Table of Contents</t>
  </si>
  <si>
    <t>Data Summary</t>
  </si>
  <si>
    <t>An overview of retrieved state waste data in terms of national coverage (% GDP) and average data quality score.</t>
  </si>
  <si>
    <t>Raw Data Table</t>
  </si>
  <si>
    <t>State GDPs</t>
  </si>
  <si>
    <t>The GDP data obtained from the Bureau of Economic Analysis and used for this research.</t>
  </si>
  <si>
    <t>Gross domestic product (GDP) as a measure of economic activity; Here, GDP is used to assess the potential coverage of the dataset at a national level</t>
  </si>
  <si>
    <t>Data Quality Scoreing</t>
  </si>
  <si>
    <t>Data Quality Scoring</t>
  </si>
  <si>
    <t>Assessment of data quality based on the methods of Edelen and Ingwersen (2016, EPA Rport #: EPA/600/R-16/096)  modified using a maximum value assignment to outputs of computations</t>
  </si>
  <si>
    <t>Recycling Rate</t>
  </si>
  <si>
    <t>Recycled tons divided by Generated tons</t>
  </si>
  <si>
    <t>The results from a state-by-state search for publicly reported waste data. A link to the online source is provided for each row of data. These links were working at the time the work was performed.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</si>
</sst>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1"/>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11"/>
      <color rgb="FFFF0000"/>
      <name val="Calibri"/>
      <family val="2"/>
      <scheme val="minor"/>
    </font>
    <font>
      <sz val="11"/>
      <name val="Calibri"/>
      <family val="2"/>
      <scheme val="minor"/>
    </font>
    <font>
      <b/>
      <sz val="14"/>
      <name val="Arial"/>
      <family val="2"/>
    </font>
    <font>
      <sz val="13"/>
      <name val="Arial"/>
      <family val="2"/>
    </font>
    <font>
      <b/>
      <sz val="10"/>
      <color indexed="9"/>
      <name val="Arial"/>
      <family val="2"/>
    </font>
    <font>
      <b/>
      <i/>
      <sz val="15"/>
      <name val="Arial"/>
      <family val="2"/>
    </font>
    <font>
      <i/>
      <sz val="10"/>
      <name val="Arial"/>
      <family val="2"/>
    </font>
  </fonts>
  <fills count="7">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indexed="56"/>
        <bgColor indexed="23"/>
      </patternFill>
    </fill>
  </fills>
  <borders count="3">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diagonal/>
    </border>
  </borders>
  <cellStyleXfs count="3">
    <xf numFmtId="0" fontId="0" fillId="0" borderId="0"/>
    <xf numFmtId="0" fontId="1" fillId="0" borderId="0" applyNumberFormat="0" applyFill="0" applyBorder="0" applyAlignment="0" applyProtection="0"/>
    <xf numFmtId="9" fontId="3" fillId="0" borderId="0" applyFont="0" applyFill="0" applyBorder="0" applyAlignment="0" applyProtection="0"/>
  </cellStyleXfs>
  <cellXfs count="46">
    <xf numFmtId="0" fontId="0" fillId="0" borderId="0" xfId="0"/>
    <xf numFmtId="0" fontId="1" fillId="0" borderId="0" xfId="1"/>
    <xf numFmtId="3" fontId="0" fillId="0" borderId="0" xfId="0" applyNumberFormat="1"/>
    <xf numFmtId="0" fontId="0" fillId="0" borderId="0" xfId="0" applyFill="1"/>
    <xf numFmtId="4" fontId="0" fillId="0" borderId="0" xfId="0" applyNumberFormat="1"/>
    <xf numFmtId="0" fontId="0" fillId="0" borderId="0" xfId="0" applyAlignment="1">
      <alignment horizontal="center"/>
    </xf>
    <xf numFmtId="9" fontId="0" fillId="0" borderId="0" xfId="0" applyNumberFormat="1"/>
    <xf numFmtId="10" fontId="0" fillId="0" borderId="0" xfId="0" applyNumberFormat="1" applyAlignment="1">
      <alignment horizontal="center"/>
    </xf>
    <xf numFmtId="9" fontId="0" fillId="0" borderId="0" xfId="0" applyNumberFormat="1" applyAlignment="1">
      <alignment horizontal="center"/>
    </xf>
    <xf numFmtId="0" fontId="1" fillId="0" borderId="0" xfId="1" applyAlignment="1">
      <alignment horizontal="center"/>
    </xf>
    <xf numFmtId="0" fontId="0" fillId="3" borderId="0" xfId="0" applyFill="1"/>
    <xf numFmtId="0" fontId="0" fillId="0" borderId="0" xfId="0" applyAlignment="1">
      <alignment horizontal="right"/>
    </xf>
    <xf numFmtId="164" fontId="0" fillId="0" borderId="0" xfId="0" applyNumberFormat="1" applyAlignment="1">
      <alignment horizontal="center"/>
    </xf>
    <xf numFmtId="0" fontId="0" fillId="4" borderId="0" xfId="0" applyFill="1"/>
    <xf numFmtId="0" fontId="0" fillId="5" borderId="0" xfId="0" applyFill="1"/>
    <xf numFmtId="0" fontId="0" fillId="0" borderId="0" xfId="0" applyFill="1" applyAlignment="1">
      <alignment horizontal="center"/>
    </xf>
    <xf numFmtId="0" fontId="2" fillId="0" borderId="0" xfId="0" applyFont="1"/>
    <xf numFmtId="0" fontId="0" fillId="0" borderId="0" xfId="0" applyFont="1"/>
    <xf numFmtId="10" fontId="0" fillId="0" borderId="0" xfId="0" applyNumberFormat="1"/>
    <xf numFmtId="0" fontId="4" fillId="0" borderId="0" xfId="0" applyFont="1"/>
    <xf numFmtId="0" fontId="5" fillId="0" borderId="0" xfId="0" applyFont="1" applyFill="1"/>
    <xf numFmtId="0" fontId="8" fillId="6" borderId="1" xfId="0" applyFont="1" applyFill="1" applyBorder="1" applyAlignment="1">
      <alignment horizontal="center"/>
    </xf>
    <xf numFmtId="164" fontId="0" fillId="0" borderId="0" xfId="2" applyNumberFormat="1" applyFont="1"/>
    <xf numFmtId="10" fontId="0" fillId="0" borderId="0" xfId="2" applyNumberFormat="1" applyFont="1"/>
    <xf numFmtId="10" fontId="8" fillId="6" borderId="2" xfId="2" applyNumberFormat="1" applyFont="1" applyFill="1" applyBorder="1" applyAlignment="1">
      <alignment horizontal="center"/>
    </xf>
    <xf numFmtId="164" fontId="0" fillId="0" borderId="0" xfId="0" applyNumberFormat="1"/>
    <xf numFmtId="4" fontId="0" fillId="5" borderId="0" xfId="0" applyNumberFormat="1" applyFill="1"/>
    <xf numFmtId="3" fontId="0" fillId="5" borderId="0" xfId="0" applyNumberFormat="1" applyFill="1"/>
    <xf numFmtId="164" fontId="0" fillId="0" borderId="0" xfId="2" applyNumberFormat="1" applyFont="1" applyFill="1"/>
    <xf numFmtId="0" fontId="1" fillId="0" borderId="0" xfId="1" applyFill="1"/>
    <xf numFmtId="0" fontId="0" fillId="0" borderId="0" xfId="0"/>
    <xf numFmtId="0" fontId="0" fillId="0" borderId="0" xfId="0" applyAlignment="1">
      <alignment horizontal="center"/>
    </xf>
    <xf numFmtId="0" fontId="0" fillId="0" borderId="0" xfId="0" applyAlignment="1"/>
    <xf numFmtId="0" fontId="0" fillId="0" borderId="0" xfId="0" applyFill="1" applyAlignment="1">
      <alignment horizontal="right"/>
    </xf>
    <xf numFmtId="0" fontId="0" fillId="0" borderId="0" xfId="0" applyAlignment="1">
      <alignment horizontal="center"/>
    </xf>
    <xf numFmtId="0" fontId="2" fillId="0" borderId="0" xfId="0" applyFont="1" applyAlignment="1">
      <alignment horizontal="center"/>
    </xf>
    <xf numFmtId="0" fontId="10" fillId="0" borderId="0" xfId="0" applyFont="1" applyAlignment="1">
      <alignment wrapText="1"/>
    </xf>
    <xf numFmtId="0" fontId="0" fillId="0" borderId="0" xfId="0" applyAlignment="1"/>
    <xf numFmtId="0" fontId="6" fillId="0" borderId="0" xfId="0" applyFont="1" applyAlignment="1"/>
    <xf numFmtId="0" fontId="7" fillId="0" borderId="0" xfId="0" applyFont="1" applyAlignment="1"/>
    <xf numFmtId="0" fontId="9" fillId="0" borderId="0" xfId="0" applyFont="1" applyAlignment="1">
      <alignment wrapText="1"/>
    </xf>
    <xf numFmtId="0" fontId="10" fillId="2" borderId="0" xfId="0" applyFont="1" applyFill="1" applyAlignment="1">
      <alignment wrapText="1"/>
    </xf>
    <xf numFmtId="0" fontId="0" fillId="2" borderId="0" xfId="0" applyFill="1" applyAlignment="1"/>
    <xf numFmtId="3" fontId="0" fillId="0" borderId="0" xfId="0" applyNumberFormat="1" applyFill="1"/>
    <xf numFmtId="0" fontId="0" fillId="0" borderId="0" xfId="0" applyAlignment="1">
      <alignment horizontal="left" vertical="top" wrapText="1"/>
    </xf>
    <xf numFmtId="0" fontId="0" fillId="0" borderId="0" xfId="0" applyAlignment="1">
      <alignment horizontal="left"/>
    </xf>
  </cellXfs>
  <cellStyles count="3">
    <cellStyle name="Hyperlink" xfId="1" builtinId="8"/>
    <cellStyle name="Normal" xfId="0" builtinId="0"/>
    <cellStyle name="Percent" xfId="2"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Vines, Valerie" id="{36AC72A2-5011-4335-AB7D-EE3CE66B135B}" userId="S::Vines.Valerie@epa.gov::c5fc5491-1655-4659-8626-476e61fcb8e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6" dT="2022-01-18T18:33:25.66" personId="{36AC72A2-5011-4335-AB7D-EE3CE66B135B}" id="{9F18C1B9-31B0-4527-8D03-403826227437}">
    <text>score simultaneously, scored as a 5 based on our interpretation of the data quality result (not bad, unknown)</text>
  </threadedComment>
  <threadedComment ref="F6" dT="2022-01-18T18:34:25.83" personId="{36AC72A2-5011-4335-AB7D-EE3CE66B135B}" id="{A45C3C4E-0312-4BEB-A777-115C0183688C}" parentId="{9F18C1B9-31B0-4527-8D03-403826227437}">
    <text>discuss range of reliability (ex: thourough MASS counties vs uncited data)</text>
  </threadedComment>
  <threadedComment ref="H6" dT="2022-01-18T17:58:25.33" personId="{36AC72A2-5011-4335-AB7D-EE3CE66B135B}" id="{0ED3CA5B-F842-4EED-8D22-9CE74AF4789C}">
    <text>score the same as Data Collection, or 'within 2 levels of resolution?'</text>
  </threadedComment>
  <threadedComment ref="H6" dT="2022-01-19T17:09:44.96" personId="{36AC72A2-5011-4335-AB7D-EE3CE66B135B}" id="{0CE462ED-AAAE-4691-8C5E-D6902267037B}" parentId="{0ED3CA5B-F842-4EED-8D22-9CE74AF4789C}">
    <text>listing as a 2, for state-based resolution.</text>
  </threadedComment>
  <threadedComment ref="A9" dT="2022-01-19T16:47:45.41" personId="{36AC72A2-5011-4335-AB7D-EE3CE66B135B}" id="{BEC75AD5-F2D9-4E8A-8F3F-F94E8B321C6E}">
    <text>includes totals calculated by subtracting recycling from Generation. Data quality still represented bc overall scores are 5s</text>
  </threadedComment>
  <threadedComment ref="B9" dT="2022-01-19T17:08:12.85" personId="{36AC72A2-5011-4335-AB7D-EE3CE66B135B}" id="{0669AF46-515D-4E5D-AAA5-04DC2B180AD7}">
    <text>All states with Recycling totals except Arizona published easily accessibly generation/disposal data</text>
  </threadedComment>
  <threadedComment ref="A10" dT="2022-01-19T16:48:50.69" personId="{36AC72A2-5011-4335-AB7D-EE3CE66B135B}" id="{8A1FFC35-AD98-4550-8A0C-BA1822E335F1}">
    <text>includes totals calculated by adding disposal + recycling. DQ represtented as calculated in that reliability scores are 5s (MAX). Calc scores are 2-3 generally.</text>
  </threadedComment>
  <threadedComment ref="A19" dT="2022-01-19T18:28:32.62" personId="{36AC72A2-5011-4335-AB7D-EE3CE66B135B}" id="{F557FC55-FCE6-4B6A-9A61-5814763EDA8E}">
    <text>likely also wrapped into HHW, Misc, and Others in some state reports.</text>
  </threadedComment>
  <threadedComment ref="A23" dT="2022-01-19T18:25:51.65" personId="{36AC72A2-5011-4335-AB7D-EE3CE66B135B}" id="{1E354CC7-786A-4172-82FD-27529B1E2DBC}">
    <text>not comparable to F&amp;F misc. wastes, bc I put other state values into this column that didn't match elsewhere (ex: mattresses)</text>
  </threadedComment>
</ThreadedComments>
</file>

<file path=xl/threadedComments/threadedComment2.xml><?xml version="1.0" encoding="utf-8"?>
<ThreadedComments xmlns="http://schemas.microsoft.com/office/spreadsheetml/2018/threadedcomments" xmlns:x="http://schemas.openxmlformats.org/spreadsheetml/2006/main">
  <threadedComment ref="I5" dT="2022-01-10T17:16:06.85" personId="{36AC72A2-5011-4335-AB7D-EE3CE66B135B}" id="{3079816C-B435-4F4C-B495-220C5C01F0FC}">
    <text>"total Comingled recyclables"</text>
  </threadedComment>
  <threadedComment ref="O5" dT="2022-01-10T17:13:51.42" personId="{36AC72A2-5011-4335-AB7D-EE3CE66B135B}" id="{29E2B5B8-0FCB-42FA-98E5-033C9A730F5E}">
    <text>"Organics"</text>
  </threadedComment>
  <threadedComment ref="I6" dT="2022-01-10T17:29:34.09" personId="{36AC72A2-5011-4335-AB7D-EE3CE66B135B}" id="{12E97D4D-7E34-4253-A1B9-D582B9BEEA62}">
    <text>Found error? Chart on pg 1 and equation on pg 2 do not match. Using equation value from pg. 2.</text>
  </threadedComment>
  <threadedComment ref="R6" dT="2022-01-10T17:24:18.23" personId="{36AC72A2-5011-4335-AB7D-EE3CE66B135B}" id="{E5DA6C03-D3D3-4E8F-A768-732E6EB81D0F}">
    <text>textiles and leather</text>
  </threadedComment>
  <threadedComment ref="V6" dT="2022-01-10T17:26:20.55" personId="{36AC72A2-5011-4335-AB7D-EE3CE66B135B}" id="{BEDA5549-48EB-4A69-826B-5B8FA3FAE7C1}">
    <text>"mixed recyclables"</text>
  </threadedComment>
  <threadedComment ref="Y6" dT="2022-01-10T17:23:54.61" personId="{36AC72A2-5011-4335-AB7D-EE3CE66B135B}" id="{AC377A4D-8C7B-49FD-9C12-C83BB0920C29}">
    <text>motor and cooking</text>
  </threadedComment>
  <threadedComment ref="J7" dT="2022-01-10T20:26:42.76" personId="{36AC72A2-5011-4335-AB7D-EE3CE66B135B}" id="{EA3EC59C-BEA0-4E7A-8F42-A42B2288186D}">
    <text>found a recycling stats report, a waste characterization report, but not a recycling characterization by material.</text>
  </threadedComment>
  <threadedComment ref="K8" dT="2022-01-10T20:50:57.13" personId="{36AC72A2-5011-4335-AB7D-EE3CE66B135B}" id="{6942AE4E-669E-476C-8C74-04D3935E265F}">
    <text>paper and cardboard totals from report</text>
  </threadedComment>
  <threadedComment ref="L8" dT="2022-01-10T20:50:08.45" personId="{36AC72A2-5011-4335-AB7D-EE3CE66B135B}" id="{9B4B0ABB-CA69-4F6A-8855-9F4A87880249}">
    <text>Containers + Appliances</text>
  </threadedComment>
  <threadedComment ref="P8" dT="2022-01-10T20:52:22.36" personId="{36AC72A2-5011-4335-AB7D-EE3CE66B135B}" id="{3AB37855-6127-4BEA-8620-669B3068BD96}">
    <text>"compost feedstock", listed separately as yard waste</text>
  </threadedComment>
  <threadedComment ref="V8" dT="2022-01-10T20:53:52.40" personId="{36AC72A2-5011-4335-AB7D-EE3CE66B135B}" id="{FA7985C0-76F5-4F03-B930-6D5C759C7FA4}">
    <text>"unsorted recycling"</text>
  </threadedComment>
  <threadedComment ref="W8" dT="2022-01-10T20:53:01.08" personId="{36AC72A2-5011-4335-AB7D-EE3CE66B135B}" id="{85D27DD1-7AF5-47FB-B321-895B3A141CF0}">
    <text>"paint"/other HHW</text>
  </threadedComment>
  <threadedComment ref="O9" dT="2022-01-11T15:50:40.61" personId="{36AC72A2-5011-4335-AB7D-EE3CE66B135B}" id="{AE54D1DE-9E2B-4064-B9D8-A4E675474755}">
    <text>includes organics, yard wastes, possible drinking water waste, and grease/oil</text>
  </threadedComment>
  <threadedComment ref="AC9" dT="2022-01-11T15:51:40.73" personId="{36AC72A2-5011-4335-AB7D-EE3CE66B135B}" id="{3F20FD55-175C-498F-8DD7-95A00603AE53}">
    <text>waste oil, batteries, mattresses</text>
  </threadedComment>
  <threadedComment ref="I10" dT="2022-01-11T17:29:54.90" personId="{36AC72A2-5011-4335-AB7D-EE3CE66B135B}" id="{D54ABC1B-3A93-4B22-9C4C-5399CF463D7E}">
    <text>"diverted recyclables"</text>
  </threadedComment>
  <threadedComment ref="J10" dT="2022-01-11T18:27:39.79" personId="{36AC72A2-5011-4335-AB7D-EE3CE66B135B}" id="{ADCB862A-11CE-4876-84E9-F572A5D70342}">
    <text>materials by type listed in 2020 report for FY 2018, but totals do not allign. Look into this with additional time.</text>
  </threadedComment>
  <threadedComment ref="J10" dT="2022-01-11T18:27:59.50" personId="{36AC72A2-5011-4335-AB7D-EE3CE66B135B}" id="{81410E2F-D084-4881-B3ED-9339FC555C48}" parentId="{ADCB862A-11CE-4876-84E9-F572A5D70342}">
    <text>https://documents.dnrec.delaware.gov/dwhs/Recycling/2020-Municipal-Solid-Waste-Recycling-Assessment.pdf</text>
  </threadedComment>
  <threadedComment ref="J10" dT="2022-01-19T14:28:11.35" personId="{36AC72A2-5011-4335-AB7D-EE3CE66B135B}" id="{4CB42694-05B7-4F8D-8EFE-D489110C1B28}" parentId="{ADCB862A-11CE-4876-84E9-F572A5D70342}">
    <text>answer: 2018 report vs. 2020 study. Different base years is why total doesn't allign</text>
  </threadedComment>
  <threadedComment ref="E11" dT="2022-01-12T15:22:21.54" personId="{36AC72A2-5011-4335-AB7D-EE3CE66B135B}" id="{4EC9AE3C-E255-4D09-ACF7-9719E99B0F8A}">
    <text>"citywide diversion rate"</text>
  </threadedComment>
  <threadedComment ref="G11" dT="2022-01-12T15:28:14.36" personId="{36AC72A2-5011-4335-AB7D-EE3CE66B135B}" id="{6297AD8C-B4C4-4E18-8DB0-97B624B4073C}">
    <text>Citywide solid waste generation</text>
  </threadedComment>
  <threadedComment ref="I11" dT="2022-01-12T15:29:24.63" personId="{36AC72A2-5011-4335-AB7D-EE3CE66B135B}" id="{D5C927B3-8A62-4363-8B3F-C6683F427D3A}">
    <text>added recycled + composted from pdf</text>
  </threadedComment>
  <threadedComment ref="J11" dT="2022-01-12T15:29:51.61" personId="{36AC72A2-5011-4335-AB7D-EE3CE66B135B}" id="{097EF567-25AA-4458-9369-BB26BFBF830B}">
    <text>residential waste broken down by type, but not recycling</text>
  </threadedComment>
  <threadedComment ref="P11" dT="2022-01-12T15:27:00.81" personId="{36AC72A2-5011-4335-AB7D-EE3CE66B135B}" id="{9DEC8B6A-4D4D-4E98-98B2-A93515006F55}">
    <text>composting subtotal, pdf pg. 8</text>
  </threadedComment>
  <threadedComment ref="AC11" dT="2022-01-12T15:27:32.25" personId="{36AC72A2-5011-4335-AB7D-EE3CE66B135B}" id="{E73AFCE1-993F-4242-81B8-A3975A3509AB}">
    <text>recycling subtotal</text>
  </threadedComment>
  <threadedComment ref="E12" dT="2022-01-12T15:43:42.37" personId="{36AC72A2-5011-4335-AB7D-EE3CE66B135B}" id="{DCFB895E-162A-4FFA-B026-81F878F8C5F0}">
    <text>https://floridadep.gov/sites/default/files/2018_MSW_Management.pdf</text>
  </threadedComment>
  <threadedComment ref="G12" dT="2022-01-12T15:40:52.16" personId="{36AC72A2-5011-4335-AB7D-EE3CE66B135B}" id="{17ECA3C8-5585-429D-8C4C-A8EA9D441AE1}">
    <text>https://floridadep.gov/sites/default/files/2018_Total_Tons_MSW_Glass_Aluminum_Plastic_Bottles_Steel_Cans.pdf</text>
  </threadedComment>
  <threadedComment ref="H12" dT="2022-01-12T15:42:07.26" personId="{36AC72A2-5011-4335-AB7D-EE3CE66B135B}" id="{9C3F3A22-8DA1-4231-A833-13E1C4E2F663}">
    <text>https://floridadep.gov/sites/default/files/2018_Total_Tons_Managed_Landfilled.pdf</text>
  </threadedComment>
  <threadedComment ref="I12" dT="2022-01-12T15:40:56.88" personId="{36AC72A2-5011-4335-AB7D-EE3CE66B135B}" id="{BF368325-4B59-4463-839D-21CB7226CF2B}">
    <text>https://floridadep.gov/sites/default/files/2018_Total_Tons_Combusted_Recycled_0.pdf</text>
  </threadedComment>
  <threadedComment ref="J12" dT="2022-01-19T18:05:08.50" personId="{36AC72A2-5011-4335-AB7D-EE3CE66B135B}" id="{72CFE12B-79A8-4AD8-9588-3E24B290A928}">
    <text>but not standard</text>
  </threadedComment>
  <threadedComment ref="N12" dT="2022-01-12T15:41:20.55" personId="{36AC72A2-5011-4335-AB7D-EE3CE66B135B}" id="{4116D812-919F-470E-93BC-9D2BDB05F7C2}">
    <text>228,966</text>
  </threadedComment>
  <threadedComment ref="S12" dT="2022-01-12T15:39:47.46" personId="{36AC72A2-5011-4335-AB7D-EE3CE66B135B}" id="{56F06B81-51FC-4896-8113-6A6898E96029}">
    <text>https://floridadep.gov/sites/default/files/2018_Total_Tons_C%26D_White_Goods.pdf</text>
  </threadedComment>
  <threadedComment ref="H14" dT="2022-01-12T15:59:06.88" personId="{36AC72A2-5011-4335-AB7D-EE3CE66B135B}" id="{D03B6D79-B357-4093-B9CD-5F8C46550F96}">
    <text>difference in total msw - recycled, includes landfilling and combustion</text>
  </threadedComment>
  <threadedComment ref="J14" dT="2022-01-12T16:03:51.54" personId="{36AC72A2-5011-4335-AB7D-EE3CE66B135B}" id="{1CE8B2D6-F3D5-450F-BE5D-F59BCF911E99}">
    <text>materials link: https://www.honolulu.gov/rep/site/env/envref/envref_docs/2019_and_previous_years_recycling_data_breakdown.pdf</text>
  </threadedComment>
  <threadedComment ref="K14" dT="2022-01-12T16:04:25.64" personId="{36AC72A2-5011-4335-AB7D-EE3CE66B135B}" id="{6DDD29BD-D308-409C-A71C-63C02382EADB}">
    <text>PAPER
 Corrugated Cardboard 43,562
 Newspaper 12,758
 Office Paper 7,581
 Other Paper 849</text>
  </threadedComment>
  <threadedComment ref="L14" dT="2022-01-12T16:05:52.59" personId="{36AC72A2-5011-4335-AB7D-EE3CE66B135B}" id="{7E120207-B2AC-4B4F-90E1-BD71139786BA}">
    <text>METALS
 Ferrous (includes autos) 134,988
 Non-Ferrous (includes aluminum) 16,196</text>
  </threadedComment>
  <threadedComment ref="T14" dT="2022-01-12T16:08:06.73" personId="{36AC72A2-5011-4335-AB7D-EE3CE66B135B}" id="{797CBE2F-AEF4-4B5F-98BB-C0E7EE2BDD12}">
    <text>auto batteries, but included in MSW total</text>
  </threadedComment>
  <threadedComment ref="AC14" dT="2022-01-12T16:09:14.76" personId="{36AC72A2-5011-4335-AB7D-EE3CE66B135B}" id="{65C7D899-5963-4436-98A7-A4674C9DDEB5}">
    <text>"Other Reuse: goodwill, salvation army", included in MSW recycling totals</text>
  </threadedComment>
  <threadedComment ref="F15" dT="2022-01-12T16:21:43.47" personId="{36AC72A2-5011-4335-AB7D-EE3CE66B135B}" id="{BD087A84-3299-438E-A217-8E74EAC801F1}">
    <text>Note: does NOT mean that recycling isn't happening.</text>
  </threadedComment>
  <threadedComment ref="H17" dT="2022-01-12T16:50:41.92" personId="{36AC72A2-5011-4335-AB7D-EE3CE66B135B}" id="{901E60C1-844D-4B5B-8F5B-05EBF456F5A1}">
    <text>landfill and inceneration by subtraction</text>
  </threadedComment>
  <threadedComment ref="I17" dT="2022-01-12T16:42:15.58" personId="{36AC72A2-5011-4335-AB7D-EE3CE66B135B}" id="{4B9CA16D-BBC2-4CB5-838A-4A90BDA9989E}">
    <text>recycling, composting, and e-waste recovery</text>
  </threadedComment>
  <threadedComment ref="L17" dT="2022-01-12T16:50:58.18" personId="{36AC72A2-5011-4335-AB7D-EE3CE66B135B}" id="{D75B8FE6-B86E-4336-AADC-AEAC297D8E64}">
    <text>includes ferrous and non-ferrous, including "white goods"</text>
  </threadedComment>
  <threadedComment ref="P17" dT="2022-01-12T16:54:22.20" personId="{36AC72A2-5011-4335-AB7D-EE3CE66B135B}" id="{93D657C7-A6BF-4B63-8E54-49EF8526D853}">
    <text>"composting"</text>
  </threadedComment>
  <threadedComment ref="V17" dT="2022-01-12T16:52:07.39" personId="{36AC72A2-5011-4335-AB7D-EE3CE66B135B}" id="{FAF9F210-2CD2-46CF-8C2C-BFE1B4B01DB5}">
    <text>single stream/mixed</text>
  </threadedComment>
  <threadedComment ref="H20" dT="2022-01-19T15:47:58.61" personId="{36AC72A2-5011-4335-AB7D-EE3CE66B135B}" id="{6EDEBB4F-5B63-4041-A627-66432BE2EFE5}">
    <text>https://eec.ky.gov/Environmental-Protection/Waste/Pages/Solid-Waste-Facility-Reports.aspx</text>
  </threadedComment>
  <threadedComment ref="E21" dT="2022-01-12T17:56:11.28" personId="{36AC72A2-5011-4335-AB7D-EE3CE66B135B}" id="{BDE99403-C698-4775-97BD-7D52849A6077}">
    <text>https://deq.louisiana.gov/assets/docs/Recycling/2018RecyclingAnnualReporttoLegislature.pdf</text>
  </threadedComment>
  <threadedComment ref="E21" dT="2022-01-18T16:27:19.09" personId="{36AC72A2-5011-4335-AB7D-EE3CE66B135B}" id="{8C84E1F6-B8BA-4FF4-B206-A566DDF80B44}" parentId="{BDE99403-C698-4775-97BD-7D52849A6077}">
    <text>2018 rate</text>
  </threadedComment>
  <threadedComment ref="E22" dT="2022-01-12T18:36:09.78" personId="{36AC72A2-5011-4335-AB7D-EE3CE66B135B}" id="{FC3E56D9-F50D-4FFF-A3FF-3E83A016B48E}">
    <text>rate listed here but not cited with a data report: https://www.maine.gov/dep/waste/recycle/</text>
  </threadedComment>
  <threadedComment ref="F22" dT="2022-01-12T18:33:34.00" personId="{36AC72A2-5011-4335-AB7D-EE3CE66B135B}" id="{AB47DCF1-9EB1-4768-B3E7-C53E254425BA}">
    <text>https://www.maine.gov/dep/waste/solidwaste/documents/muni_progress_report_calendar_years_2021_2022.pdf</text>
  </threadedComment>
  <threadedComment ref="E23" dT="2022-01-12T19:13:51.48" personId="{36AC72A2-5011-4335-AB7D-EE3CE66B135B}" id="{A0DC7C85-D186-4004-BA6C-740840633F6E}">
    <text>"EPA Recycling Rate" see page 24 of report</text>
  </threadedComment>
  <threadedComment ref="G23" dT="2022-01-12T19:07:21.73" personId="{36AC72A2-5011-4335-AB7D-EE3CE66B135B}" id="{56BAD6B6-5422-4F2E-848D-A1A0F654E55B}">
    <text>"MSW Managed", includes stored waste (16,733 tons)</text>
  </threadedComment>
  <threadedComment ref="I23" dT="2022-01-12T19:05:49.23" personId="{36AC72A2-5011-4335-AB7D-EE3CE66B135B}" id="{108A4224-7C79-45D4-B8DA-693A27DF4F40}">
    <text>recycled and reused</text>
  </threadedComment>
  <threadedComment ref="I23" dT="2022-01-12T19:24:44.24" personId="{36AC72A2-5011-4335-AB7D-EE3CE66B135B}" id="{31B03105-5CBA-45D8-8C7A-8D8E99A6155C}" parentId="{108A4224-7C79-45D4-B8DA-693A27DF4F40}">
    <text>Subtotal of MRA (Maryland Recycling Act) materials recycled: 3,117,961? Is this not MSW? See pdf pg. 23</text>
  </threadedComment>
  <threadedComment ref="P23" dT="2022-01-12T19:20:09.12" personId="{36AC72A2-5011-4335-AB7D-EE3CE66B135B}" id="{412539C3-23AD-4DAD-BF36-973597C53AC8}">
    <text>compostables</text>
  </threadedComment>
  <threadedComment ref="A24" dT="2022-01-12T20:38:30.47" personId="{36AC72A2-5011-4335-AB7D-EE3CE66B135B}" id="{50E4D23D-2121-4054-96F0-C8380B6BC174}">
    <text>add up later with time</text>
  </threadedComment>
  <threadedComment ref="J24" dT="2022-01-12T20:34:17.83" personId="{36AC72A2-5011-4335-AB7D-EE3CE66B135B}" id="{22F609FA-C3A9-4B83-BF8F-F9E9229306AE}">
    <text>yes, very detailed by product type and county</text>
  </threadedComment>
  <threadedComment ref="K24" dT="2022-01-19T16:10:08.27" personId="{36AC72A2-5011-4335-AB7D-EE3CE66B135B}" id="{B8B9A6D7-AF92-4482-88DF-F327AE73B8DF}">
    <text>newspaper, cardboard, and mixed paper if collected separately</text>
  </threadedComment>
  <threadedComment ref="L24" dT="2022-01-19T16:11:49.39" personId="{36AC72A2-5011-4335-AB7D-EE3CE66B135B}" id="{3C64EED9-0D7D-47D5-8483-4478D5F7E6EB}">
    <text>scrap metal + white goods</text>
  </threadedComment>
  <threadedComment ref="M24" dT="2022-01-19T16:12:30.51" personId="{36AC72A2-5011-4335-AB7D-EE3CE66B135B}" id="{9FEFD7D7-2F04-4DC4-B5FA-B9B6002C2CA0}">
    <text>Indicates the amount of bulky ridig plastic recycled in tons, when collected separately</text>
  </threadedComment>
  <threadedComment ref="N24" dT="2022-01-19T16:13:00.99" personId="{36AC72A2-5011-4335-AB7D-EE3CE66B135B}" id="{3981A4DE-59AE-48C4-9B58-30E4A7AB0981}">
    <text>glass collected as co-mingled</text>
  </threadedComment>
  <threadedComment ref="AB24" dT="2022-01-19T16:16:16.06" personId="{36AC72A2-5011-4335-AB7D-EE3CE66B135B}" id="{E89BB800-B205-4F6C-81EF-27BBE6EB027B}">
    <text>mattresses</text>
  </threadedComment>
  <threadedComment ref="AC24" dT="2022-01-19T16:16:51.93" personId="{36AC72A2-5011-4335-AB7D-EE3CE66B135B}" id="{00359031-0712-437D-BBA8-C171E10102F1}">
    <text>single stream recyclables</text>
  </threadedComment>
  <threadedComment ref="I25" dT="2022-01-12T20:45:45.93" personId="{36AC72A2-5011-4335-AB7D-EE3CE66B135B}" id="{31F9EA1B-DA84-48AF-8324-84627D185F12}">
    <text>recycled + composted</text>
  </threadedComment>
  <threadedComment ref="E26" dT="2022-01-12T20:51:36.02" personId="{36AC72A2-5011-4335-AB7D-EE3CE66B135B}" id="{DCB1F453-6F45-4FCA-B234-F3420EC17F12}">
    <text>https://www.pca.state.mn.us/waste/report-2018-score-programs</text>
  </threadedComment>
  <threadedComment ref="J26" dT="2022-01-18T18:27:41.14" personId="{36AC72A2-5011-4335-AB7D-EE3CE66B135B}" id="{E319AE6F-F8C5-4899-B58C-3C03E80B955E}">
    <text>they have it, but not found publically</text>
  </threadedComment>
  <threadedComment ref="F27" dT="2022-01-13T15:11:52.14" personId="{36AC72A2-5011-4335-AB7D-EE3CE66B135B}" id="{B05546A6-7150-43DC-8214-15E7D841D8D6}">
    <text>These facilities processed a variety of solid "Recycling" data offered is not MSW: "wastes including
wood wastes, ash, construction and demolition materials, putrescible wastes, and medical wastes
to facilitate recycling, reuse, or disposal."</text>
  </threadedComment>
  <threadedComment ref="F27" dT="2022-01-13T15:12:50.15" personId="{36AC72A2-5011-4335-AB7D-EE3CE66B135B}" id="{C599FAE4-D95E-467A-B7EB-6867768FE731}" parentId="{B05546A6-7150-43DC-8214-15E7D841D8D6}">
    <text>Unclear if composting data is MSW, thus not included here.</text>
  </threadedComment>
  <threadedComment ref="G28" dT="2022-01-13T17:28:00.30" personId="{36AC72A2-5011-4335-AB7D-EE3CE66B135B}" id="{00EA079B-317D-4EBC-B018-40DA2868ECDC}">
    <text>msw (residential + commercial), see pdf page 53</text>
  </threadedComment>
  <threadedComment ref="C30" dT="2022-01-13T18:06:08.06" personId="{36AC72A2-5011-4335-AB7D-EE3CE66B135B}" id="{1B003B38-E15E-42EF-9A43-01E1F12F9C7F}">
    <text>report published in 2015</text>
  </threadedComment>
  <threadedComment ref="J30" dT="2022-01-13T18:03:48.67" personId="{36AC72A2-5011-4335-AB7D-EE3CE66B135B}" id="{7E88B270-CEA6-43B4-8996-6420FE608926}">
    <text>" This analysis only included Processors thatcompleted surveys and
reported recycling amounts; therefore, recycling amounts are much lower than the total material
estimated to be recycled. "</text>
  </threadedComment>
  <threadedComment ref="P31" dT="2022-01-13T21:04:15.33" personId="{36AC72A2-5011-4335-AB7D-EE3CE66B135B}" id="{5A427D91-E532-41F3-BD27-DDCD1A617135}">
    <text>organics total</text>
  </threadedComment>
  <threadedComment ref="AB31" dT="2022-01-13T21:05:29.21" personId="{36AC72A2-5011-4335-AB7D-EE3CE66B135B}" id="{1F39C465-C461-403B-92E4-5BEE2955E65B}">
    <text>"special waste"; includes lead acid batteries, paint, HHW, etc.</text>
  </threadedComment>
  <threadedComment ref="AC31" dT="2022-01-13T21:07:05.21" personId="{36AC72A2-5011-4335-AB7D-EE3CE66B135B}" id="{12A4BD60-36EA-430C-BDAE-51F891F6AEBE}">
    <text>includes toner, electronics, others.</text>
  </threadedComment>
  <threadedComment ref="A32" dT="2022-01-13T21:41:51.34" personId="{36AC72A2-5011-4335-AB7D-EE3CE66B135B}" id="{F8D25958-1C92-4D87-A879-B4A41365E600}">
    <text>reported to SMP but not available online? Look again with time</text>
  </threadedComment>
  <threadedComment ref="D35" dT="2022-01-14T15:06:20.03" personId="{36AC72A2-5011-4335-AB7D-EE3CE66B135B}" id="{CB7D828B-B259-4735-A8F6-FA7036B72D72}">
    <text>overall waste estimates here, not MSW specific.</text>
  </threadedComment>
  <threadedComment ref="D36" dT="2022-01-14T15:15:40.51" personId="{36AC72A2-5011-4335-AB7D-EE3CE66B135B}" id="{665ADE49-D288-42A5-A800-E8AFF642C0B7}">
    <text>2021 report has historic values</text>
  </threadedComment>
  <threadedComment ref="H36" dT="2022-01-14T15:15:02.98" personId="{36AC72A2-5011-4335-AB7D-EE3CE66B135B}" id="{D74D0CC3-3014-4777-A164-6280EBEB6631}">
    <text>https://edocs.deq.nc.gov/WasteManagement/0/edoc/1360285/NC_SWMMAR_FY2018-19_MSWLFReport.pdf?searchid=f6586715-a9f1-469c-905d-a7047f7d1900</text>
  </threadedComment>
  <threadedComment ref="I36" dT="2022-01-14T15:20:16.46" personId="{36AC72A2-5011-4335-AB7D-EE3CE66B135B}" id="{6EBF051B-0A56-4C45-90B3-49FF887290BE}">
    <text>total - construction debris = listed here as recycled MSW</text>
  </threadedComment>
  <threadedComment ref="P36" dT="2022-01-14T15:18:32.51" personId="{36AC72A2-5011-4335-AB7D-EE3CE66B135B}" id="{BAE9D49B-FF88-44B7-A29F-C5A5A2F733BD}">
    <text>total organics includes yard waste, food waste, wood waste, and pallets</text>
  </threadedComment>
  <threadedComment ref="AB36" dT="2022-01-14T15:18:58.33" personId="{36AC72A2-5011-4335-AB7D-EE3CE66B135B}" id="{16694B73-19B6-4960-9985-A741658707D8}">
    <text>"special wastes"</text>
  </threadedComment>
  <threadedComment ref="E37" dT="2022-01-14T15:25:19.52" personId="{36AC72A2-5011-4335-AB7D-EE3CE66B135B}" id="{F117FB6D-0CB5-4275-A249-3E57E475DF16}">
    <text>brochure revised in 2016, but data still seems to reference 2004...</text>
  </threadedComment>
  <threadedComment ref="D38" dT="2022-01-14T15:38:45.57" personId="{36AC72A2-5011-4335-AB7D-EE3CE66B135B}" id="{E0691F1C-20AD-4518-A9A4-D29A59C12BD3}">
    <text>parent webpage: https://epa.ohio.gov/divisions-and-offices/materials-and-waste-management/dmwm-programs/solid-waste-management-planning</text>
  </threadedComment>
  <threadedComment ref="I38" dT="2022-01-14T15:43:04.92" personId="{36AC72A2-5011-4335-AB7D-EE3CE66B135B}" id="{3F1DDBCC-6242-410E-8A40-548D376BB2AF}">
    <text>totals here are Residential/Commercial only. Presumed MSW?</text>
  </threadedComment>
  <threadedComment ref="J38" dT="2022-01-14T15:41:09.54" personId="{36AC72A2-5011-4335-AB7D-EE3CE66B135B}" id="{ADD8FE3D-042B-4A03-94F7-66844D869BA2}">
    <text>https://epa.ohio.gov/static/Portals/34/document/general/2018-MRF-AR-Statewide.pdf</text>
  </threadedComment>
  <threadedComment ref="J38" dT="2022-01-14T15:41:43.15" personId="{36AC72A2-5011-4335-AB7D-EE3CE66B135B}" id="{5E9027C5-C180-4D67-B85E-B5F0D9E19B8E}" parentId="{ADD8FE3D-042B-4A03-94F7-66844D869BA2}">
    <text>This report has facility-based information by material but sums include industrial. Subtract out with time.</text>
  </threadedComment>
  <threadedComment ref="D39" dT="2022-01-14T15:53:02.80" personId="{36AC72A2-5011-4335-AB7D-EE3CE66B135B}" id="{7B9409D5-9360-4465-B51D-A5E711E5FAE0}">
    <text>has 2018 tonnage info but totals include C&amp;D. Landfills not all labled with MSW/Municipal so re-calculating would be challenging/inaccurate.</text>
  </threadedComment>
  <threadedComment ref="P40" dT="2022-01-14T16:04:06.23" personId="{36AC72A2-5011-4335-AB7D-EE3CE66B135B}" id="{344AD721-CA58-44F8-96C9-102C3BAE8BCB}">
    <text>total organics: food waste, yard waste, wood waste, etc. Available by type in report.</text>
  </threadedComment>
  <threadedComment ref="AC40" dT="2022-01-14T16:03:22.69" personId="{36AC72A2-5011-4335-AB7D-EE3CE66B135B}" id="{A897949C-D40F-4569-A2F5-2AFE013BF2D3}">
    <text>Includes HHW, tires, LAB, ... full list in pdf. Totals broken down by product/material as well.</text>
  </threadedComment>
  <threadedComment ref="C41" dT="2022-01-14T18:09:03.93" personId="{36AC72A2-5011-4335-AB7D-EE3CE66B135B}" id="{5306685F-4939-4AB0-A0E9-FEC030C50F56}">
    <text>available by county</text>
  </threadedComment>
  <threadedComment ref="H41" dT="2022-01-19T16:25:11.75" personId="{36AC72A2-5011-4335-AB7D-EE3CE66B135B}" id="{10A59A69-91D8-41AA-AEC1-502D4AD464B7}">
    <text>http://cedatareporting.pa.gov/reports/powerbi/Public/DEP/WM/PBI/Solid_Waste_Disposal_Information</text>
  </threadedComment>
  <threadedComment ref="J41" dT="2022-01-14T16:19:02.56" personId="{36AC72A2-5011-4335-AB7D-EE3CE66B135B}" id="{24A1AE9F-378D-45F4-AD5F-3E7BDA071F6E}">
    <text>equations here add residential + commercial from the PA spreadsheets</text>
  </threadedComment>
  <threadedComment ref="K41" dT="2022-01-14T17:05:42.79" personId="{36AC72A2-5011-4335-AB7D-EE3CE66B135B}" id="{FD11F262-42C4-41C0-B227-86074223D0E9}">
    <text>res + comm</text>
  </threadedComment>
  <threadedComment ref="L41" dT="2022-01-14T17:06:38.04" personId="{36AC72A2-5011-4335-AB7D-EE3CE66B135B}" id="{BDC1ABAA-D03F-403B-967D-A6D4E55A29F2}">
    <text>res + comm</text>
  </threadedComment>
  <threadedComment ref="M41" dT="2022-01-14T17:06:12.76" personId="{36AC72A2-5011-4335-AB7D-EE3CE66B135B}" id="{72C51F47-8FEA-4AC0-A464-B0A8EB8BE882}">
    <text>res + comm</text>
  </threadedComment>
  <threadedComment ref="N41" dT="2022-01-14T17:05:17.92" personId="{36AC72A2-5011-4335-AB7D-EE3CE66B135B}" id="{6BE5BF60-1C67-4F89-8513-7750A2542947}">
    <text>res + commercial</text>
  </threadedComment>
  <threadedComment ref="P41" dT="2022-01-14T17:13:41.11" personId="{36AC72A2-5011-4335-AB7D-EE3CE66B135B}" id="{AFC856AA-EFA3-4F61-911E-5264A2599FB9}">
    <text>organics totals</text>
  </threadedComment>
  <threadedComment ref="T41" dT="2022-01-14T16:11:09.78" personId="{36AC72A2-5011-4335-AB7D-EE3CE66B135B}" id="{9D02CDC3-437C-4A28-A7AC-F663C6207D8A}">
    <text>= lead adid and other household batteries</text>
  </threadedComment>
  <threadedComment ref="T41" dT="2022-01-14T17:08:38.47" personId="{36AC72A2-5011-4335-AB7D-EE3CE66B135B}" id="{DF08C9D7-043F-4A1C-9BBA-BB342341F858}" parentId="{9D02CDC3-437C-4A28-A7AC-F663C6207D8A}">
    <text>residential + commerical</text>
  </threadedComment>
  <threadedComment ref="U41" dT="2022-01-14T17:09:07.82" personId="{36AC72A2-5011-4335-AB7D-EE3CE66B135B}" id="{3D674725-7942-45D7-9FD6-07E30EC9C168}">
    <text>res + comm</text>
  </threadedComment>
  <threadedComment ref="W41" dT="2022-01-14T16:13:25.87" personId="{36AC72A2-5011-4335-AB7D-EE3CE66B135B}" id="{A501EF53-4ABD-497F-9CEE-0DF84CCCC9CA}">
    <text>florescent tubes and cfls, total hhw is 24,702.64, including batteries, electonics, oil, antifreeze, ect.</text>
  </threadedComment>
  <threadedComment ref="W41" dT="2022-01-14T17:11:23.37" personId="{36AC72A2-5011-4335-AB7D-EE3CE66B135B}" id="{B98A6F72-28A1-4826-A9EA-6F83945A64ED}" parentId="{A501EF53-4ABD-497F-9CEE-0DF84CCCC9CA}">
    <text>res+comm</text>
  </threadedComment>
  <threadedComment ref="X41" dT="2022-01-14T16:12:23.98" personId="{36AC72A2-5011-4335-AB7D-EE3CE66B135B}" id="{6713F245-B062-426A-9BA9-D852C5FFF0E8}">
    <text>"paints, varnishes, pesticides..."</text>
  </threadedComment>
  <threadedComment ref="Y41" dT="2022-01-14T17:10:29.26" personId="{36AC72A2-5011-4335-AB7D-EE3CE66B135B}" id="{30204954-E416-4962-A0B6-4AEBCBCC4A9F}">
    <text>res+comm</text>
  </threadedComment>
  <threadedComment ref="Z41" dT="2022-01-14T17:10:35.24" personId="{36AC72A2-5011-4335-AB7D-EE3CE66B135B}" id="{FFD3F112-7CB1-4800-BA58-1FB94EA61AED}">
    <text>res+comm</text>
  </threadedComment>
  <threadedComment ref="AA41" dT="2022-01-14T17:09:32.29" personId="{36AC72A2-5011-4335-AB7D-EE3CE66B135B}" id="{BD80A676-EDA4-4DCF-A5A2-5BD5D132553D}">
    <text>res + comm</text>
  </threadedComment>
  <threadedComment ref="AC41" dT="2022-01-14T17:12:01.20" personId="{36AC72A2-5011-4335-AB7D-EE3CE66B135B}" id="{8F752209-B725-45E9-88A4-B3787FA8D408}">
    <text>res + comm</text>
  </threadedComment>
  <threadedComment ref="H42" dT="2022-01-14T17:30:23.96" personId="{36AC72A2-5011-4335-AB7D-EE3CE66B135B}" id="{930BAAC9-7848-408A-BD19-2EFE594C9578}">
    <text>refuse (not including MRF residue)</text>
  </threadedComment>
  <threadedComment ref="J42" dT="2022-01-19T18:05:18.53" personId="{36AC72A2-5011-4335-AB7D-EE3CE66B135B}" id="{BCDD815E-1BBB-4DF2-ABF0-073098D7315A}">
    <text>yes but partial</text>
  </threadedComment>
  <threadedComment ref="L42" dT="2022-01-14T17:28:28.77" personId="{36AC72A2-5011-4335-AB7D-EE3CE66B135B}" id="{5CD5036E-7350-448B-890D-44C45BE58F33}">
    <text>scrap metal (includes "white goods")</text>
  </threadedComment>
  <threadedComment ref="P42" dT="2022-01-14T17:28:04.28" personId="{36AC72A2-5011-4335-AB7D-EE3CE66B135B}" id="{474449D5-F821-45F8-83F1-9ACF0D0066ED}">
    <text>compost total</text>
  </threadedComment>
  <threadedComment ref="R42" dT="2022-01-14T17:28:52.89" personId="{36AC72A2-5011-4335-AB7D-EE3CE66B135B}" id="{7D966808-3E37-404B-889A-519E9F232180}">
    <text>clothing</text>
  </threadedComment>
  <threadedComment ref="V42" dT="2022-01-14T17:27:39.48" personId="{36AC72A2-5011-4335-AB7D-EE3CE66B135B}" id="{C6CEEA58-5FEE-4F40-B3C2-61616CD1A6F3}">
    <text>"MRF Recycling", with residue</text>
  </threadedComment>
  <threadedComment ref="A43" dT="2022-01-14T18:14:50.57" personId="{36AC72A2-5011-4335-AB7D-EE3CE66B135B}" id="{7A7A24DF-DD0C-46E3-9E15-8B27F112F6C5}">
    <text>one of the best reports I've seen</text>
  </threadedComment>
  <threadedComment ref="C43" dT="2022-01-14T18:08:53.75" personId="{36AC72A2-5011-4335-AB7D-EE3CE66B135B}" id="{316E3315-5C9B-416E-A7BB-E3ABAB80B6FF}">
    <text>available by county</text>
  </threadedComment>
  <threadedComment ref="P43" dT="2022-01-14T18:05:52.67" personId="{36AC72A2-5011-4335-AB7D-EE3CE66B135B}" id="{5F3ED2BE-FCA3-467C-9FD2-31214600F401}">
    <text>includes yard trimmings and food waste</text>
  </threadedComment>
  <threadedComment ref="AC43" dT="2022-01-14T18:08:10.06" personId="{36AC72A2-5011-4335-AB7D-EE3CE66B135B}" id="{48BC1B58-23BE-42D7-B4C9-3D85B3889F12}">
    <text>"banned items" (contamination/residue?)</text>
  </threadedComment>
  <threadedComment ref="D44" dT="2022-01-14T18:20:09.24" personId="{36AC72A2-5011-4335-AB7D-EE3CE66B135B}" id="{9C6E76C2-F266-4337-A869-12292D9A3E56}">
    <text>2011 seems to be most recent</text>
  </threadedComment>
  <threadedComment ref="J44" dT="2022-01-14T18:21:42.74" personId="{36AC72A2-5011-4335-AB7D-EE3CE66B135B}" id="{58C28423-0D3F-4C88-A6E1-4CD99EA1F3E0}">
    <text>available for 2011 only, see link.</text>
  </threadedComment>
  <threadedComment ref="A46" dT="2022-01-14T18:48:02.01" personId="{36AC72A2-5011-4335-AB7D-EE3CE66B135B}" id="{CABCBB4F-3D32-494A-BDAD-B2C188E32ED6}">
    <text>Note - report gives confidence levels of recycling data by material!!</text>
  </threadedComment>
  <threadedComment ref="D46" dT="2022-01-18T20:13:18.84" personId="{36AC72A2-5011-4335-AB7D-EE3CE66B135B}" id="{55FA3592-7A93-4A77-9BD3-004BF2EA801E}">
    <text>https://www.tceq.texas.gov/assets/public/assistance/P2Recycle/Recyclable-Materials/2021%20Recycling%20Market%20Development%20Plan.pdf</text>
  </threadedComment>
  <threadedComment ref="E46" dT="2022-01-18T15:26:52.47" personId="{36AC72A2-5011-4335-AB7D-EE3CE66B135B}" id="{0CC18373-B25D-4B8F-BC5D-89870C19D03C}">
    <text>27.5% reported, but direct values of landfilled and recycled msw don't calculate to this... (28%)</text>
  </threadedComment>
  <threadedComment ref="H46" dT="2022-01-14T18:43:35.04" personId="{36AC72A2-5011-4335-AB7D-EE3CE66B135B}" id="{992D9431-C187-4751-910D-A1101E6A845C}">
    <text>Municipal only: tires, used oil filters, etc. listed separately (disposal only)</text>
  </threadedComment>
  <threadedComment ref="H46" dT="2022-01-18T15:27:40.17" personId="{36AC72A2-5011-4335-AB7D-EE3CE66B135B}" id="{4A3E3CDF-567B-4983-8749-3CC11E116685}" parentId="{992D9431-C187-4751-910D-A1101E6A845C}">
    <text>https://www.tceq.texas.gov/assets/public/assistance/P2Recycle/Recyclable-Materials/2021%20Recycling%20Market%20Development%20Plan.pdf</text>
  </threadedComment>
  <threadedComment ref="I46" dT="2022-01-18T15:27:45.86" personId="{36AC72A2-5011-4335-AB7D-EE3CE66B135B}" id="{57C73D4D-0C5D-46A5-94F8-C6D948E5670F}">
    <text>https://www.tceq.texas.gov/assets/public/assistance/P2Recycle/Recyclable-Materials/2021%20Recycling%20Market%20Development%20Plan.pdf</text>
  </threadedComment>
  <threadedComment ref="I46" dT="2022-01-18T15:29:44.45" personId="{36AC72A2-5011-4335-AB7D-EE3CE66B135B}" id="{7BD16554-3033-42FE-A90E-7EE88345E7F9}" parentId="{57C73D4D-0C5D-46A5-94F8-C6D948E5670F}">
    <text>total recycling - C&amp;D-biosolids</text>
  </threadedComment>
  <threadedComment ref="P46" dT="2022-01-18T15:31:53.28" personId="{36AC72A2-5011-4335-AB7D-EE3CE66B135B}" id="{6E25D1BE-C988-4866-A3F9-B2C4C5C2E641}">
    <text>food and beverage</text>
  </threadedComment>
  <threadedComment ref="I47" dT="2022-01-18T17:06:46.00" personId="{36AC72A2-5011-4335-AB7D-EE3CE66B135B}" id="{ECAF58FD-6AB6-448A-A5FA-FB4629EAF173}">
    <text>report admits this is a low estimate/incomplete</text>
  </threadedComment>
  <threadedComment ref="I48" dT="2022-01-18T14:05:50.87" personId="{36AC72A2-5011-4335-AB7D-EE3CE66B135B}" id="{C42A016F-E2CB-4AA4-AA0E-430DFE4C28F9}">
    <text>"diverted"</text>
  </threadedComment>
  <threadedComment ref="J48" dT="2022-01-19T18:02:28.10" personId="{36AC72A2-5011-4335-AB7D-EE3CE66B135B}" id="{59ECD307-545F-4F3C-9C2A-1B29D3E86582}">
    <text>does separate out C&amp;D, Organics, etc, in a graph but does not provide numeric totals</text>
  </threadedComment>
  <threadedComment ref="G49" dT="2021-12-08T15:58:44.56" personId="{36AC72A2-5011-4335-AB7D-EE3CE66B135B}" id="{694AA887-C4FA-4D6A-B95A-BE50E035A879}">
    <text>not included by listed in report as credit: 572,434 tons of recycling residue</text>
  </threadedComment>
  <threadedComment ref="I49" dT="2021-12-08T15:52:06.03" personId="{36AC72A2-5011-4335-AB7D-EE3CE66B135B}" id="{DC80D559-183A-4F86-98CD-36DDDFDB4049}">
    <text>Number from page 3, direct tonnage recycled not including non-MSW or reuse credits.</text>
  </threadedComment>
  <threadedComment ref="H51" dT="2022-01-18T14:40:31.29" personId="{36AC72A2-5011-4335-AB7D-EE3CE66B135B}" id="{E08C35BA-82E5-4A1C-ACB5-86881AE08832}">
    <text>processed, not including exports of MSW</text>
  </threadedComment>
  <threadedComment ref="H52" dT="2022-01-18T14:59:38.93" personId="{36AC72A2-5011-4335-AB7D-EE3CE66B135B}" id="{1835584B-4129-4E30-A3BC-4F18C7CC6BEC}">
    <text>Municipal Waste "Category 1" from landfill totals report: https://dnr.wi.gov/topic/Landfills/documents/reports/2018tonnage.pdf</text>
  </threadedComment>
  <threadedComment ref="K52" dT="2022-01-18T14:52:58.67" personId="{36AC72A2-5011-4335-AB7D-EE3CE66B135B}" id="{BD44476A-CEC5-46CA-9E26-4BF5A3D33F89}">
    <text>OCC + paper totals from 2018 table</text>
  </threadedComment>
  <threadedComment ref="L52" dT="2022-01-18T14:54:38.19" personId="{36AC72A2-5011-4335-AB7D-EE3CE66B135B}" id="{5FFDE055-20F3-453A-9544-0DFC4C734D12}">
    <text>Al + steel containers totals</text>
  </threadedComment>
  <threadedComment ref="Y52" dT="2022-01-18T14:56:00.12" personId="{36AC72A2-5011-4335-AB7D-EE3CE66B135B}" id="{CD160FDE-2207-44DF-B882-44429F304099}">
    <text>used oil and oil filters</text>
  </threadedComment>
  <threadedComment ref="AC52" dT="2022-01-18T14:57:20.06" personId="{36AC72A2-5011-4335-AB7D-EE3CE66B135B}" id="{5A799808-A2F5-47D2-A3A7-9E7B0AB16A7C}">
    <text>appliances</text>
  </threadedComment>
  <threadedComment ref="C53" dT="2022-01-18T15:08:45.24" personId="{36AC72A2-5011-4335-AB7D-EE3CE66B135B}" id="{05E36A65-7622-43A9-9471-6B5EB28A3700}">
    <text>2013 report using 2010 tonnages for baseline</text>
  </threadedComment>
  <threadedComment ref="I53" dT="2022-01-18T15:07:38.30" personId="{36AC72A2-5011-4335-AB7D-EE3CE66B135B}" id="{3573CCEB-71DF-4002-ACB8-F01DBF88062D}">
    <text>MSW recyclables + diverted organics</text>
  </threadedComment>
  <threadedComment ref="Q56" dT="2022-01-19T18:23:46.16" personId="{36AC72A2-5011-4335-AB7D-EE3CE66B135B}" id="{C975E266-7C80-4437-8FB6-F0D4EEF4EBD5}">
    <text>ignore this column. Wood likely incorporated into organics totals</text>
  </threadedComment>
  <threadedComment ref="S56" dT="2022-01-19T17:33:06.19" personId="{36AC72A2-5011-4335-AB7D-EE3CE66B135B}" id="{6CFDD583-F8F4-4EFD-B645-A43AD1CACF8F}">
    <text>Somes states may not classify this as solid waste, other tire totals likely available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8" Type="http://schemas.openxmlformats.org/officeDocument/2006/relationships/hyperlink" Target="https://dec.vermont.gov/sites/dec/files/documents/2018%20Diversion%20and%20Disposal%20Report.pdf" TargetMode="External"/><Relationship Id="rId13" Type="http://schemas.openxmlformats.org/officeDocument/2006/relationships/comments" Target="../comments2.xml"/><Relationship Id="rId3" Type="http://schemas.openxmlformats.org/officeDocument/2006/relationships/hyperlink" Target="https://www.deq.louisiana.gov/page/recycling" TargetMode="External"/><Relationship Id="rId7" Type="http://schemas.openxmlformats.org/officeDocument/2006/relationships/hyperlink" Target="https://files.dep.state.pa.us/Waste/Recycling/RecyclingPortalFiles/Documents/2018_Recycled_Materials_by_County_Grouped_by_Material_Categories.pdf" TargetMode="External"/><Relationship Id="rId12" Type="http://schemas.openxmlformats.org/officeDocument/2006/relationships/vmlDrawing" Target="../drawings/vmlDrawing2.vml"/><Relationship Id="rId2" Type="http://schemas.openxmlformats.org/officeDocument/2006/relationships/hyperlink" Target="https://www.deq.virginia.gov/home/showpublisheddocument/5524/637503709360970000" TargetMode="External"/><Relationship Id="rId1" Type="http://schemas.openxmlformats.org/officeDocument/2006/relationships/hyperlink" Target="https://dwm-2019-annual-report-kygis.opendata.arcgis.com/" TargetMode="External"/><Relationship Id="rId6" Type="http://schemas.openxmlformats.org/officeDocument/2006/relationships/hyperlink" Target="https://static.azdeq.gov/wqd/recy/2018_recycling_data.pdf" TargetMode="External"/><Relationship Id="rId11" Type="http://schemas.openxmlformats.org/officeDocument/2006/relationships/printerSettings" Target="../printerSettings/printerSettings2.bin"/><Relationship Id="rId5" Type="http://schemas.openxmlformats.org/officeDocument/2006/relationships/hyperlink" Target="file:///C:\Users\vvines\OneDrive%20-%20Environmental%20Protection%20Agency%20(EPA)\Desktop\20201662.pdf" TargetMode="External"/><Relationship Id="rId10" Type="http://schemas.openxmlformats.org/officeDocument/2006/relationships/hyperlink" Target="https://www.pca.state.mn.us/waste/report-2018-score-programs" TargetMode="External"/><Relationship Id="rId4" Type="http://schemas.openxmlformats.org/officeDocument/2006/relationships/hyperlink" Target="https://www.mass.gov/lists/recycling-solid-waste-data-for-massachusetts-cities-towns" TargetMode="External"/><Relationship Id="rId9" Type="http://schemas.openxmlformats.org/officeDocument/2006/relationships/hyperlink" Target="https://deq.nc.gov/media/18733/download" TargetMode="External"/><Relationship Id="rId1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A8B32-B8C3-49C7-8F55-D9F72342313F}">
  <dimension ref="A1:I15"/>
  <sheetViews>
    <sheetView tabSelected="1" workbookViewId="0">
      <selection sqref="A1:I1"/>
    </sheetView>
  </sheetViews>
  <sheetFormatPr defaultRowHeight="14.4" x14ac:dyDescent="0.3"/>
  <cols>
    <col min="1" max="1" width="32.21875" customWidth="1"/>
  </cols>
  <sheetData>
    <row r="1" spans="1:9" ht="104.4" customHeight="1" x14ac:dyDescent="0.3">
      <c r="A1" s="44" t="s">
        <v>296</v>
      </c>
      <c r="B1" s="44"/>
      <c r="C1" s="44"/>
      <c r="D1" s="44"/>
      <c r="E1" s="44"/>
      <c r="F1" s="44"/>
      <c r="G1" s="44"/>
      <c r="H1" s="44"/>
      <c r="I1" s="44"/>
    </row>
    <row r="3" spans="1:9" s="30" customFormat="1" x14ac:dyDescent="0.3">
      <c r="A3" s="16" t="s">
        <v>304</v>
      </c>
    </row>
    <row r="4" spans="1:9" s="30" customFormat="1" x14ac:dyDescent="0.3">
      <c r="A4" s="30" t="s">
        <v>305</v>
      </c>
      <c r="B4" s="30" t="s">
        <v>306</v>
      </c>
    </row>
    <row r="5" spans="1:9" s="30" customFormat="1" x14ac:dyDescent="0.3">
      <c r="A5" s="30" t="s">
        <v>307</v>
      </c>
      <c r="B5" s="30" t="s">
        <v>316</v>
      </c>
    </row>
    <row r="6" spans="1:9" s="30" customFormat="1" x14ac:dyDescent="0.3">
      <c r="A6" s="30" t="s">
        <v>308</v>
      </c>
      <c r="B6" s="30" t="s">
        <v>309</v>
      </c>
    </row>
    <row r="7" spans="1:9" s="30" customFormat="1" x14ac:dyDescent="0.3"/>
    <row r="8" spans="1:9" x14ac:dyDescent="0.3">
      <c r="A8" s="16" t="s">
        <v>297</v>
      </c>
    </row>
    <row r="10" spans="1:9" x14ac:dyDescent="0.3">
      <c r="A10" t="s">
        <v>312</v>
      </c>
      <c r="B10" t="s">
        <v>313</v>
      </c>
    </row>
    <row r="11" spans="1:9" x14ac:dyDescent="0.3">
      <c r="A11" t="s">
        <v>300</v>
      </c>
      <c r="B11" t="s">
        <v>302</v>
      </c>
    </row>
    <row r="12" spans="1:9" x14ac:dyDescent="0.3">
      <c r="A12" t="s">
        <v>301</v>
      </c>
      <c r="B12" t="s">
        <v>303</v>
      </c>
    </row>
    <row r="13" spans="1:9" x14ac:dyDescent="0.3">
      <c r="A13" t="s">
        <v>193</v>
      </c>
      <c r="B13" t="s">
        <v>310</v>
      </c>
    </row>
    <row r="14" spans="1:9" s="30" customFormat="1" x14ac:dyDescent="0.3">
      <c r="A14" s="30" t="s">
        <v>314</v>
      </c>
      <c r="B14" s="30" t="s">
        <v>315</v>
      </c>
    </row>
    <row r="15" spans="1:9" x14ac:dyDescent="0.3">
      <c r="A15" t="s">
        <v>298</v>
      </c>
      <c r="B15" t="s">
        <v>299</v>
      </c>
    </row>
  </sheetData>
  <mergeCells count="1">
    <mergeCell ref="A1:I1"/>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C9981-D585-47DE-83A0-32C513647EA5}">
  <dimension ref="A1:N24"/>
  <sheetViews>
    <sheetView topLeftCell="A4" zoomScale="120" zoomScaleNormal="120" workbookViewId="0">
      <selection activeCell="F7" sqref="F7"/>
    </sheetView>
  </sheetViews>
  <sheetFormatPr defaultRowHeight="14.4" x14ac:dyDescent="0.3"/>
  <cols>
    <col min="1" max="1" width="22.88671875" customWidth="1"/>
  </cols>
  <sheetData>
    <row r="1" spans="1:14" x14ac:dyDescent="0.3">
      <c r="A1" s="35" t="s">
        <v>0</v>
      </c>
      <c r="B1" s="35"/>
      <c r="C1" s="35"/>
      <c r="D1" s="35"/>
      <c r="E1" s="35"/>
      <c r="F1" s="35"/>
      <c r="G1" s="35"/>
      <c r="H1" s="35"/>
      <c r="I1" s="35"/>
      <c r="J1" s="35"/>
      <c r="K1" s="35"/>
      <c r="L1" s="35"/>
      <c r="M1" s="30"/>
      <c r="N1" s="30"/>
    </row>
    <row r="2" spans="1:14" x14ac:dyDescent="0.3">
      <c r="A2" s="35"/>
      <c r="B2" s="35"/>
      <c r="C2" s="35"/>
      <c r="D2" s="35"/>
      <c r="E2" s="35"/>
      <c r="F2" s="35"/>
      <c r="G2" s="35"/>
      <c r="H2" s="35"/>
      <c r="I2" s="35"/>
      <c r="J2" s="35"/>
      <c r="K2" s="35"/>
      <c r="L2" s="35"/>
      <c r="M2" s="30"/>
      <c r="N2" s="30"/>
    </row>
    <row r="4" spans="1:14" x14ac:dyDescent="0.3">
      <c r="A4" s="30" t="s">
        <v>1</v>
      </c>
      <c r="B4" s="30"/>
      <c r="C4" s="30"/>
      <c r="D4" s="30"/>
      <c r="E4" s="30"/>
      <c r="F4" s="30"/>
      <c r="G4" s="30"/>
      <c r="H4" s="30"/>
      <c r="I4" s="30"/>
      <c r="J4" s="30"/>
      <c r="K4" s="30"/>
      <c r="L4" s="30"/>
      <c r="M4" s="30"/>
      <c r="N4" s="30"/>
    </row>
    <row r="5" spans="1:14" x14ac:dyDescent="0.3">
      <c r="A5" s="30"/>
      <c r="B5" s="30"/>
      <c r="C5" s="30"/>
      <c r="D5" s="30"/>
      <c r="E5" s="30"/>
      <c r="F5" s="30"/>
      <c r="G5" s="30" t="s">
        <v>311</v>
      </c>
      <c r="H5" s="30"/>
      <c r="I5" s="30"/>
      <c r="J5" s="30"/>
      <c r="K5" s="30"/>
      <c r="L5" s="30"/>
      <c r="M5" s="30"/>
      <c r="N5" s="30"/>
    </row>
    <row r="6" spans="1:14" x14ac:dyDescent="0.3">
      <c r="A6" s="16" t="s">
        <v>2</v>
      </c>
      <c r="B6" s="16" t="s">
        <v>3</v>
      </c>
      <c r="C6" s="16" t="s">
        <v>4</v>
      </c>
      <c r="D6" s="30"/>
      <c r="E6" s="30"/>
      <c r="F6" s="16" t="s">
        <v>5</v>
      </c>
      <c r="G6" s="16" t="s">
        <v>6</v>
      </c>
      <c r="H6" s="16" t="s">
        <v>7</v>
      </c>
      <c r="I6" s="16" t="s">
        <v>8</v>
      </c>
      <c r="J6" s="16" t="s">
        <v>9</v>
      </c>
      <c r="K6" s="30"/>
      <c r="L6" s="16" t="s">
        <v>10</v>
      </c>
      <c r="M6" s="30"/>
      <c r="N6" s="30"/>
    </row>
    <row r="7" spans="1:14" x14ac:dyDescent="0.3">
      <c r="A7" s="30" t="s">
        <v>11</v>
      </c>
      <c r="B7" s="30">
        <v>20</v>
      </c>
      <c r="C7" s="25">
        <v>0.48099999999999998</v>
      </c>
      <c r="D7" s="30"/>
      <c r="E7" s="30"/>
      <c r="F7" s="30">
        <v>5</v>
      </c>
      <c r="G7" s="30">
        <v>1</v>
      </c>
      <c r="H7" s="3">
        <v>2</v>
      </c>
      <c r="I7" s="30">
        <v>1</v>
      </c>
      <c r="J7" s="3">
        <v>3</v>
      </c>
      <c r="K7" s="30"/>
      <c r="L7" s="30">
        <f>AVERAGE(F7:J7)</f>
        <v>2.4</v>
      </c>
      <c r="M7" s="30" t="s">
        <v>12</v>
      </c>
      <c r="N7" s="30"/>
    </row>
    <row r="8" spans="1:14" x14ac:dyDescent="0.3">
      <c r="A8" s="30" t="s">
        <v>13</v>
      </c>
      <c r="B8" s="30">
        <v>13</v>
      </c>
      <c r="C8" s="25">
        <v>0.26800000000000002</v>
      </c>
      <c r="D8" s="30"/>
      <c r="E8" s="30"/>
      <c r="F8" s="30">
        <v>5</v>
      </c>
      <c r="G8" s="30">
        <v>1</v>
      </c>
      <c r="H8" s="3">
        <v>2</v>
      </c>
      <c r="I8" s="30">
        <v>1</v>
      </c>
      <c r="J8" s="3">
        <v>4</v>
      </c>
      <c r="K8" s="30"/>
      <c r="L8" s="30">
        <f t="shared" ref="L8:L24" si="0">AVERAGE(F8:J8)</f>
        <v>2.6</v>
      </c>
      <c r="M8" s="30" t="s">
        <v>14</v>
      </c>
      <c r="N8" s="30"/>
    </row>
    <row r="9" spans="1:14" x14ac:dyDescent="0.3">
      <c r="A9" s="30" t="s">
        <v>15</v>
      </c>
      <c r="B9" s="30">
        <v>19</v>
      </c>
      <c r="C9" s="25">
        <v>0.46400000000000002</v>
      </c>
      <c r="D9" s="30"/>
      <c r="E9" s="30"/>
      <c r="F9" s="30">
        <v>5</v>
      </c>
      <c r="G9" s="30">
        <v>1</v>
      </c>
      <c r="H9" s="3">
        <v>2</v>
      </c>
      <c r="I9" s="30">
        <v>1</v>
      </c>
      <c r="J9" s="3">
        <v>3</v>
      </c>
      <c r="K9" s="30"/>
      <c r="L9" s="30">
        <f t="shared" si="0"/>
        <v>2.4</v>
      </c>
      <c r="M9" s="30" t="s">
        <v>12</v>
      </c>
      <c r="N9" s="30"/>
    </row>
    <row r="10" spans="1:14" x14ac:dyDescent="0.3">
      <c r="A10" s="3" t="s">
        <v>16</v>
      </c>
      <c r="B10" s="30">
        <v>19</v>
      </c>
      <c r="C10" s="25">
        <v>0.46400000000000002</v>
      </c>
      <c r="D10" s="30"/>
      <c r="E10" s="30"/>
      <c r="F10" s="30">
        <v>5</v>
      </c>
      <c r="G10" s="30">
        <v>1</v>
      </c>
      <c r="H10" s="3">
        <v>2</v>
      </c>
      <c r="I10" s="30">
        <v>1</v>
      </c>
      <c r="J10" s="3">
        <v>4</v>
      </c>
      <c r="K10" s="30"/>
      <c r="L10" s="30">
        <f t="shared" si="0"/>
        <v>2.6</v>
      </c>
      <c r="M10" s="30" t="s">
        <v>14</v>
      </c>
      <c r="N10" s="30"/>
    </row>
    <row r="11" spans="1:14" x14ac:dyDescent="0.3">
      <c r="A11" s="30"/>
      <c r="B11" s="30"/>
      <c r="C11" s="30"/>
      <c r="D11" s="30"/>
      <c r="E11" s="30"/>
      <c r="F11" s="30"/>
      <c r="G11" s="30"/>
      <c r="H11" s="30"/>
      <c r="I11" s="30"/>
      <c r="J11" s="30"/>
      <c r="K11" s="30"/>
      <c r="L11" s="30"/>
      <c r="M11" s="30"/>
      <c r="N11" s="30"/>
    </row>
    <row r="12" spans="1:14" x14ac:dyDescent="0.3">
      <c r="A12" s="30" t="s">
        <v>17</v>
      </c>
      <c r="B12" s="30">
        <f>'Raw Data Table'!K56</f>
        <v>11</v>
      </c>
      <c r="C12" s="18">
        <f>'Raw Data Table'!K57</f>
        <v>0.214</v>
      </c>
      <c r="D12" s="30"/>
      <c r="E12" s="30"/>
      <c r="F12" s="30">
        <v>5</v>
      </c>
      <c r="G12" s="30">
        <v>1</v>
      </c>
      <c r="H12" s="30">
        <v>2</v>
      </c>
      <c r="I12" s="30">
        <v>1</v>
      </c>
      <c r="J12" s="30">
        <v>4</v>
      </c>
      <c r="K12" s="30"/>
      <c r="L12" s="30">
        <f t="shared" si="0"/>
        <v>2.6</v>
      </c>
      <c r="M12" s="30" t="s">
        <v>14</v>
      </c>
      <c r="N12" s="30"/>
    </row>
    <row r="13" spans="1:14" x14ac:dyDescent="0.3">
      <c r="A13" s="30" t="s">
        <v>18</v>
      </c>
      <c r="B13" s="30">
        <f>'Raw Data Table'!L56</f>
        <v>12</v>
      </c>
      <c r="C13" s="18">
        <f>'Raw Data Table'!L57</f>
        <v>0.217</v>
      </c>
      <c r="D13" s="30"/>
      <c r="E13" s="30"/>
      <c r="F13" s="30">
        <v>5</v>
      </c>
      <c r="G13" s="30">
        <v>1</v>
      </c>
      <c r="H13" s="30">
        <v>2</v>
      </c>
      <c r="I13" s="30">
        <v>1</v>
      </c>
      <c r="J13" s="30">
        <v>4</v>
      </c>
      <c r="K13" s="30"/>
      <c r="L13" s="30">
        <f t="shared" si="0"/>
        <v>2.6</v>
      </c>
      <c r="M13" s="30" t="s">
        <v>14</v>
      </c>
      <c r="N13" s="30"/>
    </row>
    <row r="14" spans="1:14" x14ac:dyDescent="0.3">
      <c r="A14" s="30" t="s">
        <v>19</v>
      </c>
      <c r="B14" s="30">
        <f>'Raw Data Table'!M56</f>
        <v>11</v>
      </c>
      <c r="C14" s="18">
        <f>'Raw Data Table'!M57</f>
        <v>0.214</v>
      </c>
      <c r="D14" s="30"/>
      <c r="E14" s="30"/>
      <c r="F14" s="30">
        <v>5</v>
      </c>
      <c r="G14" s="30">
        <v>1</v>
      </c>
      <c r="H14" s="30">
        <v>2</v>
      </c>
      <c r="I14" s="30">
        <v>1</v>
      </c>
      <c r="J14" s="30">
        <v>4</v>
      </c>
      <c r="K14" s="30"/>
      <c r="L14" s="30">
        <f t="shared" si="0"/>
        <v>2.6</v>
      </c>
      <c r="M14" s="30" t="s">
        <v>14</v>
      </c>
      <c r="N14" s="30"/>
    </row>
    <row r="15" spans="1:14" x14ac:dyDescent="0.3">
      <c r="A15" s="30" t="s">
        <v>20</v>
      </c>
      <c r="B15" s="30">
        <f>'Raw Data Table'!N56</f>
        <v>11</v>
      </c>
      <c r="C15" s="18">
        <f>'Raw Data Table'!N57</f>
        <v>0.23799999999999999</v>
      </c>
      <c r="D15" s="30"/>
      <c r="E15" s="30"/>
      <c r="F15" s="30">
        <v>5</v>
      </c>
      <c r="G15" s="30">
        <v>1</v>
      </c>
      <c r="H15" s="30">
        <v>2</v>
      </c>
      <c r="I15" s="30">
        <v>1</v>
      </c>
      <c r="J15" s="30">
        <v>4</v>
      </c>
      <c r="K15" s="30"/>
      <c r="L15" s="30">
        <f t="shared" si="0"/>
        <v>2.6</v>
      </c>
      <c r="M15" s="30" t="s">
        <v>14</v>
      </c>
      <c r="N15" s="30"/>
    </row>
    <row r="16" spans="1:14" x14ac:dyDescent="0.3">
      <c r="A16" s="30" t="s">
        <v>21</v>
      </c>
      <c r="B16" s="30">
        <f>'Raw Data Table'!O56</f>
        <v>12</v>
      </c>
      <c r="C16" s="18">
        <f>'Raw Data Table'!O57</f>
        <v>0.217</v>
      </c>
      <c r="D16" s="30"/>
      <c r="E16" s="30"/>
      <c r="F16" s="30">
        <v>5</v>
      </c>
      <c r="G16" s="30">
        <v>1</v>
      </c>
      <c r="H16" s="30">
        <v>2</v>
      </c>
      <c r="I16" s="30">
        <v>1</v>
      </c>
      <c r="J16" s="30">
        <v>4</v>
      </c>
      <c r="K16" s="30"/>
      <c r="L16" s="30">
        <f t="shared" si="0"/>
        <v>2.6</v>
      </c>
      <c r="M16" s="30" t="s">
        <v>14</v>
      </c>
      <c r="N16" s="30"/>
    </row>
    <row r="17" spans="1:14" x14ac:dyDescent="0.3">
      <c r="A17" s="30" t="s">
        <v>22</v>
      </c>
      <c r="B17" s="30">
        <f>'Raw Data Table'!R56</f>
        <v>5</v>
      </c>
      <c r="C17" s="18">
        <f>'Raw Data Table'!R57</f>
        <v>7.3999999999999996E-2</v>
      </c>
      <c r="D17" s="30"/>
      <c r="E17" s="30"/>
      <c r="F17" s="30">
        <v>5</v>
      </c>
      <c r="G17" s="30">
        <v>1</v>
      </c>
      <c r="H17" s="30">
        <v>2</v>
      </c>
      <c r="I17" s="30">
        <v>1</v>
      </c>
      <c r="J17" s="30">
        <v>4</v>
      </c>
      <c r="K17" s="30"/>
      <c r="L17" s="30">
        <f t="shared" si="0"/>
        <v>2.6</v>
      </c>
      <c r="M17" s="30" t="s">
        <v>14</v>
      </c>
      <c r="N17" s="30"/>
    </row>
    <row r="18" spans="1:14" x14ac:dyDescent="0.3">
      <c r="A18" s="30" t="s">
        <v>23</v>
      </c>
      <c r="B18" s="30">
        <f>'Raw Data Table'!S56</f>
        <v>4</v>
      </c>
      <c r="C18" s="18">
        <f>'Raw Data Table'!S57</f>
        <v>0.113</v>
      </c>
      <c r="D18" s="30"/>
      <c r="E18" s="30"/>
      <c r="F18" s="30">
        <v>5</v>
      </c>
      <c r="G18" s="30">
        <v>1</v>
      </c>
      <c r="H18" s="30">
        <v>2</v>
      </c>
      <c r="I18" s="30">
        <v>1</v>
      </c>
      <c r="J18" s="30">
        <v>4</v>
      </c>
      <c r="K18" s="30"/>
      <c r="L18" s="30">
        <f t="shared" si="0"/>
        <v>2.6</v>
      </c>
      <c r="M18" s="30" t="s">
        <v>14</v>
      </c>
      <c r="N18" s="30"/>
    </row>
    <row r="19" spans="1:14" x14ac:dyDescent="0.3">
      <c r="A19" s="30" t="s">
        <v>24</v>
      </c>
      <c r="B19" s="30">
        <f>'Raw Data Table'!T56</f>
        <v>2</v>
      </c>
      <c r="C19" s="18">
        <f>'Raw Data Table'!T57</f>
        <v>5.3999999999999999E-2</v>
      </c>
      <c r="D19" s="30"/>
      <c r="E19" s="30"/>
      <c r="F19" s="30">
        <v>5</v>
      </c>
      <c r="G19" s="30">
        <v>1</v>
      </c>
      <c r="H19" s="30">
        <v>2</v>
      </c>
      <c r="I19" s="30">
        <v>1</v>
      </c>
      <c r="J19" s="30">
        <v>4</v>
      </c>
      <c r="K19" s="30"/>
      <c r="L19" s="30">
        <f t="shared" si="0"/>
        <v>2.6</v>
      </c>
      <c r="M19" s="30" t="s">
        <v>14</v>
      </c>
      <c r="N19" s="30"/>
    </row>
    <row r="20" spans="1:14" x14ac:dyDescent="0.3">
      <c r="A20" s="30" t="s">
        <v>25</v>
      </c>
      <c r="B20" s="30">
        <f>'Raw Data Table'!U56</f>
        <v>6</v>
      </c>
      <c r="C20" s="18">
        <f>'Raw Data Table'!U57</f>
        <v>0.14599999999999999</v>
      </c>
      <c r="D20" s="30"/>
      <c r="E20" s="30"/>
      <c r="F20" s="30">
        <v>5</v>
      </c>
      <c r="G20" s="30">
        <v>1</v>
      </c>
      <c r="H20" s="30">
        <v>2</v>
      </c>
      <c r="I20" s="30">
        <v>1</v>
      </c>
      <c r="J20" s="30">
        <v>4</v>
      </c>
      <c r="K20" s="30"/>
      <c r="L20" s="30">
        <f t="shared" si="0"/>
        <v>2.6</v>
      </c>
      <c r="M20" s="30" t="s">
        <v>14</v>
      </c>
      <c r="N20" s="30"/>
    </row>
    <row r="21" spans="1:14" x14ac:dyDescent="0.3">
      <c r="A21" s="30" t="s">
        <v>26</v>
      </c>
      <c r="B21" s="30">
        <f>'Raw Data Table'!V56</f>
        <v>5</v>
      </c>
      <c r="C21" s="18">
        <f>'Raw Data Table'!V57</f>
        <v>7.8E-2</v>
      </c>
      <c r="D21" s="30"/>
      <c r="E21" s="30"/>
      <c r="F21" s="30">
        <v>5</v>
      </c>
      <c r="G21" s="30">
        <v>1</v>
      </c>
      <c r="H21" s="30">
        <v>2</v>
      </c>
      <c r="I21" s="30">
        <v>1</v>
      </c>
      <c r="J21" s="30">
        <v>4</v>
      </c>
      <c r="K21" s="30"/>
      <c r="L21" s="30">
        <f t="shared" si="0"/>
        <v>2.6</v>
      </c>
      <c r="M21" s="30" t="s">
        <v>14</v>
      </c>
      <c r="N21" s="30"/>
    </row>
    <row r="22" spans="1:14" x14ac:dyDescent="0.3">
      <c r="A22" s="30" t="s">
        <v>27</v>
      </c>
      <c r="B22" s="30">
        <f>'Raw Data Table'!Y58</f>
        <v>3</v>
      </c>
      <c r="C22" s="18">
        <f>'Raw Data Table'!Y59</f>
        <v>7.2999999999999995E-2</v>
      </c>
      <c r="D22" s="30"/>
      <c r="E22" s="30"/>
      <c r="F22" s="30">
        <v>5</v>
      </c>
      <c r="G22" s="30">
        <v>1</v>
      </c>
      <c r="H22" s="30">
        <v>2</v>
      </c>
      <c r="I22" s="30">
        <v>1</v>
      </c>
      <c r="J22" s="30">
        <v>4</v>
      </c>
      <c r="K22" s="30"/>
      <c r="L22" s="30">
        <f t="shared" si="0"/>
        <v>2.6</v>
      </c>
      <c r="M22" s="30" t="s">
        <v>14</v>
      </c>
      <c r="N22" s="30"/>
    </row>
    <row r="23" spans="1:14" x14ac:dyDescent="0.3">
      <c r="A23" s="30" t="s">
        <v>28</v>
      </c>
      <c r="B23" s="30">
        <f>'Raw Data Table'!AB56</f>
        <v>6</v>
      </c>
      <c r="C23" s="18">
        <f>'Raw Data Table'!AB57</f>
        <v>0.111</v>
      </c>
      <c r="D23" s="30"/>
      <c r="E23" s="30"/>
      <c r="F23" s="30">
        <v>5</v>
      </c>
      <c r="G23" s="30">
        <v>1</v>
      </c>
      <c r="H23" s="30">
        <v>2</v>
      </c>
      <c r="I23" s="30">
        <v>1</v>
      </c>
      <c r="J23" s="30">
        <v>4</v>
      </c>
      <c r="K23" s="30"/>
      <c r="L23" s="30">
        <f t="shared" si="0"/>
        <v>2.6</v>
      </c>
      <c r="M23" s="30" t="s">
        <v>14</v>
      </c>
      <c r="N23" s="30"/>
    </row>
    <row r="24" spans="1:14" x14ac:dyDescent="0.3">
      <c r="A24" s="30" t="s">
        <v>29</v>
      </c>
      <c r="B24" s="30">
        <f>'Raw Data Table'!AC56</f>
        <v>10</v>
      </c>
      <c r="C24" s="18">
        <f>'Raw Data Table'!AC57</f>
        <v>0.17800000000000002</v>
      </c>
      <c r="D24" s="30"/>
      <c r="E24" s="30"/>
      <c r="F24" s="30">
        <v>5</v>
      </c>
      <c r="G24" s="30">
        <v>1</v>
      </c>
      <c r="H24" s="30">
        <v>2</v>
      </c>
      <c r="I24" s="30">
        <v>1</v>
      </c>
      <c r="J24" s="30">
        <v>4</v>
      </c>
      <c r="K24" s="30"/>
      <c r="L24" s="30">
        <f t="shared" si="0"/>
        <v>2.6</v>
      </c>
      <c r="M24" s="30" t="s">
        <v>14</v>
      </c>
      <c r="N24" s="30"/>
    </row>
  </sheetData>
  <mergeCells count="1">
    <mergeCell ref="A1:L2"/>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C59"/>
  <sheetViews>
    <sheetView workbookViewId="0">
      <pane ySplit="2" topLeftCell="A3" activePane="bottomLeft" state="frozen"/>
      <selection pane="bottomLeft" activeCell="D2" sqref="D2"/>
    </sheetView>
  </sheetViews>
  <sheetFormatPr defaultRowHeight="14.4" x14ac:dyDescent="0.3"/>
  <cols>
    <col min="1" max="1" width="17" customWidth="1"/>
    <col min="2" max="2" width="15.77734375" customWidth="1"/>
    <col min="3" max="3" width="14.6640625" customWidth="1"/>
    <col min="4" max="4" width="15.44140625" customWidth="1"/>
    <col min="5" max="5" width="38" style="5" customWidth="1"/>
    <col min="6" max="6" width="93.109375" customWidth="1"/>
    <col min="7" max="7" width="20.6640625" customWidth="1"/>
    <col min="8" max="8" width="19.6640625" customWidth="1"/>
    <col min="9" max="9" width="15.5546875" customWidth="1"/>
    <col min="10" max="10" width="16.109375" style="5" customWidth="1"/>
    <col min="11" max="11" width="11.109375" customWidth="1"/>
    <col min="12" max="12" width="11.33203125" bestFit="1" customWidth="1"/>
    <col min="15" max="16" width="10.109375" customWidth="1"/>
    <col min="20" max="20" width="9.88671875" bestFit="1" customWidth="1"/>
    <col min="22" max="22" width="9.88671875" bestFit="1" customWidth="1"/>
    <col min="29" max="29" width="9.88671875" bestFit="1" customWidth="1"/>
  </cols>
  <sheetData>
    <row r="1" spans="1:29" x14ac:dyDescent="0.3">
      <c r="A1" s="3"/>
      <c r="B1" s="3"/>
      <c r="C1" s="3"/>
      <c r="D1" s="3"/>
      <c r="E1" s="15"/>
      <c r="F1" s="30"/>
      <c r="G1" s="14" t="s">
        <v>290</v>
      </c>
      <c r="H1" s="14"/>
      <c r="I1" s="30"/>
      <c r="J1" s="31"/>
      <c r="K1" s="30" t="s">
        <v>30</v>
      </c>
      <c r="L1" s="30"/>
      <c r="M1" s="30"/>
      <c r="N1" s="30"/>
      <c r="O1" s="30"/>
      <c r="P1" s="30"/>
      <c r="Q1" s="30"/>
      <c r="R1" s="30"/>
      <c r="S1" s="30"/>
      <c r="T1" s="30"/>
      <c r="U1" s="30"/>
      <c r="V1" s="30"/>
      <c r="W1" s="30"/>
      <c r="X1" s="30"/>
      <c r="Y1" s="30"/>
      <c r="Z1" s="30"/>
      <c r="AA1" s="30"/>
      <c r="AB1" s="30"/>
      <c r="AC1" s="30"/>
    </row>
    <row r="2" spans="1:29" ht="18" customHeight="1" x14ac:dyDescent="0.3">
      <c r="A2" s="30" t="s">
        <v>31</v>
      </c>
      <c r="B2" s="3" t="s">
        <v>283</v>
      </c>
      <c r="C2" s="3" t="s">
        <v>32</v>
      </c>
      <c r="D2" s="30" t="s">
        <v>33</v>
      </c>
      <c r="E2" s="45" t="s">
        <v>284</v>
      </c>
      <c r="F2" s="30" t="s">
        <v>34</v>
      </c>
      <c r="G2" s="30" t="s">
        <v>286</v>
      </c>
      <c r="H2" s="30" t="s">
        <v>281</v>
      </c>
      <c r="I2" s="30" t="s">
        <v>282</v>
      </c>
      <c r="J2" s="31" t="s">
        <v>285</v>
      </c>
      <c r="K2" s="30" t="s">
        <v>35</v>
      </c>
      <c r="L2" s="30" t="s">
        <v>36</v>
      </c>
      <c r="M2" s="30" t="s">
        <v>37</v>
      </c>
      <c r="N2" s="30" t="s">
        <v>38</v>
      </c>
      <c r="O2" s="30" t="s">
        <v>39</v>
      </c>
      <c r="P2" s="30" t="s">
        <v>40</v>
      </c>
      <c r="Q2" s="30" t="s">
        <v>41</v>
      </c>
      <c r="R2" s="30" t="s">
        <v>42</v>
      </c>
      <c r="S2" s="30" t="s">
        <v>43</v>
      </c>
      <c r="T2" s="30" t="s">
        <v>44</v>
      </c>
      <c r="U2" s="30" t="s">
        <v>25</v>
      </c>
      <c r="V2" s="30" t="s">
        <v>45</v>
      </c>
      <c r="W2" s="30" t="s">
        <v>27</v>
      </c>
      <c r="X2" s="30" t="s">
        <v>46</v>
      </c>
      <c r="Y2" s="30" t="s">
        <v>47</v>
      </c>
      <c r="Z2" s="30" t="s">
        <v>48</v>
      </c>
      <c r="AA2" s="30" t="s">
        <v>49</v>
      </c>
      <c r="AB2" s="30" t="s">
        <v>28</v>
      </c>
      <c r="AC2" s="30" t="s">
        <v>50</v>
      </c>
    </row>
    <row r="3" spans="1:29" ht="18" customHeight="1" x14ac:dyDescent="0.3">
      <c r="A3" s="30" t="s">
        <v>51</v>
      </c>
      <c r="B3" s="22">
        <v>1.0883874452881115E-2</v>
      </c>
      <c r="C3" s="30">
        <v>2008</v>
      </c>
      <c r="D3" s="30" t="s">
        <v>52</v>
      </c>
      <c r="E3" s="7">
        <v>8.3000000000000004E-2</v>
      </c>
      <c r="F3" s="30" t="s">
        <v>287</v>
      </c>
      <c r="G3" s="30"/>
      <c r="H3" s="30"/>
      <c r="I3" s="30"/>
      <c r="J3" s="31" t="s">
        <v>53</v>
      </c>
      <c r="K3" s="30"/>
      <c r="L3" s="30"/>
      <c r="M3" s="30"/>
      <c r="N3" s="30"/>
      <c r="O3" s="30"/>
      <c r="P3" s="30"/>
      <c r="Q3" s="30"/>
      <c r="R3" s="30"/>
      <c r="S3" s="30"/>
      <c r="T3" s="30"/>
      <c r="U3" s="30"/>
      <c r="V3" s="30"/>
      <c r="W3" s="30"/>
      <c r="X3" s="30"/>
      <c r="Y3" s="30"/>
      <c r="Z3" s="30"/>
      <c r="AA3" s="30"/>
      <c r="AB3" s="30"/>
      <c r="AC3" s="30"/>
    </row>
    <row r="4" spans="1:29" ht="18" customHeight="1" x14ac:dyDescent="0.3">
      <c r="A4" s="30" t="s">
        <v>54</v>
      </c>
      <c r="B4" s="22">
        <v>2.8862518099577153E-3</v>
      </c>
      <c r="C4" s="30"/>
      <c r="D4" s="30" t="s">
        <v>55</v>
      </c>
      <c r="E4" s="31" t="s">
        <v>56</v>
      </c>
      <c r="F4" s="30" t="s">
        <v>288</v>
      </c>
      <c r="G4" s="30"/>
      <c r="H4" s="30"/>
      <c r="I4" s="30"/>
      <c r="J4" s="31" t="s">
        <v>53</v>
      </c>
      <c r="K4" s="30"/>
      <c r="L4" s="30"/>
      <c r="M4" s="30"/>
      <c r="N4" s="30"/>
      <c r="O4" s="30"/>
      <c r="P4" s="30"/>
      <c r="Q4" s="30"/>
      <c r="R4" s="30"/>
      <c r="S4" s="30"/>
      <c r="T4" s="30"/>
      <c r="U4" s="30"/>
      <c r="V4" s="30"/>
      <c r="W4" s="30"/>
      <c r="X4" s="30"/>
      <c r="Y4" s="30"/>
      <c r="Z4" s="30"/>
      <c r="AA4" s="30"/>
      <c r="AB4" s="30"/>
      <c r="AC4" s="30"/>
    </row>
    <row r="5" spans="1:29" ht="18" customHeight="1" x14ac:dyDescent="0.3">
      <c r="A5" s="30" t="s">
        <v>57</v>
      </c>
      <c r="B5" s="22">
        <v>1.6998860846120643E-2</v>
      </c>
      <c r="C5" s="30">
        <v>2018</v>
      </c>
      <c r="D5" s="1" t="s">
        <v>58</v>
      </c>
      <c r="E5" s="31" t="s">
        <v>56</v>
      </c>
      <c r="F5" s="30" t="s">
        <v>289</v>
      </c>
      <c r="G5" s="33" t="s">
        <v>59</v>
      </c>
      <c r="H5" s="11" t="s">
        <v>59</v>
      </c>
      <c r="I5" s="4">
        <v>563260.52</v>
      </c>
      <c r="J5" s="31" t="s">
        <v>60</v>
      </c>
      <c r="K5" s="4">
        <v>55296.6</v>
      </c>
      <c r="L5" s="4">
        <v>11124.83</v>
      </c>
      <c r="M5" s="4">
        <v>7766.1</v>
      </c>
      <c r="N5" s="4">
        <v>13845.04</v>
      </c>
      <c r="O5" s="4">
        <v>72994.100000000006</v>
      </c>
      <c r="P5" s="4" t="s">
        <v>61</v>
      </c>
      <c r="Q5" s="30"/>
      <c r="R5" s="30">
        <v>20.100000000000001</v>
      </c>
      <c r="S5" s="30"/>
      <c r="T5" s="30"/>
      <c r="U5" s="30"/>
      <c r="V5" s="30"/>
      <c r="W5" s="30"/>
      <c r="X5" s="30"/>
      <c r="Y5" s="30"/>
      <c r="Z5" s="30"/>
      <c r="AA5" s="30"/>
      <c r="AB5" s="4">
        <v>8820.94</v>
      </c>
      <c r="AC5" s="4">
        <v>295123.62</v>
      </c>
    </row>
    <row r="6" spans="1:29" ht="18" customHeight="1" x14ac:dyDescent="0.3">
      <c r="A6" s="30" t="s">
        <v>62</v>
      </c>
      <c r="B6" s="22">
        <v>6.2840867882980088E-3</v>
      </c>
      <c r="C6" s="30">
        <v>2017</v>
      </c>
      <c r="D6" s="30" t="s">
        <v>63</v>
      </c>
      <c r="E6" s="12">
        <v>0.45500000000000002</v>
      </c>
      <c r="F6" s="30" t="s">
        <v>64</v>
      </c>
      <c r="G6" s="30">
        <f>H6+I6</f>
        <v>6127053</v>
      </c>
      <c r="H6" s="30">
        <v>3337393</v>
      </c>
      <c r="I6" s="30">
        <v>2789660</v>
      </c>
      <c r="J6" s="31" t="s">
        <v>60</v>
      </c>
      <c r="K6" s="30">
        <v>196103</v>
      </c>
      <c r="L6" s="30">
        <v>2245719</v>
      </c>
      <c r="M6" s="30">
        <v>131973</v>
      </c>
      <c r="N6" s="30">
        <v>21156</v>
      </c>
      <c r="O6" s="30">
        <v>130786</v>
      </c>
      <c r="P6" s="30"/>
      <c r="Q6" s="30"/>
      <c r="R6" s="30">
        <v>9724</v>
      </c>
      <c r="S6" s="30">
        <v>15416</v>
      </c>
      <c r="T6" s="30">
        <v>6283</v>
      </c>
      <c r="U6" s="30">
        <v>8555</v>
      </c>
      <c r="V6" s="30">
        <v>1979</v>
      </c>
      <c r="W6" s="30">
        <v>1183</v>
      </c>
      <c r="X6" s="30"/>
      <c r="Y6" s="30">
        <v>20711</v>
      </c>
      <c r="Z6" s="30"/>
      <c r="AA6" s="30"/>
      <c r="AB6" s="30"/>
      <c r="AC6" s="30"/>
    </row>
    <row r="7" spans="1:29" ht="18" customHeight="1" x14ac:dyDescent="0.3">
      <c r="A7" s="3" t="s">
        <v>65</v>
      </c>
      <c r="B7" s="22">
        <v>0.14328796611873743</v>
      </c>
      <c r="C7" s="30">
        <v>2018</v>
      </c>
      <c r="D7" s="1" t="s">
        <v>66</v>
      </c>
      <c r="E7" s="8">
        <v>0.4</v>
      </c>
      <c r="F7" s="30" t="s">
        <v>67</v>
      </c>
      <c r="G7" s="30">
        <v>77600000</v>
      </c>
      <c r="H7" s="30">
        <v>46300000</v>
      </c>
      <c r="I7" s="30">
        <v>31300000</v>
      </c>
      <c r="J7" s="31" t="s">
        <v>53</v>
      </c>
      <c r="K7" s="30"/>
      <c r="L7" s="30"/>
      <c r="M7" s="30"/>
      <c r="N7" s="30"/>
      <c r="O7" s="30"/>
      <c r="P7" s="30"/>
      <c r="Q7" s="30"/>
      <c r="R7" s="30"/>
      <c r="S7" s="30"/>
      <c r="T7" s="30"/>
      <c r="U7" s="30"/>
      <c r="V7" s="30"/>
      <c r="W7" s="30"/>
      <c r="X7" s="30"/>
      <c r="Y7" s="30"/>
      <c r="Z7" s="30"/>
      <c r="AA7" s="30"/>
      <c r="AB7" s="30"/>
      <c r="AC7" s="30"/>
    </row>
    <row r="8" spans="1:29" ht="18" customHeight="1" x14ac:dyDescent="0.3">
      <c r="A8" s="30" t="s">
        <v>68</v>
      </c>
      <c r="B8" s="22">
        <v>1.8566240147353127E-2</v>
      </c>
      <c r="C8" s="30">
        <v>2018</v>
      </c>
      <c r="D8" s="30" t="s">
        <v>69</v>
      </c>
      <c r="E8" s="7">
        <v>0.17199999999999999</v>
      </c>
      <c r="F8" s="30" t="s">
        <v>70</v>
      </c>
      <c r="G8" s="30">
        <v>7077958</v>
      </c>
      <c r="H8" s="30">
        <v>5860896</v>
      </c>
      <c r="I8" s="30">
        <v>1217062</v>
      </c>
      <c r="J8" s="31" t="s">
        <v>60</v>
      </c>
      <c r="K8" s="2">
        <f>120006+295112</f>
        <v>415118</v>
      </c>
      <c r="L8" s="2">
        <v>74984</v>
      </c>
      <c r="M8" s="2">
        <v>25721</v>
      </c>
      <c r="N8" s="2">
        <v>44965</v>
      </c>
      <c r="O8" s="2">
        <v>226893</v>
      </c>
      <c r="P8" s="2">
        <v>366525</v>
      </c>
      <c r="Q8" s="30"/>
      <c r="R8" s="2">
        <v>15642</v>
      </c>
      <c r="S8" s="2">
        <v>22639</v>
      </c>
      <c r="T8" s="30"/>
      <c r="U8" s="2">
        <v>17322</v>
      </c>
      <c r="V8" s="2">
        <v>4758</v>
      </c>
      <c r="W8" s="2">
        <v>2498</v>
      </c>
      <c r="X8" s="2"/>
      <c r="Y8" s="30"/>
      <c r="Z8" s="30"/>
      <c r="AA8" s="30"/>
      <c r="AB8" s="30"/>
      <c r="AC8" s="30"/>
    </row>
    <row r="9" spans="1:29" ht="18" customHeight="1" x14ac:dyDescent="0.3">
      <c r="A9" s="3" t="s">
        <v>71</v>
      </c>
      <c r="B9" s="22">
        <v>1.3550476785008526E-2</v>
      </c>
      <c r="C9" s="30">
        <v>2014</v>
      </c>
      <c r="D9" s="30" t="s">
        <v>72</v>
      </c>
      <c r="E9" s="7">
        <v>0.34389999999999998</v>
      </c>
      <c r="F9" s="30" t="s">
        <v>73</v>
      </c>
      <c r="G9" s="2">
        <v>3780670</v>
      </c>
      <c r="H9" s="2">
        <v>2480326</v>
      </c>
      <c r="I9" s="2">
        <v>1300344</v>
      </c>
      <c r="J9" s="31" t="s">
        <v>60</v>
      </c>
      <c r="K9" s="2">
        <v>392107</v>
      </c>
      <c r="L9" s="2">
        <v>402653</v>
      </c>
      <c r="M9" s="30"/>
      <c r="N9" s="30"/>
      <c r="O9" s="2">
        <v>384682</v>
      </c>
      <c r="P9" s="30"/>
      <c r="Q9" s="30"/>
      <c r="R9" s="30"/>
      <c r="S9" s="30"/>
      <c r="T9" s="30"/>
      <c r="U9" s="4">
        <v>7770.94</v>
      </c>
      <c r="V9" s="30"/>
      <c r="W9" s="30"/>
      <c r="X9" s="30">
        <v>687.3</v>
      </c>
      <c r="Y9" s="30"/>
      <c r="Z9" s="30"/>
      <c r="AA9" s="30"/>
      <c r="AB9" s="30"/>
      <c r="AC9" s="4">
        <v>2498.87</v>
      </c>
    </row>
    <row r="10" spans="1:29" ht="18" customHeight="1" x14ac:dyDescent="0.3">
      <c r="A10" s="3" t="s">
        <v>74</v>
      </c>
      <c r="B10" s="22">
        <v>3.3461855884911918E-3</v>
      </c>
      <c r="C10" s="30">
        <v>2018</v>
      </c>
      <c r="D10" s="30" t="s">
        <v>75</v>
      </c>
      <c r="E10" s="12">
        <v>0.376</v>
      </c>
      <c r="F10" s="30" t="s">
        <v>291</v>
      </c>
      <c r="G10" s="2">
        <v>1174771</v>
      </c>
      <c r="H10" s="2">
        <v>732614</v>
      </c>
      <c r="I10" s="2">
        <v>442158</v>
      </c>
      <c r="J10" s="31" t="s">
        <v>76</v>
      </c>
      <c r="K10" s="30"/>
      <c r="L10" s="30"/>
      <c r="M10" s="30"/>
      <c r="N10" s="30"/>
      <c r="O10" s="30"/>
      <c r="P10" s="30"/>
      <c r="Q10" s="30"/>
      <c r="R10" s="30"/>
      <c r="S10" s="30"/>
      <c r="T10" s="30"/>
      <c r="U10" s="30"/>
      <c r="V10" s="30"/>
      <c r="W10" s="30"/>
      <c r="X10" s="30"/>
      <c r="Y10" s="30"/>
      <c r="Z10" s="30"/>
      <c r="AA10" s="30"/>
      <c r="AB10" s="30"/>
      <c r="AC10" s="30"/>
    </row>
    <row r="11" spans="1:29" ht="18" customHeight="1" x14ac:dyDescent="0.3">
      <c r="A11" s="30" t="s">
        <v>77</v>
      </c>
      <c r="B11" s="22">
        <v>6.712203805532899E-3</v>
      </c>
      <c r="C11" s="30">
        <v>2018</v>
      </c>
      <c r="D11" s="30" t="s">
        <v>78</v>
      </c>
      <c r="E11" s="7">
        <v>0.16109999999999999</v>
      </c>
      <c r="F11" s="30"/>
      <c r="G11" s="4">
        <v>834553.03</v>
      </c>
      <c r="H11" s="26">
        <f>G11-I11</f>
        <v>649797.93999999994</v>
      </c>
      <c r="I11" s="4">
        <f>P11+AC11</f>
        <v>184755.09000000003</v>
      </c>
      <c r="J11" s="31" t="s">
        <v>53</v>
      </c>
      <c r="K11" s="30"/>
      <c r="L11" s="30"/>
      <c r="M11" s="30"/>
      <c r="N11" s="30"/>
      <c r="O11" s="30"/>
      <c r="P11" s="4">
        <v>20376.580000000002</v>
      </c>
      <c r="Q11" s="30"/>
      <c r="R11" s="30"/>
      <c r="S11" s="30"/>
      <c r="T11" s="30"/>
      <c r="U11" s="30"/>
      <c r="V11" s="30"/>
      <c r="W11" s="30"/>
      <c r="X11" s="30"/>
      <c r="Y11" s="30"/>
      <c r="Z11" s="30"/>
      <c r="AA11" s="30"/>
      <c r="AB11" s="30"/>
      <c r="AC11" s="4">
        <v>164378.51</v>
      </c>
    </row>
    <row r="12" spans="1:29" ht="18" customHeight="1" x14ac:dyDescent="0.3">
      <c r="A12" s="30" t="s">
        <v>79</v>
      </c>
      <c r="B12" s="22">
        <v>5.1137904244893111E-2</v>
      </c>
      <c r="C12" s="30">
        <v>2018</v>
      </c>
      <c r="D12" s="30" t="s">
        <v>80</v>
      </c>
      <c r="E12" s="8">
        <v>0.4</v>
      </c>
      <c r="F12" s="30"/>
      <c r="G12" s="2">
        <v>47133983</v>
      </c>
      <c r="H12" s="2">
        <v>23429723</v>
      </c>
      <c r="I12" s="2">
        <v>18896761</v>
      </c>
      <c r="J12" s="31" t="s">
        <v>60</v>
      </c>
      <c r="K12" s="30"/>
      <c r="L12" s="30"/>
      <c r="M12" s="30"/>
      <c r="N12" s="2">
        <v>228966</v>
      </c>
      <c r="O12" s="30"/>
      <c r="P12" s="30"/>
      <c r="Q12" s="30"/>
      <c r="R12" s="30"/>
      <c r="S12" s="2">
        <v>101255</v>
      </c>
      <c r="T12" s="30"/>
      <c r="U12" s="30"/>
      <c r="V12" s="30"/>
      <c r="W12" s="30"/>
      <c r="X12" s="30"/>
      <c r="Y12" s="30"/>
      <c r="Z12" s="30"/>
      <c r="AA12" s="30"/>
      <c r="AB12" s="30"/>
      <c r="AC12" s="30"/>
    </row>
    <row r="13" spans="1:29" ht="18" customHeight="1" x14ac:dyDescent="0.3">
      <c r="A13" s="30" t="s">
        <v>81</v>
      </c>
      <c r="B13" s="22">
        <v>2.9231326939277272E-2</v>
      </c>
      <c r="C13" s="30"/>
      <c r="D13" s="30" t="s">
        <v>82</v>
      </c>
      <c r="E13" s="31" t="s">
        <v>56</v>
      </c>
      <c r="F13" s="30"/>
      <c r="G13" s="30"/>
      <c r="H13" s="30"/>
      <c r="I13" s="30"/>
      <c r="J13" s="31" t="s">
        <v>53</v>
      </c>
      <c r="K13" s="30"/>
      <c r="L13" s="30"/>
      <c r="M13" s="30"/>
      <c r="N13" s="30"/>
      <c r="O13" s="30"/>
      <c r="P13" s="30"/>
      <c r="Q13" s="30"/>
      <c r="R13" s="30"/>
      <c r="S13" s="30"/>
      <c r="T13" s="30"/>
      <c r="U13" s="30"/>
      <c r="V13" s="30"/>
      <c r="W13" s="30"/>
      <c r="X13" s="30"/>
      <c r="Y13" s="30"/>
      <c r="Z13" s="30"/>
      <c r="AA13" s="30"/>
      <c r="AB13" s="30"/>
      <c r="AC13" s="30"/>
    </row>
    <row r="14" spans="1:29" s="3" customFormat="1" ht="18" customHeight="1" x14ac:dyDescent="0.3">
      <c r="A14" s="3" t="s">
        <v>83</v>
      </c>
      <c r="B14" s="28">
        <v>4.328309929250743E-3</v>
      </c>
      <c r="D14" s="3" t="s">
        <v>84</v>
      </c>
      <c r="E14" s="15" t="s">
        <v>56</v>
      </c>
      <c r="F14" s="3" t="s">
        <v>292</v>
      </c>
      <c r="G14" s="43"/>
      <c r="H14" s="43"/>
      <c r="I14" s="33"/>
      <c r="J14" s="15"/>
      <c r="K14" s="43">
        <f>43562+12758+7581+849</f>
        <v>64750</v>
      </c>
      <c r="L14" s="43">
        <f>134988+16196</f>
        <v>151184</v>
      </c>
      <c r="M14" s="43">
        <v>5127</v>
      </c>
      <c r="N14" s="43">
        <v>14571</v>
      </c>
      <c r="O14" s="43">
        <v>111907</v>
      </c>
      <c r="P14" s="43">
        <v>38667</v>
      </c>
      <c r="Q14" s="43">
        <v>13942</v>
      </c>
      <c r="S14" s="43">
        <v>7211</v>
      </c>
      <c r="T14" s="43">
        <v>6605</v>
      </c>
      <c r="U14" s="43">
        <v>1170</v>
      </c>
      <c r="AC14" s="43">
        <v>16778</v>
      </c>
    </row>
    <row r="15" spans="1:29" ht="18" customHeight="1" x14ac:dyDescent="0.3">
      <c r="A15" s="30" t="s">
        <v>85</v>
      </c>
      <c r="B15" s="22">
        <v>3.8524515093722503E-3</v>
      </c>
      <c r="C15" s="30"/>
      <c r="D15" s="30" t="s">
        <v>86</v>
      </c>
      <c r="E15" s="31" t="s">
        <v>56</v>
      </c>
      <c r="F15" s="32" t="s">
        <v>293</v>
      </c>
      <c r="G15" s="30"/>
      <c r="H15" s="30"/>
      <c r="I15" s="30"/>
      <c r="J15" s="31" t="s">
        <v>53</v>
      </c>
      <c r="K15" s="30"/>
      <c r="L15" s="30"/>
      <c r="M15" s="30"/>
      <c r="N15" s="30"/>
      <c r="O15" s="30"/>
      <c r="P15" s="30"/>
      <c r="Q15" s="30"/>
      <c r="R15" s="30"/>
      <c r="S15" s="30"/>
      <c r="T15" s="30"/>
      <c r="U15" s="30"/>
      <c r="V15" s="30"/>
      <c r="W15" s="30"/>
      <c r="X15" s="30"/>
      <c r="Y15" s="30"/>
      <c r="Z15" s="30"/>
      <c r="AA15" s="30"/>
      <c r="AB15" s="30"/>
      <c r="AC15" s="30"/>
    </row>
    <row r="16" spans="1:29" ht="18" customHeight="1" x14ac:dyDescent="0.3">
      <c r="A16" s="30" t="s">
        <v>87</v>
      </c>
      <c r="B16" s="22">
        <v>4.1956118116848184E-2</v>
      </c>
      <c r="C16" s="30"/>
      <c r="D16" s="30" t="s">
        <v>88</v>
      </c>
      <c r="E16" s="31" t="s">
        <v>56</v>
      </c>
      <c r="F16" s="30" t="s">
        <v>89</v>
      </c>
      <c r="G16" s="30"/>
      <c r="H16" s="30"/>
      <c r="I16" s="30"/>
      <c r="J16" s="31" t="s">
        <v>53</v>
      </c>
      <c r="K16" s="2"/>
      <c r="L16" s="30"/>
      <c r="M16" s="30"/>
      <c r="N16" s="30"/>
      <c r="O16" s="30"/>
      <c r="P16" s="30"/>
      <c r="Q16" s="30"/>
      <c r="R16" s="30"/>
      <c r="S16" s="30"/>
      <c r="T16" s="30"/>
      <c r="U16" s="30"/>
      <c r="V16" s="30"/>
      <c r="W16" s="30"/>
      <c r="X16" s="30"/>
      <c r="Y16" s="30"/>
      <c r="Z16" s="30"/>
      <c r="AA16" s="30"/>
      <c r="AB16" s="30"/>
      <c r="AC16" s="30"/>
    </row>
    <row r="17" spans="1:29" ht="18" customHeight="1" x14ac:dyDescent="0.3">
      <c r="A17" s="30" t="s">
        <v>90</v>
      </c>
      <c r="B17" s="22">
        <v>1.8274290196105131E-2</v>
      </c>
      <c r="C17" s="30">
        <v>2018</v>
      </c>
      <c r="D17" s="30" t="s">
        <v>91</v>
      </c>
      <c r="E17" s="12">
        <v>0.2</v>
      </c>
      <c r="F17" s="30"/>
      <c r="G17" s="2">
        <v>8766473</v>
      </c>
      <c r="H17" s="27">
        <f>G17-I17</f>
        <v>7015047</v>
      </c>
      <c r="I17" s="2">
        <v>1751426</v>
      </c>
      <c r="J17" s="31" t="s">
        <v>60</v>
      </c>
      <c r="K17" s="2">
        <v>567082</v>
      </c>
      <c r="L17" s="30">
        <f>34621+22336</f>
        <v>56957</v>
      </c>
      <c r="M17" s="2">
        <v>33821</v>
      </c>
      <c r="N17" s="2">
        <v>206420</v>
      </c>
      <c r="O17" s="30"/>
      <c r="P17" s="2">
        <v>448831</v>
      </c>
      <c r="Q17" s="30"/>
      <c r="R17" s="30"/>
      <c r="S17" s="30"/>
      <c r="T17" s="30"/>
      <c r="U17" s="2">
        <v>21396</v>
      </c>
      <c r="V17" s="2">
        <v>125518</v>
      </c>
      <c r="W17" s="30"/>
      <c r="X17" s="30"/>
      <c r="Y17" s="30"/>
      <c r="Z17" s="30"/>
      <c r="AA17" s="30"/>
      <c r="AB17" s="30"/>
      <c r="AC17" s="2">
        <v>291401</v>
      </c>
    </row>
    <row r="18" spans="1:29" ht="18" customHeight="1" x14ac:dyDescent="0.3">
      <c r="A18" s="30" t="s">
        <v>92</v>
      </c>
      <c r="B18" s="22">
        <v>9.3731745167081396E-3</v>
      </c>
      <c r="C18" s="30"/>
      <c r="D18" s="30" t="s">
        <v>93</v>
      </c>
      <c r="E18" s="31" t="s">
        <v>56</v>
      </c>
      <c r="F18" s="30" t="s">
        <v>94</v>
      </c>
      <c r="G18" s="30"/>
      <c r="H18" s="30"/>
      <c r="I18" s="30"/>
      <c r="J18" s="31" t="s">
        <v>53</v>
      </c>
      <c r="K18" s="2"/>
      <c r="L18" s="30"/>
      <c r="M18" s="30"/>
      <c r="N18" s="30"/>
      <c r="O18" s="30"/>
      <c r="P18" s="30"/>
      <c r="Q18" s="30"/>
      <c r="R18" s="30"/>
      <c r="S18" s="30"/>
      <c r="T18" s="30"/>
      <c r="U18" s="30"/>
      <c r="V18" s="30"/>
      <c r="W18" s="30"/>
      <c r="X18" s="30"/>
      <c r="Y18" s="30"/>
      <c r="Z18" s="30"/>
      <c r="AA18" s="30"/>
      <c r="AB18" s="30"/>
      <c r="AC18" s="30"/>
    </row>
    <row r="19" spans="1:29" ht="18" customHeight="1" x14ac:dyDescent="0.3">
      <c r="A19" s="30" t="s">
        <v>95</v>
      </c>
      <c r="B19" s="22">
        <v>8.6130899760502172E-3</v>
      </c>
      <c r="C19" s="30"/>
      <c r="D19" s="30" t="s">
        <v>96</v>
      </c>
      <c r="E19" s="31" t="s">
        <v>56</v>
      </c>
      <c r="F19" s="30" t="s">
        <v>294</v>
      </c>
      <c r="G19" s="30"/>
      <c r="H19" s="30"/>
      <c r="I19" s="30"/>
      <c r="J19" s="31" t="s">
        <v>53</v>
      </c>
      <c r="K19" s="30"/>
      <c r="L19" s="30"/>
      <c r="M19" s="30"/>
      <c r="N19" s="30"/>
      <c r="O19" s="30"/>
      <c r="P19" s="30"/>
      <c r="Q19" s="30"/>
      <c r="R19" s="30"/>
      <c r="S19" s="30"/>
      <c r="T19" s="30"/>
      <c r="U19" s="30"/>
      <c r="V19" s="30"/>
      <c r="W19" s="30"/>
      <c r="X19" s="30"/>
      <c r="Y19" s="30"/>
      <c r="Z19" s="30"/>
      <c r="AA19" s="30"/>
      <c r="AB19" s="30"/>
      <c r="AC19" s="30"/>
    </row>
    <row r="20" spans="1:29" ht="18" customHeight="1" x14ac:dyDescent="0.3">
      <c r="A20" s="30" t="s">
        <v>97</v>
      </c>
      <c r="B20" s="22">
        <v>1.0194567300474801E-2</v>
      </c>
      <c r="C20" s="30" t="s">
        <v>98</v>
      </c>
      <c r="D20" s="1" t="s">
        <v>99</v>
      </c>
      <c r="E20" s="31" t="s">
        <v>56</v>
      </c>
      <c r="F20" s="30" t="s">
        <v>295</v>
      </c>
      <c r="G20" s="27">
        <f>H20+I20</f>
        <v>7817789.2000000002</v>
      </c>
      <c r="H20" s="30">
        <v>4975789.2</v>
      </c>
      <c r="I20" s="2">
        <v>2842000</v>
      </c>
      <c r="J20" s="31" t="s">
        <v>53</v>
      </c>
      <c r="K20" s="30"/>
      <c r="L20" s="30"/>
      <c r="M20" s="30"/>
      <c r="N20" s="30"/>
      <c r="O20" s="30"/>
      <c r="P20" s="30"/>
      <c r="Q20" s="30"/>
      <c r="R20" s="30"/>
      <c r="S20" s="30"/>
      <c r="T20" s="30"/>
      <c r="U20" s="30"/>
      <c r="V20" s="30"/>
      <c r="W20" s="30"/>
      <c r="X20" s="30"/>
      <c r="Y20" s="30"/>
      <c r="Z20" s="30"/>
      <c r="AA20" s="30"/>
      <c r="AB20" s="30"/>
      <c r="AC20" s="30"/>
    </row>
    <row r="21" spans="1:29" ht="18" customHeight="1" x14ac:dyDescent="0.3">
      <c r="A21" s="30" t="s">
        <v>100</v>
      </c>
      <c r="B21" s="22">
        <v>1.2806143438274572E-2</v>
      </c>
      <c r="C21" s="30"/>
      <c r="D21" s="1" t="s">
        <v>101</v>
      </c>
      <c r="E21" s="7">
        <v>0.12870000000000001</v>
      </c>
      <c r="F21" s="30" t="s">
        <v>102</v>
      </c>
      <c r="G21" s="30"/>
      <c r="H21" s="30"/>
      <c r="I21" s="30"/>
      <c r="J21" s="31" t="s">
        <v>53</v>
      </c>
      <c r="K21" s="30"/>
      <c r="L21" s="30"/>
      <c r="M21" s="30"/>
      <c r="N21" s="30"/>
      <c r="O21" s="30"/>
      <c r="P21" s="30"/>
      <c r="Q21" s="30"/>
      <c r="R21" s="30"/>
      <c r="S21" s="30"/>
      <c r="T21" s="30"/>
      <c r="U21" s="30"/>
      <c r="V21" s="30"/>
      <c r="W21" s="30"/>
      <c r="X21" s="30"/>
      <c r="Y21" s="30"/>
      <c r="Z21" s="30"/>
      <c r="AA21" s="30"/>
      <c r="AB21" s="30"/>
      <c r="AC21" s="30"/>
    </row>
    <row r="22" spans="1:29" ht="18" customHeight="1" x14ac:dyDescent="0.3">
      <c r="A22" s="30" t="s">
        <v>103</v>
      </c>
      <c r="B22" s="22">
        <v>3.1534258811553128E-3</v>
      </c>
      <c r="C22" s="30"/>
      <c r="D22" s="30" t="s">
        <v>104</v>
      </c>
      <c r="E22" s="7">
        <v>0.3679</v>
      </c>
      <c r="F22" s="30" t="s">
        <v>105</v>
      </c>
      <c r="G22" s="30"/>
      <c r="H22" s="30"/>
      <c r="I22" s="30"/>
      <c r="J22" s="31" t="s">
        <v>53</v>
      </c>
      <c r="K22" s="30"/>
      <c r="L22" s="30"/>
      <c r="M22" s="30"/>
      <c r="N22" s="30"/>
      <c r="O22" s="30"/>
      <c r="P22" s="30"/>
      <c r="Q22" s="30"/>
      <c r="R22" s="30"/>
      <c r="S22" s="30"/>
      <c r="T22" s="30"/>
      <c r="U22" s="30"/>
      <c r="V22" s="30"/>
      <c r="W22" s="30"/>
      <c r="X22" s="30"/>
      <c r="Y22" s="30"/>
      <c r="Z22" s="30"/>
      <c r="AA22" s="30"/>
      <c r="AB22" s="30"/>
      <c r="AC22" s="30"/>
    </row>
    <row r="23" spans="1:29" ht="18" customHeight="1" x14ac:dyDescent="0.3">
      <c r="A23" s="3" t="s">
        <v>106</v>
      </c>
      <c r="B23" s="22">
        <v>1.9981354293832652E-2</v>
      </c>
      <c r="C23" s="30">
        <v>2018</v>
      </c>
      <c r="D23" s="30" t="s">
        <v>107</v>
      </c>
      <c r="E23" s="7">
        <v>0.40300000000000002</v>
      </c>
      <c r="F23" s="30" t="s">
        <v>108</v>
      </c>
      <c r="G23" s="2">
        <v>4635826</v>
      </c>
      <c r="H23" s="2">
        <v>4316308</v>
      </c>
      <c r="I23" s="2">
        <v>302785</v>
      </c>
      <c r="J23" s="31" t="s">
        <v>60</v>
      </c>
      <c r="K23" s="2">
        <v>878128</v>
      </c>
      <c r="L23" s="2">
        <v>502345</v>
      </c>
      <c r="M23" s="2">
        <v>176684</v>
      </c>
      <c r="N23" s="2">
        <v>197521</v>
      </c>
      <c r="O23" s="30"/>
      <c r="P23" s="2">
        <v>976019</v>
      </c>
      <c r="Q23" s="30"/>
      <c r="R23" s="30"/>
      <c r="S23" s="30"/>
      <c r="T23" s="30"/>
      <c r="U23" s="30"/>
      <c r="V23" s="30"/>
      <c r="W23" s="30"/>
      <c r="X23" s="30"/>
      <c r="Y23" s="30"/>
      <c r="Z23" s="30"/>
      <c r="AA23" s="30"/>
      <c r="AB23" s="2">
        <v>387264</v>
      </c>
      <c r="AC23" s="2"/>
    </row>
    <row r="24" spans="1:29" s="3" customFormat="1" ht="18" customHeight="1" x14ac:dyDescent="0.3">
      <c r="A24" s="3" t="s">
        <v>109</v>
      </c>
      <c r="B24" s="28">
        <v>2.7261289450080672E-2</v>
      </c>
      <c r="C24" s="3">
        <v>2018</v>
      </c>
      <c r="D24" s="29" t="s">
        <v>110</v>
      </c>
      <c r="E24" s="15" t="s">
        <v>56</v>
      </c>
      <c r="F24" s="3" t="s">
        <v>111</v>
      </c>
      <c r="G24" s="27">
        <f>H24+I24</f>
        <v>2478945.56</v>
      </c>
      <c r="H24" s="3">
        <v>1427337.78</v>
      </c>
      <c r="I24" s="27">
        <f>SUM(K24:AC24)</f>
        <v>1051607.78</v>
      </c>
      <c r="J24" s="15" t="s">
        <v>60</v>
      </c>
      <c r="K24" s="3">
        <f>1780.07+17180.92+43927.57</f>
        <v>62888.56</v>
      </c>
      <c r="L24" s="3">
        <v>254600.02</v>
      </c>
      <c r="M24" s="3">
        <v>1314.57</v>
      </c>
      <c r="N24" s="3" t="s">
        <v>56</v>
      </c>
      <c r="O24" s="3">
        <v>206032.52</v>
      </c>
      <c r="P24" s="3">
        <v>12479.17</v>
      </c>
      <c r="Q24" s="3">
        <v>6836.8</v>
      </c>
      <c r="R24" s="3">
        <v>41031.089999999997</v>
      </c>
      <c r="U24" s="3">
        <v>62484.17</v>
      </c>
      <c r="V24" s="3">
        <v>38718.46</v>
      </c>
      <c r="AB24" s="3">
        <v>1603.75</v>
      </c>
      <c r="AC24" s="3">
        <v>363618.67</v>
      </c>
    </row>
    <row r="25" spans="1:29" ht="18" customHeight="1" x14ac:dyDescent="0.3">
      <c r="A25" s="30" t="s">
        <v>112</v>
      </c>
      <c r="B25" s="22">
        <v>2.5357492615028884E-2</v>
      </c>
      <c r="C25" s="30">
        <v>2019</v>
      </c>
      <c r="D25" s="30" t="s">
        <v>113</v>
      </c>
      <c r="E25" s="7">
        <v>0.18099999999999999</v>
      </c>
      <c r="F25" s="30"/>
      <c r="G25" s="2"/>
      <c r="H25" s="2">
        <v>8831649</v>
      </c>
      <c r="I25" s="2">
        <v>1946970</v>
      </c>
      <c r="J25" s="31" t="s">
        <v>53</v>
      </c>
      <c r="K25" s="30"/>
      <c r="L25" s="30"/>
      <c r="M25" s="30"/>
      <c r="N25" s="30"/>
      <c r="O25" s="30"/>
      <c r="P25" s="30"/>
      <c r="Q25" s="30"/>
      <c r="R25" s="30"/>
      <c r="S25" s="30"/>
      <c r="T25" s="30"/>
      <c r="U25" s="30"/>
      <c r="V25" s="30"/>
      <c r="W25" s="30"/>
      <c r="X25" s="30"/>
      <c r="Y25" s="30"/>
      <c r="Z25" s="30"/>
      <c r="AA25" s="30"/>
      <c r="AB25" s="30"/>
      <c r="AC25" s="30"/>
    </row>
    <row r="26" spans="1:29" ht="18" customHeight="1" x14ac:dyDescent="0.3">
      <c r="A26" s="30" t="s">
        <v>114</v>
      </c>
      <c r="B26" s="22">
        <v>1.8348812964605006E-2</v>
      </c>
      <c r="C26" s="30">
        <v>2018</v>
      </c>
      <c r="D26" s="1" t="s">
        <v>115</v>
      </c>
      <c r="E26" s="7">
        <v>0.45900000000000002</v>
      </c>
      <c r="F26" s="30"/>
      <c r="G26" s="30">
        <v>5893068</v>
      </c>
      <c r="H26" s="30">
        <v>3186669</v>
      </c>
      <c r="I26" s="30">
        <v>2706400</v>
      </c>
      <c r="J26" s="31" t="s">
        <v>53</v>
      </c>
      <c r="K26" s="30"/>
      <c r="L26" s="30"/>
      <c r="M26" s="30"/>
      <c r="N26" s="30"/>
      <c r="O26" s="30"/>
      <c r="P26" s="30"/>
      <c r="Q26" s="30"/>
      <c r="R26" s="30"/>
      <c r="S26" s="30"/>
      <c r="T26" s="30"/>
      <c r="U26" s="30"/>
      <c r="V26" s="30"/>
      <c r="W26" s="30"/>
      <c r="X26" s="30"/>
      <c r="Y26" s="30"/>
      <c r="Z26" s="30"/>
      <c r="AA26" s="30"/>
      <c r="AB26" s="30"/>
      <c r="AC26" s="30"/>
    </row>
    <row r="27" spans="1:29" ht="18" customHeight="1" x14ac:dyDescent="0.3">
      <c r="A27" s="30" t="s">
        <v>116</v>
      </c>
      <c r="B27" s="22">
        <v>5.4815618318022801E-3</v>
      </c>
      <c r="C27" s="30"/>
      <c r="D27" s="30" t="s">
        <v>117</v>
      </c>
      <c r="E27" s="31" t="s">
        <v>56</v>
      </c>
      <c r="F27" s="30" t="s">
        <v>118</v>
      </c>
      <c r="G27" s="30"/>
      <c r="H27" s="2">
        <v>3646933</v>
      </c>
      <c r="I27" s="30"/>
      <c r="J27" s="31" t="s">
        <v>53</v>
      </c>
      <c r="K27" s="30"/>
      <c r="L27" s="30"/>
      <c r="M27" s="30"/>
      <c r="N27" s="30"/>
      <c r="O27" s="30"/>
      <c r="P27" s="30"/>
      <c r="Q27" s="30"/>
      <c r="R27" s="30"/>
      <c r="S27" s="30"/>
      <c r="T27" s="30"/>
      <c r="U27" s="30"/>
      <c r="V27" s="30"/>
      <c r="W27" s="30"/>
      <c r="X27" s="30"/>
      <c r="Y27" s="30"/>
      <c r="Z27" s="30"/>
      <c r="AA27" s="30"/>
      <c r="AB27" s="30"/>
      <c r="AC27" s="30"/>
    </row>
    <row r="28" spans="1:29" ht="18" customHeight="1" x14ac:dyDescent="0.3">
      <c r="A28" s="30" t="s">
        <v>119</v>
      </c>
      <c r="B28" s="22">
        <v>1.5501597664847018E-2</v>
      </c>
      <c r="C28" s="30"/>
      <c r="D28" s="30" t="s">
        <v>120</v>
      </c>
      <c r="E28" s="31" t="s">
        <v>56</v>
      </c>
      <c r="F28" s="30" t="s">
        <v>121</v>
      </c>
      <c r="G28" s="30">
        <f>2198521+1659931</f>
        <v>3858452</v>
      </c>
      <c r="H28" s="30"/>
      <c r="I28" s="30" t="s">
        <v>122</v>
      </c>
      <c r="J28" s="31" t="s">
        <v>53</v>
      </c>
      <c r="K28" s="30"/>
      <c r="L28" s="30"/>
      <c r="M28" s="30"/>
      <c r="N28" s="30"/>
      <c r="O28" s="30"/>
      <c r="P28" s="30"/>
      <c r="Q28" s="30"/>
      <c r="R28" s="30"/>
      <c r="S28" s="30"/>
      <c r="T28" s="30"/>
      <c r="U28" s="30"/>
      <c r="V28" s="30"/>
      <c r="W28" s="30"/>
      <c r="X28" s="30"/>
      <c r="Y28" s="30"/>
      <c r="Z28" s="30"/>
      <c r="AA28" s="30"/>
      <c r="AB28" s="30"/>
      <c r="AC28" s="30"/>
    </row>
    <row r="29" spans="1:29" ht="18" customHeight="1" x14ac:dyDescent="0.3">
      <c r="A29" s="30" t="s">
        <v>123</v>
      </c>
      <c r="B29" s="22">
        <v>2.5265923217179086E-3</v>
      </c>
      <c r="C29" s="30">
        <v>2016</v>
      </c>
      <c r="D29" s="30" t="s">
        <v>124</v>
      </c>
      <c r="E29" s="12">
        <v>0.17100000000000001</v>
      </c>
      <c r="F29" s="30" t="s">
        <v>125</v>
      </c>
      <c r="G29" s="2">
        <v>1803435</v>
      </c>
      <c r="H29" s="2">
        <v>1430414</v>
      </c>
      <c r="I29" s="2">
        <v>373021</v>
      </c>
      <c r="J29" s="31" t="s">
        <v>53</v>
      </c>
      <c r="K29" s="30"/>
      <c r="L29" s="30"/>
      <c r="M29" s="30"/>
      <c r="N29" s="30"/>
      <c r="O29" s="30"/>
      <c r="P29" s="30"/>
      <c r="Q29" s="30"/>
      <c r="R29" s="30"/>
      <c r="S29" s="30"/>
      <c r="T29" s="30"/>
      <c r="U29" s="30"/>
      <c r="V29" s="30"/>
      <c r="W29" s="30"/>
      <c r="X29" s="30"/>
      <c r="Y29" s="30"/>
      <c r="Z29" s="30"/>
      <c r="AA29" s="30"/>
      <c r="AB29" s="30"/>
      <c r="AC29" s="30"/>
    </row>
    <row r="30" spans="1:29" ht="18" customHeight="1" x14ac:dyDescent="0.3">
      <c r="A30" s="30" t="s">
        <v>126</v>
      </c>
      <c r="B30" s="22">
        <v>6.3364895903822889E-3</v>
      </c>
      <c r="C30" s="30">
        <v>2013</v>
      </c>
      <c r="D30" s="30" t="s">
        <v>127</v>
      </c>
      <c r="E30" s="8">
        <v>0.17</v>
      </c>
      <c r="F30" s="30"/>
      <c r="G30" s="2">
        <v>2876347</v>
      </c>
      <c r="H30" s="30"/>
      <c r="I30" s="30">
        <f>G30*E30</f>
        <v>488978.99000000005</v>
      </c>
      <c r="J30" s="31" t="s">
        <v>128</v>
      </c>
      <c r="K30" s="30"/>
      <c r="L30" s="30"/>
      <c r="M30" s="30"/>
      <c r="N30" s="30"/>
      <c r="O30" s="30"/>
      <c r="P30" s="30"/>
      <c r="Q30" s="30"/>
      <c r="R30" s="30"/>
      <c r="S30" s="30"/>
      <c r="T30" s="30"/>
      <c r="U30" s="30"/>
      <c r="V30" s="30"/>
      <c r="W30" s="30"/>
      <c r="X30" s="30"/>
      <c r="Y30" s="30"/>
      <c r="Z30" s="30"/>
      <c r="AA30" s="30"/>
      <c r="AB30" s="30"/>
      <c r="AC30" s="30"/>
    </row>
    <row r="31" spans="1:29" ht="18" customHeight="1" x14ac:dyDescent="0.3">
      <c r="A31" s="30" t="s">
        <v>129</v>
      </c>
      <c r="B31" s="22">
        <v>8.1689182319045258E-3</v>
      </c>
      <c r="C31" s="30">
        <v>2018</v>
      </c>
      <c r="D31" s="30" t="s">
        <v>130</v>
      </c>
      <c r="E31" s="7">
        <v>0.2198</v>
      </c>
      <c r="F31" s="30" t="s">
        <v>131</v>
      </c>
      <c r="G31" s="4">
        <v>4254547.95</v>
      </c>
      <c r="H31" s="4">
        <v>3319301</v>
      </c>
      <c r="I31" s="4">
        <v>935246.95</v>
      </c>
      <c r="J31" s="31" t="s">
        <v>60</v>
      </c>
      <c r="K31" s="4">
        <v>230797.46</v>
      </c>
      <c r="L31" s="30">
        <v>373335.31</v>
      </c>
      <c r="M31" s="30">
        <v>14310.81</v>
      </c>
      <c r="N31" s="30">
        <v>15099.76</v>
      </c>
      <c r="O31" s="30"/>
      <c r="P31" s="30">
        <v>272028.39</v>
      </c>
      <c r="Q31" s="30"/>
      <c r="R31" s="30">
        <v>753.29</v>
      </c>
      <c r="S31" s="30"/>
      <c r="T31" s="30"/>
      <c r="U31" s="30"/>
      <c r="V31" s="30"/>
      <c r="W31" s="30"/>
      <c r="X31" s="30"/>
      <c r="Y31" s="30"/>
      <c r="Z31" s="30"/>
      <c r="AA31" s="30"/>
      <c r="AB31" s="30">
        <v>23135.83</v>
      </c>
      <c r="AC31" s="30">
        <v>5786.09</v>
      </c>
    </row>
    <row r="32" spans="1:29" ht="18" customHeight="1" x14ac:dyDescent="0.3">
      <c r="A32" s="13" t="s">
        <v>132</v>
      </c>
      <c r="B32" s="22">
        <v>4.0941504906033483E-3</v>
      </c>
      <c r="C32" s="30"/>
      <c r="D32" s="30" t="s">
        <v>133</v>
      </c>
      <c r="E32" s="31" t="s">
        <v>56</v>
      </c>
      <c r="F32" s="30" t="s">
        <v>134</v>
      </c>
      <c r="G32" s="30"/>
      <c r="H32" s="2">
        <v>2388877</v>
      </c>
      <c r="I32" s="30"/>
      <c r="J32" s="31" t="s">
        <v>53</v>
      </c>
      <c r="K32" s="30"/>
      <c r="L32" s="30"/>
      <c r="M32" s="30"/>
      <c r="N32" s="30"/>
      <c r="O32" s="30"/>
      <c r="P32" s="30"/>
      <c r="Q32" s="30"/>
      <c r="R32" s="30"/>
      <c r="S32" s="30"/>
      <c r="T32" s="30"/>
      <c r="U32" s="30"/>
      <c r="V32" s="30"/>
      <c r="W32" s="30"/>
      <c r="X32" s="30"/>
      <c r="Y32" s="30"/>
      <c r="Z32" s="30"/>
      <c r="AA32" s="30"/>
      <c r="AB32" s="30"/>
      <c r="AC32" s="30"/>
    </row>
    <row r="33" spans="1:29" ht="18" customHeight="1" x14ac:dyDescent="0.3">
      <c r="A33" s="30" t="s">
        <v>135</v>
      </c>
      <c r="B33" s="22">
        <v>2.9814771542293009E-2</v>
      </c>
      <c r="C33" s="30">
        <v>2018</v>
      </c>
      <c r="D33" s="6" t="s">
        <v>136</v>
      </c>
      <c r="E33" s="8">
        <v>0.39</v>
      </c>
      <c r="F33" s="30"/>
      <c r="G33" s="26">
        <f>H33+I33</f>
        <v>9857836</v>
      </c>
      <c r="H33" s="2">
        <v>5995105</v>
      </c>
      <c r="I33" s="2">
        <v>3862731</v>
      </c>
      <c r="J33" s="31" t="s">
        <v>53</v>
      </c>
      <c r="K33" s="30"/>
      <c r="L33" s="30"/>
      <c r="M33" s="30"/>
      <c r="N33" s="30"/>
      <c r="O33" s="30"/>
      <c r="P33" s="30"/>
      <c r="Q33" s="30"/>
      <c r="R33" s="30"/>
      <c r="S33" s="30"/>
      <c r="T33" s="30"/>
      <c r="U33" s="30"/>
      <c r="V33" s="30"/>
      <c r="W33" s="30"/>
      <c r="X33" s="30"/>
      <c r="Y33" s="30"/>
      <c r="Z33" s="30"/>
      <c r="AA33" s="30"/>
      <c r="AB33" s="30"/>
      <c r="AC33" s="30"/>
    </row>
    <row r="34" spans="1:29" ht="18" customHeight="1" x14ac:dyDescent="0.3">
      <c r="A34" s="14" t="s">
        <v>137</v>
      </c>
      <c r="B34" s="22">
        <v>4.9323785146755299E-3</v>
      </c>
      <c r="C34" s="30">
        <v>2015</v>
      </c>
      <c r="D34" s="30" t="s">
        <v>138</v>
      </c>
      <c r="E34" s="8">
        <v>0.16</v>
      </c>
      <c r="F34" s="30" t="s">
        <v>139</v>
      </c>
      <c r="G34" s="2">
        <v>1896159</v>
      </c>
      <c r="H34" s="30"/>
      <c r="I34" s="2">
        <v>308482</v>
      </c>
      <c r="J34" s="31" t="s">
        <v>53</v>
      </c>
      <c r="K34" s="30"/>
      <c r="L34" s="30"/>
      <c r="M34" s="30"/>
      <c r="N34" s="30"/>
      <c r="O34" s="30"/>
      <c r="P34" s="30"/>
      <c r="Q34" s="30"/>
      <c r="R34" s="30"/>
      <c r="S34" s="30"/>
      <c r="T34" s="30"/>
      <c r="U34" s="30"/>
      <c r="V34" s="30"/>
      <c r="W34" s="30"/>
      <c r="X34" s="30"/>
      <c r="Y34" s="30"/>
      <c r="Z34" s="30"/>
      <c r="AA34" s="30"/>
      <c r="AB34" s="30"/>
      <c r="AC34" s="30"/>
    </row>
    <row r="35" spans="1:29" ht="18" customHeight="1" x14ac:dyDescent="0.3">
      <c r="A35" s="30" t="s">
        <v>140</v>
      </c>
      <c r="B35" s="22">
        <v>7.9026753565486829E-2</v>
      </c>
      <c r="C35" s="30"/>
      <c r="D35" s="30" t="s">
        <v>141</v>
      </c>
      <c r="E35" s="31" t="s">
        <v>56</v>
      </c>
      <c r="F35" s="30" t="s">
        <v>142</v>
      </c>
      <c r="G35" s="30"/>
      <c r="H35" s="30"/>
      <c r="I35" s="30"/>
      <c r="J35" s="31" t="s">
        <v>53</v>
      </c>
      <c r="K35" s="30"/>
      <c r="L35" s="30"/>
      <c r="M35" s="30"/>
      <c r="N35" s="30"/>
      <c r="O35" s="30"/>
      <c r="P35" s="30"/>
      <c r="Q35" s="30"/>
      <c r="R35" s="30"/>
      <c r="S35" s="30"/>
      <c r="T35" s="30"/>
      <c r="U35" s="30"/>
      <c r="V35" s="30"/>
      <c r="W35" s="30"/>
      <c r="X35" s="30"/>
      <c r="Y35" s="30"/>
      <c r="Z35" s="30"/>
      <c r="AA35" s="30"/>
      <c r="AB35" s="30"/>
      <c r="AC35" s="30"/>
    </row>
    <row r="36" spans="1:29" ht="18" customHeight="1" x14ac:dyDescent="0.3">
      <c r="A36" s="30" t="s">
        <v>143</v>
      </c>
      <c r="B36" s="22">
        <v>2.7320651829934525E-2</v>
      </c>
      <c r="C36" s="30" t="s">
        <v>144</v>
      </c>
      <c r="D36" s="1" t="s">
        <v>145</v>
      </c>
      <c r="E36" s="31"/>
      <c r="F36" s="30"/>
      <c r="G36" s="27">
        <f>H36+I36</f>
        <v>13420145</v>
      </c>
      <c r="H36" s="2">
        <v>11752021</v>
      </c>
      <c r="I36" s="2">
        <f>1770364-102240</f>
        <v>1668124</v>
      </c>
      <c r="J36" s="31" t="s">
        <v>60</v>
      </c>
      <c r="K36" s="2">
        <v>322959</v>
      </c>
      <c r="L36" s="2">
        <v>76140</v>
      </c>
      <c r="M36" s="2">
        <v>40611</v>
      </c>
      <c r="N36" s="2">
        <v>124632</v>
      </c>
      <c r="O36" s="30"/>
      <c r="P36" s="2">
        <v>925289</v>
      </c>
      <c r="Q36" s="30"/>
      <c r="R36" s="30"/>
      <c r="S36" s="2">
        <v>153645</v>
      </c>
      <c r="T36" s="30"/>
      <c r="U36" s="2">
        <v>13444</v>
      </c>
      <c r="V36" s="30"/>
      <c r="W36" s="30"/>
      <c r="X36" s="30"/>
      <c r="Y36" s="30"/>
      <c r="Z36" s="30"/>
      <c r="AA36" s="30"/>
      <c r="AB36" s="2">
        <v>9400</v>
      </c>
      <c r="AC36" s="2">
        <v>2004</v>
      </c>
    </row>
    <row r="37" spans="1:29" ht="18" customHeight="1" x14ac:dyDescent="0.3">
      <c r="A37" s="30" t="s">
        <v>146</v>
      </c>
      <c r="B37" s="22">
        <v>3.0290423993359007E-3</v>
      </c>
      <c r="C37" s="30"/>
      <c r="D37" s="30" t="s">
        <v>147</v>
      </c>
      <c r="E37" s="8">
        <v>0.11</v>
      </c>
      <c r="F37" s="30"/>
      <c r="G37" s="30"/>
      <c r="H37" s="30"/>
      <c r="I37" s="30"/>
      <c r="J37" s="31" t="s">
        <v>53</v>
      </c>
      <c r="K37" s="30"/>
      <c r="L37" s="30"/>
      <c r="M37" s="30"/>
      <c r="N37" s="30"/>
      <c r="O37" s="30"/>
      <c r="P37" s="30"/>
      <c r="Q37" s="30"/>
      <c r="R37" s="30"/>
      <c r="S37" s="30"/>
      <c r="T37" s="30"/>
      <c r="U37" s="30"/>
      <c r="V37" s="30"/>
      <c r="W37" s="30"/>
      <c r="X37" s="30"/>
      <c r="Y37" s="30"/>
      <c r="Z37" s="30"/>
      <c r="AA37" s="30"/>
      <c r="AB37" s="30"/>
      <c r="AC37" s="30"/>
    </row>
    <row r="38" spans="1:29" ht="18" customHeight="1" x14ac:dyDescent="0.3">
      <c r="A38" s="30" t="s">
        <v>148</v>
      </c>
      <c r="B38" s="22">
        <v>3.2462695755266252E-2</v>
      </c>
      <c r="C38" s="30">
        <v>2017</v>
      </c>
      <c r="D38" s="30" t="s">
        <v>149</v>
      </c>
      <c r="E38" s="12">
        <v>0.29099999999999998</v>
      </c>
      <c r="F38" s="30"/>
      <c r="G38" s="2">
        <v>14107163</v>
      </c>
      <c r="H38" s="2">
        <v>10008296</v>
      </c>
      <c r="I38" s="2">
        <v>4098867</v>
      </c>
      <c r="J38" s="31" t="s">
        <v>150</v>
      </c>
      <c r="K38" s="30"/>
      <c r="L38" s="30"/>
      <c r="M38" s="30"/>
      <c r="N38" s="30"/>
      <c r="O38" s="30"/>
      <c r="P38" s="30"/>
      <c r="Q38" s="30"/>
      <c r="R38" s="30"/>
      <c r="S38" s="30"/>
      <c r="T38" s="30"/>
      <c r="U38" s="30"/>
      <c r="V38" s="30"/>
      <c r="W38" s="30"/>
      <c r="X38" s="30"/>
      <c r="Y38" s="30"/>
      <c r="Z38" s="30"/>
      <c r="AA38" s="30"/>
      <c r="AB38" s="30"/>
      <c r="AC38" s="30"/>
    </row>
    <row r="39" spans="1:29" ht="18" customHeight="1" x14ac:dyDescent="0.3">
      <c r="A39" s="30" t="s">
        <v>151</v>
      </c>
      <c r="B39" s="22">
        <v>1.0697277549224365E-2</v>
      </c>
      <c r="C39" s="30"/>
      <c r="D39" s="30" t="s">
        <v>152</v>
      </c>
      <c r="E39" s="31" t="s">
        <v>56</v>
      </c>
      <c r="F39" s="30"/>
      <c r="G39" s="30"/>
      <c r="H39" s="4"/>
      <c r="I39" s="30"/>
      <c r="J39" s="31"/>
      <c r="K39" s="30"/>
      <c r="L39" s="30"/>
      <c r="M39" s="30"/>
      <c r="N39" s="30"/>
      <c r="O39" s="30"/>
      <c r="P39" s="30"/>
      <c r="Q39" s="30"/>
      <c r="R39" s="30"/>
      <c r="S39" s="30"/>
      <c r="T39" s="30"/>
      <c r="U39" s="30"/>
      <c r="V39" s="30"/>
      <c r="W39" s="30"/>
      <c r="X39" s="30"/>
      <c r="Y39" s="30"/>
      <c r="Z39" s="30"/>
      <c r="AA39" s="30"/>
      <c r="AB39" s="30"/>
      <c r="AC39" s="30"/>
    </row>
    <row r="40" spans="1:29" ht="18" customHeight="1" x14ac:dyDescent="0.3">
      <c r="A40" s="30" t="s">
        <v>153</v>
      </c>
      <c r="B40" s="22">
        <v>1.1664816045920118E-2</v>
      </c>
      <c r="C40" s="30">
        <v>2018</v>
      </c>
      <c r="D40" s="30" t="s">
        <v>154</v>
      </c>
      <c r="E40" s="12">
        <v>0.40799999999999997</v>
      </c>
      <c r="F40" s="30"/>
      <c r="G40" s="27">
        <v>5652826</v>
      </c>
      <c r="H40" s="2">
        <v>3345503</v>
      </c>
      <c r="I40" s="2">
        <v>2307322</v>
      </c>
      <c r="J40" s="31" t="s">
        <v>60</v>
      </c>
      <c r="K40" s="2">
        <v>621189</v>
      </c>
      <c r="L40" s="2">
        <v>555537</v>
      </c>
      <c r="M40" s="2">
        <v>43754</v>
      </c>
      <c r="N40" s="2">
        <v>117572</v>
      </c>
      <c r="O40" s="30"/>
      <c r="P40" s="2">
        <v>855985</v>
      </c>
      <c r="Q40" s="30"/>
      <c r="R40" s="30"/>
      <c r="S40" s="30"/>
      <c r="T40" s="30"/>
      <c r="U40" s="30"/>
      <c r="V40" s="30"/>
      <c r="W40" s="30"/>
      <c r="X40" s="30"/>
      <c r="Y40" s="30"/>
      <c r="Z40" s="30"/>
      <c r="AA40" s="30"/>
      <c r="AB40" s="30"/>
      <c r="AC40" s="2">
        <v>113267</v>
      </c>
    </row>
    <row r="41" spans="1:29" ht="18" customHeight="1" x14ac:dyDescent="0.3">
      <c r="A41" s="30" t="s">
        <v>155</v>
      </c>
      <c r="B41" s="22">
        <v>3.8155505705441808E-2</v>
      </c>
      <c r="C41" s="30">
        <v>2018</v>
      </c>
      <c r="D41" s="1" t="s">
        <v>156</v>
      </c>
      <c r="E41" s="31"/>
      <c r="F41" s="30"/>
      <c r="G41" s="26">
        <f>H41+I41</f>
        <v>20652939.359999999</v>
      </c>
      <c r="H41" s="2">
        <v>15182940.6</v>
      </c>
      <c r="I41" s="4">
        <v>5469998.7599999998</v>
      </c>
      <c r="J41" s="31" t="s">
        <v>60</v>
      </c>
      <c r="K41" s="4">
        <v>114871.07</v>
      </c>
      <c r="L41" s="4">
        <f>168038.66+1285740.1</f>
        <v>1453778.76</v>
      </c>
      <c r="M41" s="4">
        <f>7085.38+47049.48</f>
        <v>54134.86</v>
      </c>
      <c r="N41" s="4">
        <f>8413.18+17263.66</f>
        <v>25676.84</v>
      </c>
      <c r="O41" s="30"/>
      <c r="P41" s="4">
        <f>595350.83+402612.21</f>
        <v>997963.04</v>
      </c>
      <c r="Q41" s="30"/>
      <c r="R41" s="30"/>
      <c r="S41" s="30"/>
      <c r="T41" s="4">
        <f>1557.65+161.19+99879.36+1666.39</f>
        <v>103264.59</v>
      </c>
      <c r="U41" s="4">
        <f>21523.95+22451.13</f>
        <v>43975.08</v>
      </c>
      <c r="V41" s="30"/>
      <c r="W41" s="30">
        <f>102.83+457.45</f>
        <v>560.28</v>
      </c>
      <c r="X41" s="30">
        <f>842.4+1655.64</f>
        <v>2498.04</v>
      </c>
      <c r="Y41" s="30">
        <f>425.64+29414.55</f>
        <v>29840.19</v>
      </c>
      <c r="Z41" s="30">
        <f>0.1+1036.3</f>
        <v>1036.3999999999999</v>
      </c>
      <c r="AA41" s="30">
        <f>88.88+2583.33</f>
        <v>2672.21</v>
      </c>
      <c r="AB41" s="30"/>
      <c r="AC41" s="4">
        <f>71706.32+507610.67</f>
        <v>579316.99</v>
      </c>
    </row>
    <row r="42" spans="1:29" ht="18" customHeight="1" x14ac:dyDescent="0.3">
      <c r="A42" s="30" t="s">
        <v>157</v>
      </c>
      <c r="B42" s="22">
        <v>2.8452856971988207E-3</v>
      </c>
      <c r="C42" s="30">
        <v>2018</v>
      </c>
      <c r="D42" s="30" t="s">
        <v>158</v>
      </c>
      <c r="E42" s="31"/>
      <c r="F42" s="30"/>
      <c r="G42" s="2">
        <v>514425</v>
      </c>
      <c r="H42" s="2">
        <v>324234</v>
      </c>
      <c r="I42" s="2">
        <f>L42+P42+R42+V42+AC42</f>
        <v>190191</v>
      </c>
      <c r="J42" s="31" t="s">
        <v>60</v>
      </c>
      <c r="K42" s="30"/>
      <c r="L42" s="2">
        <v>4339</v>
      </c>
      <c r="M42" s="30"/>
      <c r="N42" s="30"/>
      <c r="O42" s="30"/>
      <c r="P42" s="2">
        <v>73541</v>
      </c>
      <c r="Q42" s="30"/>
      <c r="R42" s="2">
        <v>2186</v>
      </c>
      <c r="S42" s="30"/>
      <c r="T42" s="30"/>
      <c r="U42" s="30"/>
      <c r="V42" s="2">
        <v>103504</v>
      </c>
      <c r="W42" s="30"/>
      <c r="X42" s="30"/>
      <c r="Y42" s="30"/>
      <c r="Z42" s="30"/>
      <c r="AA42" s="30"/>
      <c r="AB42" s="30"/>
      <c r="AC42" s="2">
        <v>6621</v>
      </c>
    </row>
    <row r="43" spans="1:29" ht="18" customHeight="1" x14ac:dyDescent="0.3">
      <c r="A43" s="30" t="s">
        <v>159</v>
      </c>
      <c r="B43" s="22">
        <v>1.1261762181026739E-2</v>
      </c>
      <c r="C43" s="30" t="s">
        <v>160</v>
      </c>
      <c r="D43" s="30" t="s">
        <v>161</v>
      </c>
      <c r="E43" s="31"/>
      <c r="F43" s="30"/>
      <c r="G43" s="2">
        <v>4289591</v>
      </c>
      <c r="H43" s="2">
        <v>3085994</v>
      </c>
      <c r="I43" s="2">
        <v>1203597</v>
      </c>
      <c r="J43" s="31" t="s">
        <v>60</v>
      </c>
      <c r="K43" s="4">
        <v>320033.17</v>
      </c>
      <c r="L43" s="4">
        <v>263728.38</v>
      </c>
      <c r="M43" s="4">
        <v>24265.24</v>
      </c>
      <c r="N43" s="4">
        <v>9030.2099999999991</v>
      </c>
      <c r="O43" s="30"/>
      <c r="P43" s="4">
        <v>290561.06</v>
      </c>
      <c r="Q43" s="30"/>
      <c r="R43" s="30"/>
      <c r="S43" s="30"/>
      <c r="T43" s="30"/>
      <c r="U43" s="30"/>
      <c r="V43" s="4">
        <v>131232.91</v>
      </c>
      <c r="W43" s="30"/>
      <c r="X43" s="30"/>
      <c r="Y43" s="30"/>
      <c r="Z43" s="30"/>
      <c r="AA43" s="30"/>
      <c r="AB43" s="4">
        <v>82954.78</v>
      </c>
      <c r="AC43" s="4">
        <v>81790.880000000005</v>
      </c>
    </row>
    <row r="44" spans="1:29" ht="18" customHeight="1" x14ac:dyDescent="0.3">
      <c r="A44" s="30" t="s">
        <v>162</v>
      </c>
      <c r="B44" s="22">
        <v>2.5179199506654829E-3</v>
      </c>
      <c r="C44" s="30">
        <v>2011</v>
      </c>
      <c r="D44" s="30" t="s">
        <v>163</v>
      </c>
      <c r="E44" s="12">
        <v>0.185</v>
      </c>
      <c r="F44" s="30" t="s">
        <v>164</v>
      </c>
      <c r="G44" s="2">
        <v>711378</v>
      </c>
      <c r="H44" s="2">
        <v>579951</v>
      </c>
      <c r="I44" s="30">
        <v>131426.79999999999</v>
      </c>
      <c r="J44" s="31" t="s">
        <v>60</v>
      </c>
      <c r="K44" s="30"/>
      <c r="L44" s="30"/>
      <c r="M44" s="30"/>
      <c r="N44" s="30"/>
      <c r="O44" s="30"/>
      <c r="P44" s="30"/>
      <c r="Q44" s="30"/>
      <c r="R44" s="30"/>
      <c r="S44" s="30"/>
      <c r="T44" s="30"/>
      <c r="U44" s="30"/>
      <c r="V44" s="30"/>
      <c r="W44" s="30"/>
      <c r="X44" s="30"/>
      <c r="Y44" s="30"/>
      <c r="Z44" s="30"/>
      <c r="AA44" s="30"/>
      <c r="AB44" s="30"/>
      <c r="AC44" s="30"/>
    </row>
    <row r="45" spans="1:29" ht="18" customHeight="1" x14ac:dyDescent="0.3">
      <c r="A45" s="30" t="s">
        <v>165</v>
      </c>
      <c r="B45" s="22">
        <v>1.7488296946928088E-2</v>
      </c>
      <c r="C45" s="30"/>
      <c r="D45" s="30" t="s">
        <v>82</v>
      </c>
      <c r="E45" s="31"/>
      <c r="F45" s="30"/>
      <c r="G45" s="30"/>
      <c r="H45" s="30"/>
      <c r="I45" s="30"/>
      <c r="J45" s="31" t="s">
        <v>53</v>
      </c>
      <c r="K45" s="30"/>
      <c r="L45" s="30"/>
      <c r="M45" s="30"/>
      <c r="N45" s="30"/>
      <c r="O45" s="30"/>
      <c r="P45" s="30"/>
      <c r="Q45" s="30"/>
      <c r="R45" s="30"/>
      <c r="S45" s="30"/>
      <c r="T45" s="30"/>
      <c r="U45" s="30"/>
      <c r="V45" s="30"/>
      <c r="W45" s="30"/>
      <c r="X45" s="30"/>
      <c r="Y45" s="30"/>
      <c r="Z45" s="30"/>
      <c r="AA45" s="30"/>
      <c r="AB45" s="30"/>
      <c r="AC45" s="30"/>
    </row>
    <row r="46" spans="1:29" ht="18" customHeight="1" x14ac:dyDescent="0.3">
      <c r="A46" s="10" t="s">
        <v>166</v>
      </c>
      <c r="B46" s="22">
        <v>9.373134406992023E-2</v>
      </c>
      <c r="C46" s="30">
        <v>2019</v>
      </c>
      <c r="D46" s="30" t="s">
        <v>167</v>
      </c>
      <c r="E46" s="7">
        <v>0.27500000000000002</v>
      </c>
      <c r="F46" s="30" t="s">
        <v>168</v>
      </c>
      <c r="G46" s="30"/>
      <c r="H46" s="2">
        <v>34099350</v>
      </c>
      <c r="I46" s="20">
        <f>12911034-3259909-210503</f>
        <v>9440622</v>
      </c>
      <c r="J46" s="31" t="s">
        <v>60</v>
      </c>
      <c r="K46" s="2">
        <v>2214232</v>
      </c>
      <c r="L46" s="30">
        <f>96816+23633</f>
        <v>120449</v>
      </c>
      <c r="M46" s="2">
        <v>78450</v>
      </c>
      <c r="N46" s="2">
        <v>168469</v>
      </c>
      <c r="O46" s="2">
        <v>5824824</v>
      </c>
      <c r="P46" s="2">
        <v>81611</v>
      </c>
      <c r="Q46" s="30"/>
      <c r="R46" s="2">
        <v>12567</v>
      </c>
      <c r="S46" s="2">
        <v>109971</v>
      </c>
      <c r="T46" s="30">
        <v>627</v>
      </c>
      <c r="U46" s="2">
        <v>16284</v>
      </c>
      <c r="V46" s="30"/>
      <c r="W46" s="30"/>
      <c r="X46" s="2">
        <v>3266</v>
      </c>
      <c r="Y46" s="30"/>
      <c r="Z46" s="30"/>
      <c r="AA46" s="30"/>
      <c r="AB46" s="30"/>
      <c r="AC46" s="30"/>
    </row>
    <row r="47" spans="1:29" ht="18" customHeight="1" x14ac:dyDescent="0.3">
      <c r="A47" s="30" t="s">
        <v>169</v>
      </c>
      <c r="B47" s="22">
        <v>8.8527021679968253E-3</v>
      </c>
      <c r="C47" s="30">
        <v>2006</v>
      </c>
      <c r="D47" s="30" t="s">
        <v>170</v>
      </c>
      <c r="E47" s="31" t="s">
        <v>171</v>
      </c>
      <c r="F47" s="30"/>
      <c r="G47" s="30"/>
      <c r="H47" s="30"/>
      <c r="I47" s="2">
        <v>301421</v>
      </c>
      <c r="J47" s="31" t="s">
        <v>53</v>
      </c>
      <c r="K47" s="30"/>
      <c r="L47" s="30"/>
      <c r="M47" s="30"/>
      <c r="N47" s="30"/>
      <c r="O47" s="30"/>
      <c r="P47" s="30"/>
      <c r="Q47" s="30"/>
      <c r="R47" s="30"/>
      <c r="S47" s="30"/>
      <c r="T47" s="30"/>
      <c r="U47" s="30"/>
      <c r="V47" s="30"/>
      <c r="W47" s="30"/>
      <c r="X47" s="30"/>
      <c r="Y47" s="30"/>
      <c r="Z47" s="30"/>
      <c r="AA47" s="30"/>
      <c r="AB47" s="30"/>
      <c r="AC47" s="30"/>
    </row>
    <row r="48" spans="1:29" ht="18" customHeight="1" x14ac:dyDescent="0.3">
      <c r="A48" s="30" t="s">
        <v>172</v>
      </c>
      <c r="B48" s="22">
        <v>1.6052775627315827E-3</v>
      </c>
      <c r="C48" s="30">
        <v>2018</v>
      </c>
      <c r="D48" s="1" t="s">
        <v>173</v>
      </c>
      <c r="E48" s="31"/>
      <c r="F48" s="30"/>
      <c r="G48" s="2">
        <v>673403</v>
      </c>
      <c r="H48" s="2">
        <v>436166</v>
      </c>
      <c r="I48" s="2">
        <v>237237</v>
      </c>
      <c r="J48" s="31" t="s">
        <v>53</v>
      </c>
      <c r="K48" s="30"/>
      <c r="L48" s="30"/>
      <c r="M48" s="30"/>
      <c r="N48" s="30"/>
      <c r="O48" s="30"/>
      <c r="P48" s="30"/>
      <c r="Q48" s="30"/>
      <c r="R48" s="30"/>
      <c r="S48" s="30"/>
      <c r="T48" s="30"/>
      <c r="U48" s="30"/>
      <c r="V48" s="30"/>
      <c r="W48" s="30"/>
      <c r="X48" s="30"/>
      <c r="Y48" s="30"/>
      <c r="Z48" s="30"/>
      <c r="AA48" s="30"/>
      <c r="AB48" s="30"/>
      <c r="AC48" s="30"/>
    </row>
    <row r="49" spans="1:29" ht="18" customHeight="1" x14ac:dyDescent="0.3">
      <c r="A49" s="30" t="s">
        <v>174</v>
      </c>
      <c r="B49" s="22">
        <v>2.589894126122325E-2</v>
      </c>
      <c r="C49" s="30">
        <v>2019</v>
      </c>
      <c r="D49" s="1" t="s">
        <v>175</v>
      </c>
      <c r="E49" s="9"/>
      <c r="F49" s="30" t="s">
        <v>176</v>
      </c>
      <c r="G49" s="30">
        <f>H49+I49</f>
        <v>6956684</v>
      </c>
      <c r="H49" s="30">
        <v>4300678</v>
      </c>
      <c r="I49" s="30">
        <v>2656006</v>
      </c>
      <c r="J49" s="31" t="s">
        <v>60</v>
      </c>
      <c r="K49" s="2">
        <f>666356+945191.17</f>
        <v>1611547.17</v>
      </c>
      <c r="L49" s="2">
        <v>726454</v>
      </c>
      <c r="M49" s="2">
        <v>15405</v>
      </c>
      <c r="N49" s="2">
        <v>18327</v>
      </c>
      <c r="O49" s="2">
        <v>542158</v>
      </c>
      <c r="P49" s="2"/>
      <c r="Q49" s="2">
        <v>130131</v>
      </c>
      <c r="R49" s="2">
        <v>29689</v>
      </c>
      <c r="S49" s="2">
        <v>38228</v>
      </c>
      <c r="T49" s="2">
        <v>8645</v>
      </c>
      <c r="U49" s="2">
        <v>6830</v>
      </c>
      <c r="V49" s="2">
        <v>370244</v>
      </c>
      <c r="W49" s="2"/>
      <c r="X49" s="2"/>
      <c r="Y49" s="2">
        <v>35691</v>
      </c>
      <c r="Z49" s="2">
        <v>1266</v>
      </c>
      <c r="AA49" s="2">
        <v>2830</v>
      </c>
      <c r="AB49" s="30"/>
      <c r="AC49" s="30"/>
    </row>
    <row r="50" spans="1:29" ht="18" customHeight="1" x14ac:dyDescent="0.3">
      <c r="A50" s="30" t="s">
        <v>177</v>
      </c>
      <c r="B50" s="22">
        <v>2.7948336365781451E-2</v>
      </c>
      <c r="C50" s="30">
        <v>2017</v>
      </c>
      <c r="D50" s="30" t="s">
        <v>178</v>
      </c>
      <c r="E50" s="31"/>
      <c r="F50" s="30" t="s">
        <v>179</v>
      </c>
      <c r="G50" s="30"/>
      <c r="H50" s="2">
        <v>5275558</v>
      </c>
      <c r="I50" s="30"/>
      <c r="J50" s="31" t="s">
        <v>53</v>
      </c>
      <c r="K50" s="30"/>
      <c r="L50" s="30"/>
      <c r="M50" s="30"/>
      <c r="N50" s="30"/>
      <c r="O50" s="30"/>
      <c r="P50" s="30"/>
      <c r="Q50" s="30"/>
      <c r="R50" s="30"/>
      <c r="S50" s="30"/>
      <c r="T50" s="30"/>
      <c r="U50" s="30"/>
      <c r="V50" s="30"/>
      <c r="W50" s="30"/>
      <c r="X50" s="30"/>
      <c r="Y50" s="30"/>
      <c r="Z50" s="30"/>
      <c r="AA50" s="30"/>
      <c r="AB50" s="30"/>
      <c r="AC50" s="30"/>
    </row>
    <row r="51" spans="1:29" ht="18" customHeight="1" x14ac:dyDescent="0.3">
      <c r="A51" s="30" t="s">
        <v>180</v>
      </c>
      <c r="B51" s="22">
        <v>3.9629591975077821E-3</v>
      </c>
      <c r="C51" s="30">
        <v>2017</v>
      </c>
      <c r="D51" s="30" t="s">
        <v>178</v>
      </c>
      <c r="E51" s="31"/>
      <c r="F51" s="30" t="s">
        <v>181</v>
      </c>
      <c r="G51" s="30"/>
      <c r="H51" s="2">
        <v>1956019</v>
      </c>
      <c r="I51" s="30"/>
      <c r="J51" s="31" t="s">
        <v>53</v>
      </c>
      <c r="K51" s="30"/>
      <c r="L51" s="30"/>
      <c r="M51" s="30"/>
      <c r="N51" s="30"/>
      <c r="O51" s="30"/>
      <c r="P51" s="30"/>
      <c r="Q51" s="30"/>
      <c r="R51" s="30"/>
      <c r="S51" s="30"/>
      <c r="T51" s="30"/>
      <c r="U51" s="30"/>
      <c r="V51" s="30"/>
      <c r="W51" s="30"/>
      <c r="X51" s="30"/>
      <c r="Y51" s="30"/>
      <c r="Z51" s="30"/>
      <c r="AA51" s="30"/>
      <c r="AB51" s="30"/>
      <c r="AC51" s="30"/>
    </row>
    <row r="52" spans="1:29" ht="18" customHeight="1" x14ac:dyDescent="0.3">
      <c r="A52" s="30" t="s">
        <v>182</v>
      </c>
      <c r="B52" s="22">
        <v>1.6229041568956375E-2</v>
      </c>
      <c r="C52" s="30">
        <v>2018</v>
      </c>
      <c r="D52" s="30" t="s">
        <v>183</v>
      </c>
      <c r="E52" s="31"/>
      <c r="F52" s="30"/>
      <c r="G52" s="27">
        <f>H52+I52</f>
        <v>4999823</v>
      </c>
      <c r="H52" s="2">
        <v>4286143</v>
      </c>
      <c r="I52" s="2">
        <v>713680</v>
      </c>
      <c r="J52" s="31" t="s">
        <v>60</v>
      </c>
      <c r="K52" s="2">
        <f>67593+188627</f>
        <v>256220</v>
      </c>
      <c r="L52" s="2">
        <f>6208+16718</f>
        <v>22926</v>
      </c>
      <c r="M52" s="2">
        <v>47344</v>
      </c>
      <c r="N52" s="2">
        <v>94835</v>
      </c>
      <c r="O52" s="2">
        <v>274725</v>
      </c>
      <c r="P52" s="30" t="s">
        <v>61</v>
      </c>
      <c r="Q52" s="30"/>
      <c r="R52" s="30"/>
      <c r="S52" s="2">
        <v>5558</v>
      </c>
      <c r="T52" s="30">
        <v>275</v>
      </c>
      <c r="U52" s="2">
        <v>4600</v>
      </c>
      <c r="V52" s="30"/>
      <c r="W52" s="30" t="s">
        <v>61</v>
      </c>
      <c r="X52" s="30"/>
      <c r="Y52" s="2">
        <v>2037</v>
      </c>
      <c r="Z52" s="30"/>
      <c r="AA52" s="30"/>
      <c r="AB52" s="30"/>
      <c r="AC52" s="2">
        <v>4991</v>
      </c>
    </row>
    <row r="53" spans="1:29" ht="18" customHeight="1" x14ac:dyDescent="0.3">
      <c r="A53" s="30" t="s">
        <v>184</v>
      </c>
      <c r="B53" s="22">
        <v>2.0590322768902058E-3</v>
      </c>
      <c r="C53" s="30">
        <v>2010</v>
      </c>
      <c r="D53" s="17" t="s">
        <v>185</v>
      </c>
      <c r="E53" s="8">
        <v>0.34</v>
      </c>
      <c r="F53" s="30"/>
      <c r="G53" s="30"/>
      <c r="H53" s="2">
        <v>497229</v>
      </c>
      <c r="I53" s="30">
        <f>44576+66998</f>
        <v>111574</v>
      </c>
      <c r="J53" s="31" t="s">
        <v>53</v>
      </c>
      <c r="K53" s="30"/>
      <c r="L53" s="30"/>
      <c r="M53" s="30"/>
      <c r="N53" s="30"/>
      <c r="O53" s="30"/>
      <c r="P53" s="30"/>
      <c r="Q53" s="30"/>
      <c r="R53" s="30"/>
      <c r="S53" s="30"/>
      <c r="T53" s="30"/>
      <c r="U53" s="30"/>
      <c r="V53" s="30"/>
      <c r="W53" s="30"/>
      <c r="X53" s="30"/>
      <c r="Y53" s="30"/>
      <c r="Z53" s="30"/>
      <c r="AA53" s="30"/>
      <c r="AB53" s="30"/>
      <c r="AC53" s="30"/>
    </row>
    <row r="54" spans="1:29" ht="18" customHeight="1" x14ac:dyDescent="0.3"/>
    <row r="55" spans="1:29" x14ac:dyDescent="0.3">
      <c r="A55" s="30"/>
      <c r="B55" s="30"/>
      <c r="C55" s="30"/>
      <c r="D55" s="30"/>
      <c r="E55" s="31"/>
      <c r="F55" s="30"/>
      <c r="G55" s="30"/>
      <c r="H55" s="30"/>
      <c r="I55" s="30"/>
      <c r="J55" s="31"/>
      <c r="K55" s="30"/>
      <c r="L55" s="30"/>
      <c r="M55" s="30"/>
      <c r="N55" s="30"/>
      <c r="O55" s="30" t="s">
        <v>186</v>
      </c>
      <c r="P55" s="30"/>
      <c r="Q55" s="30"/>
      <c r="R55" s="30"/>
      <c r="S55" s="30"/>
      <c r="T55" s="30"/>
      <c r="U55" s="30"/>
      <c r="V55" s="30"/>
      <c r="W55" s="30"/>
      <c r="X55" s="30"/>
      <c r="Y55" s="30"/>
      <c r="Z55" s="30"/>
      <c r="AA55" s="30"/>
      <c r="AB55" s="30"/>
      <c r="AC55" s="30"/>
    </row>
    <row r="56" spans="1:29" x14ac:dyDescent="0.3">
      <c r="A56" s="30"/>
      <c r="B56" s="30"/>
      <c r="C56" s="30"/>
      <c r="D56" s="30"/>
      <c r="E56" s="31"/>
      <c r="F56" s="30"/>
      <c r="G56" s="30"/>
      <c r="H56" s="30"/>
      <c r="I56" s="30"/>
      <c r="J56" s="31" t="s">
        <v>187</v>
      </c>
      <c r="K56" s="3">
        <v>11</v>
      </c>
      <c r="L56" s="3">
        <v>12</v>
      </c>
      <c r="M56" s="3">
        <v>11</v>
      </c>
      <c r="N56" s="3">
        <v>11</v>
      </c>
      <c r="O56" s="3">
        <v>12</v>
      </c>
      <c r="P56" s="3" t="s">
        <v>188</v>
      </c>
      <c r="Q56" s="3">
        <v>1</v>
      </c>
      <c r="R56" s="3">
        <v>5</v>
      </c>
      <c r="S56" s="3">
        <v>4</v>
      </c>
      <c r="T56" s="3">
        <v>2</v>
      </c>
      <c r="U56" s="3">
        <v>6</v>
      </c>
      <c r="V56" s="3">
        <v>5</v>
      </c>
      <c r="W56" s="30">
        <v>2</v>
      </c>
      <c r="X56" s="30">
        <v>1</v>
      </c>
      <c r="Y56" s="30">
        <v>2</v>
      </c>
      <c r="Z56" s="30">
        <v>1</v>
      </c>
      <c r="AA56" s="30">
        <v>1</v>
      </c>
      <c r="AB56" s="3">
        <v>6</v>
      </c>
      <c r="AC56" s="3">
        <v>10</v>
      </c>
    </row>
    <row r="57" spans="1:29" x14ac:dyDescent="0.3">
      <c r="A57" s="30"/>
      <c r="B57" s="25"/>
      <c r="C57" s="30"/>
      <c r="D57" s="30"/>
      <c r="E57" s="31"/>
      <c r="F57" s="30"/>
      <c r="G57" s="30"/>
      <c r="H57" s="30"/>
      <c r="I57" s="30"/>
      <c r="J57" s="31" t="s">
        <v>189</v>
      </c>
      <c r="K57" s="18">
        <v>0.214</v>
      </c>
      <c r="L57" s="18">
        <v>0.217</v>
      </c>
      <c r="M57" s="18">
        <v>0.214</v>
      </c>
      <c r="N57" s="18">
        <v>0.23799999999999999</v>
      </c>
      <c r="O57" s="18">
        <v>0.217</v>
      </c>
      <c r="P57" s="30" t="s">
        <v>188</v>
      </c>
      <c r="Q57" s="18">
        <v>2.7E-2</v>
      </c>
      <c r="R57" s="18">
        <v>7.3999999999999996E-2</v>
      </c>
      <c r="S57" s="18">
        <v>0.113</v>
      </c>
      <c r="T57" s="18">
        <v>5.3999999999999999E-2</v>
      </c>
      <c r="U57" s="18">
        <v>0.14599999999999999</v>
      </c>
      <c r="V57" s="18">
        <v>7.8E-2</v>
      </c>
      <c r="W57" s="34" t="s">
        <v>190</v>
      </c>
      <c r="X57" s="34"/>
      <c r="Y57" s="34"/>
      <c r="Z57" s="34"/>
      <c r="AA57" s="34"/>
      <c r="AB57" s="18">
        <v>0.111</v>
      </c>
      <c r="AC57" s="18">
        <v>0.17800000000000002</v>
      </c>
    </row>
    <row r="58" spans="1:29" x14ac:dyDescent="0.3">
      <c r="A58" s="30"/>
      <c r="B58" s="30"/>
      <c r="C58" s="30"/>
      <c r="D58" s="30"/>
      <c r="E58" s="31"/>
      <c r="F58" s="30"/>
      <c r="G58" s="30"/>
      <c r="H58" s="30"/>
      <c r="I58" s="30"/>
      <c r="J58" s="31"/>
      <c r="K58" s="30"/>
      <c r="L58" s="30"/>
      <c r="M58" s="30"/>
      <c r="N58" s="30"/>
      <c r="O58" s="30"/>
      <c r="P58" s="30"/>
      <c r="Q58" s="30"/>
      <c r="R58" s="30"/>
      <c r="S58" s="30"/>
      <c r="T58" s="30"/>
      <c r="U58" s="30"/>
      <c r="V58" s="30"/>
      <c r="W58" s="30" t="s">
        <v>191</v>
      </c>
      <c r="X58" s="30"/>
      <c r="Y58" s="3">
        <v>3</v>
      </c>
      <c r="Z58" s="30" t="s">
        <v>192</v>
      </c>
      <c r="AA58" s="30"/>
      <c r="AB58" s="30"/>
      <c r="AC58" s="30"/>
    </row>
    <row r="59" spans="1:29" x14ac:dyDescent="0.3">
      <c r="A59" s="30"/>
      <c r="B59" s="30"/>
      <c r="C59" s="30"/>
      <c r="D59" s="30"/>
      <c r="E59" s="31"/>
      <c r="F59" s="30"/>
      <c r="G59" s="30"/>
      <c r="H59" s="30"/>
      <c r="I59" s="30"/>
      <c r="J59" s="31"/>
      <c r="K59" s="30"/>
      <c r="L59" s="30"/>
      <c r="M59" s="30"/>
      <c r="N59" s="30"/>
      <c r="O59" s="30"/>
      <c r="P59" s="30"/>
      <c r="Q59" s="30"/>
      <c r="R59" s="30"/>
      <c r="S59" s="30"/>
      <c r="T59" s="30"/>
      <c r="U59" s="30"/>
      <c r="V59" s="30"/>
      <c r="W59" s="30"/>
      <c r="X59" s="30"/>
      <c r="Y59" s="18">
        <v>7.2999999999999995E-2</v>
      </c>
      <c r="Z59" s="30" t="s">
        <v>193</v>
      </c>
      <c r="AA59" s="30"/>
      <c r="AB59" s="30"/>
      <c r="AC59" s="30"/>
    </row>
  </sheetData>
  <autoFilter ref="A2:AC53" xr:uid="{00000000-0001-0000-0000-000000000000}">
    <filterColumn colId="2">
      <filters>
        <filter val="2018"/>
        <filter val="2018/19 (FY 18)"/>
        <filter val="FY 2018"/>
        <filter val="FY 2018-2019"/>
      </filters>
    </filterColumn>
  </autoFilter>
  <mergeCells count="1">
    <mergeCell ref="W57:AA57"/>
  </mergeCells>
  <hyperlinks>
    <hyperlink ref="D20" r:id="rId1" xr:uid="{4B3BB5E1-1715-449A-B544-812A5825CCDE}"/>
    <hyperlink ref="D49" r:id="rId2" xr:uid="{CE080E2E-E1BA-4D7E-A7E0-E7E9A078F432}"/>
    <hyperlink ref="D21" r:id="rId3" xr:uid="{629550D8-3053-471C-95D8-1A5E5117601D}"/>
    <hyperlink ref="D24" r:id="rId4" location="municipal-tonnages-&amp;-recycling-rates-" xr:uid="{76A8F817-F053-4527-BBD3-7F69F57F89A0}"/>
    <hyperlink ref="D7" r:id="rId5" xr:uid="{1D21DEBF-C392-49AA-9D03-E54C265726F6}"/>
    <hyperlink ref="D5" r:id="rId6" xr:uid="{38B96F17-B494-4FE1-AE90-891E64DBB86D}"/>
    <hyperlink ref="D41" r:id="rId7" xr:uid="{00A03DEA-2AD6-4AE0-8891-F20B7CB5F7ED}"/>
    <hyperlink ref="D48" r:id="rId8" xr:uid="{BAB257DF-59AD-41C1-B6AB-922015969288}"/>
    <hyperlink ref="D36" r:id="rId9" xr:uid="{955CDED2-CD48-4AC1-9193-057D981BFE9D}"/>
    <hyperlink ref="D26" r:id="rId10" xr:uid="{58156D7B-BDD7-4834-9897-773B9BD0CAED}"/>
  </hyperlinks>
  <pageMargins left="0.7" right="0.7" top="0.75" bottom="0.75" header="0.3" footer="0.3"/>
  <pageSetup orientation="portrait" horizontalDpi="200" verticalDpi="200" r:id="rId11"/>
  <legacyDrawing r:id="rId1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A640D-4729-4394-BD4A-F418304BCC9F}">
  <dimension ref="A1:G72"/>
  <sheetViews>
    <sheetView workbookViewId="0">
      <selection activeCell="C71" sqref="C71"/>
    </sheetView>
  </sheetViews>
  <sheetFormatPr defaultRowHeight="14.4" x14ac:dyDescent="0.3"/>
  <cols>
    <col min="3" max="3" width="10.88671875" bestFit="1" customWidth="1"/>
    <col min="4" max="4" width="33.109375" style="23" customWidth="1"/>
  </cols>
  <sheetData>
    <row r="1" spans="1:7" ht="17.399999999999999" x14ac:dyDescent="0.3">
      <c r="A1" s="38" t="s">
        <v>194</v>
      </c>
      <c r="B1" s="37"/>
      <c r="C1" s="37"/>
      <c r="E1" s="30"/>
      <c r="F1" s="30"/>
      <c r="G1" s="30" t="s">
        <v>195</v>
      </c>
    </row>
    <row r="2" spans="1:7" ht="16.8" x14ac:dyDescent="0.3">
      <c r="A2" s="39" t="s">
        <v>196</v>
      </c>
      <c r="B2" s="37"/>
      <c r="C2" s="37"/>
      <c r="E2" s="30"/>
      <c r="F2" s="30"/>
      <c r="G2" s="30"/>
    </row>
    <row r="3" spans="1:7" x14ac:dyDescent="0.3">
      <c r="A3" s="37" t="s">
        <v>197</v>
      </c>
      <c r="B3" s="37"/>
      <c r="C3" s="37"/>
      <c r="E3" s="30"/>
      <c r="F3" s="30"/>
      <c r="G3" s="30"/>
    </row>
    <row r="4" spans="1:7" x14ac:dyDescent="0.3">
      <c r="A4" s="37" t="s">
        <v>198</v>
      </c>
      <c r="B4" s="37"/>
      <c r="C4" s="37"/>
      <c r="E4" s="30"/>
      <c r="F4" s="30"/>
      <c r="G4" s="30"/>
    </row>
    <row r="6" spans="1:7" x14ac:dyDescent="0.3">
      <c r="A6" s="21" t="s">
        <v>199</v>
      </c>
      <c r="B6" s="21" t="s">
        <v>200</v>
      </c>
      <c r="C6" s="21" t="s">
        <v>201</v>
      </c>
      <c r="D6" s="24" t="s">
        <v>202</v>
      </c>
      <c r="E6" s="30"/>
      <c r="F6" s="30"/>
      <c r="G6" s="30"/>
    </row>
    <row r="7" spans="1:7" x14ac:dyDescent="0.3">
      <c r="A7" s="30" t="s">
        <v>203</v>
      </c>
      <c r="B7" s="30" t="s">
        <v>204</v>
      </c>
      <c r="C7" s="30">
        <v>18606787</v>
      </c>
      <c r="E7" s="30"/>
      <c r="F7" s="30"/>
      <c r="G7" s="30"/>
    </row>
    <row r="8" spans="1:7" x14ac:dyDescent="0.3">
      <c r="A8" s="30" t="s">
        <v>205</v>
      </c>
      <c r="B8" s="30" t="s">
        <v>51</v>
      </c>
      <c r="C8" s="30">
        <v>200800.9</v>
      </c>
      <c r="D8" s="23">
        <f>C8/$C$71</f>
        <v>1.0883874452881115E-2</v>
      </c>
      <c r="E8" s="30"/>
      <c r="F8" s="30"/>
      <c r="G8" s="30"/>
    </row>
    <row r="9" spans="1:7" x14ac:dyDescent="0.3">
      <c r="A9" s="30" t="s">
        <v>206</v>
      </c>
      <c r="B9" s="30" t="s">
        <v>54</v>
      </c>
      <c r="C9" s="30">
        <v>53249.599999999999</v>
      </c>
      <c r="D9" s="23">
        <f t="shared" ref="D9:D58" si="0">C9/$C$71</f>
        <v>2.8862518099577153E-3</v>
      </c>
      <c r="E9" s="30"/>
      <c r="F9" s="30"/>
      <c r="G9" s="30"/>
    </row>
    <row r="10" spans="1:7" x14ac:dyDescent="0.3">
      <c r="A10" s="30" t="s">
        <v>207</v>
      </c>
      <c r="B10" s="30" t="s">
        <v>57</v>
      </c>
      <c r="C10" s="30">
        <v>313618.7</v>
      </c>
      <c r="D10" s="23">
        <f t="shared" si="0"/>
        <v>1.6998860846120643E-2</v>
      </c>
      <c r="E10" s="30"/>
      <c r="F10" s="30"/>
      <c r="G10" s="30"/>
    </row>
    <row r="11" spans="1:7" x14ac:dyDescent="0.3">
      <c r="A11" s="30" t="s">
        <v>208</v>
      </c>
      <c r="B11" s="30" t="s">
        <v>62</v>
      </c>
      <c r="C11" s="30">
        <v>115937.60000000001</v>
      </c>
      <c r="D11" s="23">
        <f t="shared" si="0"/>
        <v>6.2840867882980088E-3</v>
      </c>
      <c r="E11" s="30"/>
      <c r="F11" s="30"/>
      <c r="G11" s="30"/>
    </row>
    <row r="12" spans="1:7" x14ac:dyDescent="0.3">
      <c r="A12" s="30" t="s">
        <v>209</v>
      </c>
      <c r="B12" s="30" t="s">
        <v>65</v>
      </c>
      <c r="C12" s="30">
        <v>2643576.2999999998</v>
      </c>
      <c r="D12" s="23">
        <f t="shared" si="0"/>
        <v>0.14328796611873743</v>
      </c>
      <c r="E12" s="30"/>
      <c r="F12" s="30"/>
      <c r="G12" s="30"/>
    </row>
    <row r="13" spans="1:7" x14ac:dyDescent="0.3">
      <c r="A13" s="30" t="s">
        <v>210</v>
      </c>
      <c r="B13" s="30" t="s">
        <v>68</v>
      </c>
      <c r="C13" s="30">
        <v>342535.9</v>
      </c>
      <c r="D13" s="23">
        <f t="shared" si="0"/>
        <v>1.8566240147353127E-2</v>
      </c>
      <c r="E13" s="30"/>
      <c r="F13" s="30"/>
      <c r="G13" s="30"/>
    </row>
    <row r="14" spans="1:7" x14ac:dyDescent="0.3">
      <c r="A14" s="30" t="s">
        <v>211</v>
      </c>
      <c r="B14" s="30" t="s">
        <v>71</v>
      </c>
      <c r="C14" s="30">
        <v>249998.1</v>
      </c>
      <c r="D14" s="23">
        <f t="shared" si="0"/>
        <v>1.3550476785008526E-2</v>
      </c>
      <c r="E14" s="30"/>
      <c r="F14" s="30"/>
      <c r="G14" s="30"/>
    </row>
    <row r="15" spans="1:7" x14ac:dyDescent="0.3">
      <c r="A15" s="30" t="s">
        <v>212</v>
      </c>
      <c r="B15" s="30" t="s">
        <v>74</v>
      </c>
      <c r="C15" s="30">
        <v>61735.1</v>
      </c>
      <c r="D15" s="23">
        <f t="shared" si="0"/>
        <v>3.3461855884911918E-3</v>
      </c>
      <c r="E15" s="30"/>
      <c r="F15" s="30"/>
      <c r="G15" s="30"/>
    </row>
    <row r="16" spans="1:7" x14ac:dyDescent="0.3">
      <c r="A16" s="30" t="s">
        <v>213</v>
      </c>
      <c r="B16" s="30" t="s">
        <v>77</v>
      </c>
      <c r="C16" s="30">
        <v>123836.1</v>
      </c>
      <c r="D16" s="23">
        <f t="shared" si="0"/>
        <v>6.712203805532899E-3</v>
      </c>
      <c r="E16" s="30"/>
      <c r="F16" s="30"/>
      <c r="G16" s="30"/>
    </row>
    <row r="17" spans="1:4" x14ac:dyDescent="0.3">
      <c r="A17" s="30" t="s">
        <v>214</v>
      </c>
      <c r="B17" s="30" t="s">
        <v>79</v>
      </c>
      <c r="C17" s="30">
        <v>943463.4</v>
      </c>
      <c r="D17" s="23">
        <f t="shared" si="0"/>
        <v>5.1137904244893111E-2</v>
      </c>
    </row>
    <row r="18" spans="1:4" x14ac:dyDescent="0.3">
      <c r="A18" s="30" t="s">
        <v>215</v>
      </c>
      <c r="B18" s="30" t="s">
        <v>81</v>
      </c>
      <c r="C18" s="30">
        <v>539300.30000000005</v>
      </c>
      <c r="D18" s="23">
        <f t="shared" si="0"/>
        <v>2.9231326939277272E-2</v>
      </c>
    </row>
    <row r="19" spans="1:4" x14ac:dyDescent="0.3">
      <c r="A19" s="30" t="s">
        <v>216</v>
      </c>
      <c r="B19" s="30" t="s">
        <v>83</v>
      </c>
      <c r="C19" s="30">
        <v>79854.7</v>
      </c>
      <c r="D19" s="23">
        <f t="shared" si="0"/>
        <v>4.328309929250743E-3</v>
      </c>
    </row>
    <row r="20" spans="1:4" x14ac:dyDescent="0.3">
      <c r="A20" s="30" t="s">
        <v>217</v>
      </c>
      <c r="B20" s="30" t="s">
        <v>85</v>
      </c>
      <c r="C20" s="30">
        <v>71075.399999999994</v>
      </c>
      <c r="D20" s="23">
        <f t="shared" si="0"/>
        <v>3.8524515093722503E-3</v>
      </c>
    </row>
    <row r="21" spans="1:4" x14ac:dyDescent="0.3">
      <c r="A21" s="30" t="s">
        <v>218</v>
      </c>
      <c r="B21" s="30" t="s">
        <v>87</v>
      </c>
      <c r="C21" s="30">
        <v>774065</v>
      </c>
      <c r="D21" s="23">
        <f t="shared" si="0"/>
        <v>4.1956118116848184E-2</v>
      </c>
    </row>
    <row r="22" spans="1:4" x14ac:dyDescent="0.3">
      <c r="A22" s="30" t="s">
        <v>219</v>
      </c>
      <c r="B22" s="30" t="s">
        <v>90</v>
      </c>
      <c r="C22" s="30">
        <v>337149.6</v>
      </c>
      <c r="D22" s="23">
        <f t="shared" si="0"/>
        <v>1.8274290196105131E-2</v>
      </c>
    </row>
    <row r="23" spans="1:4" x14ac:dyDescent="0.3">
      <c r="A23" s="30" t="s">
        <v>220</v>
      </c>
      <c r="B23" s="30" t="s">
        <v>92</v>
      </c>
      <c r="C23" s="30">
        <v>172929.4</v>
      </c>
      <c r="D23" s="23">
        <f t="shared" si="0"/>
        <v>9.3731745167081396E-3</v>
      </c>
    </row>
    <row r="24" spans="1:4" x14ac:dyDescent="0.3">
      <c r="A24" s="30" t="s">
        <v>221</v>
      </c>
      <c r="B24" s="30" t="s">
        <v>95</v>
      </c>
      <c r="C24" s="30">
        <v>158906.29999999999</v>
      </c>
      <c r="D24" s="23">
        <f t="shared" si="0"/>
        <v>8.6130899760502172E-3</v>
      </c>
    </row>
    <row r="25" spans="1:4" x14ac:dyDescent="0.3">
      <c r="A25" s="30" t="s">
        <v>222</v>
      </c>
      <c r="B25" s="30" t="s">
        <v>97</v>
      </c>
      <c r="C25" s="30">
        <v>188083.6</v>
      </c>
      <c r="D25" s="23">
        <f t="shared" si="0"/>
        <v>1.0194567300474801E-2</v>
      </c>
    </row>
    <row r="26" spans="1:4" x14ac:dyDescent="0.3">
      <c r="A26" s="30" t="s">
        <v>223</v>
      </c>
      <c r="B26" s="30" t="s">
        <v>100</v>
      </c>
      <c r="C26" s="30">
        <v>236265.60000000001</v>
      </c>
      <c r="D26" s="23">
        <f t="shared" si="0"/>
        <v>1.2806143438274572E-2</v>
      </c>
    </row>
    <row r="27" spans="1:4" x14ac:dyDescent="0.3">
      <c r="A27" s="30" t="s">
        <v>224</v>
      </c>
      <c r="B27" s="30" t="s">
        <v>103</v>
      </c>
      <c r="C27" s="30">
        <v>58178.8</v>
      </c>
      <c r="D27" s="23">
        <f t="shared" si="0"/>
        <v>3.1534258811553128E-3</v>
      </c>
    </row>
    <row r="28" spans="1:4" x14ac:dyDescent="0.3">
      <c r="A28" s="30" t="s">
        <v>225</v>
      </c>
      <c r="B28" s="30" t="s">
        <v>106</v>
      </c>
      <c r="C28" s="30">
        <v>368643.9</v>
      </c>
      <c r="D28" s="23">
        <f t="shared" si="0"/>
        <v>1.9981354293832652E-2</v>
      </c>
    </row>
    <row r="29" spans="1:4" x14ac:dyDescent="0.3">
      <c r="A29" s="30" t="s">
        <v>226</v>
      </c>
      <c r="B29" s="30" t="s">
        <v>109</v>
      </c>
      <c r="C29" s="30">
        <v>502954.3</v>
      </c>
      <c r="D29" s="23">
        <f t="shared" si="0"/>
        <v>2.7261289450080672E-2</v>
      </c>
    </row>
    <row r="30" spans="1:4" x14ac:dyDescent="0.3">
      <c r="A30" s="30" t="s">
        <v>227</v>
      </c>
      <c r="B30" s="30" t="s">
        <v>112</v>
      </c>
      <c r="C30" s="30">
        <v>467830.4</v>
      </c>
      <c r="D30" s="23">
        <f t="shared" si="0"/>
        <v>2.5357492615028884E-2</v>
      </c>
    </row>
    <row r="31" spans="1:4" x14ac:dyDescent="0.3">
      <c r="A31" s="30" t="s">
        <v>228</v>
      </c>
      <c r="B31" s="30" t="s">
        <v>114</v>
      </c>
      <c r="C31" s="30">
        <v>338524.5</v>
      </c>
      <c r="D31" s="23">
        <f t="shared" si="0"/>
        <v>1.8348812964605006E-2</v>
      </c>
    </row>
    <row r="32" spans="1:4" x14ac:dyDescent="0.3">
      <c r="A32" s="30" t="s">
        <v>229</v>
      </c>
      <c r="B32" s="30" t="s">
        <v>116</v>
      </c>
      <c r="C32" s="30">
        <v>101131.5</v>
      </c>
      <c r="D32" s="23">
        <f t="shared" si="0"/>
        <v>5.4815618318022801E-3</v>
      </c>
    </row>
    <row r="33" spans="1:4" x14ac:dyDescent="0.3">
      <c r="A33" s="30" t="s">
        <v>230</v>
      </c>
      <c r="B33" s="30" t="s">
        <v>119</v>
      </c>
      <c r="C33" s="30">
        <v>285995.09999999998</v>
      </c>
      <c r="D33" s="23">
        <f t="shared" si="0"/>
        <v>1.5501597664847018E-2</v>
      </c>
    </row>
    <row r="34" spans="1:4" x14ac:dyDescent="0.3">
      <c r="A34" s="30" t="s">
        <v>231</v>
      </c>
      <c r="B34" s="30" t="s">
        <v>123</v>
      </c>
      <c r="C34" s="30">
        <v>46614.1</v>
      </c>
      <c r="D34" s="23">
        <f t="shared" si="0"/>
        <v>2.5265923217179086E-3</v>
      </c>
    </row>
    <row r="35" spans="1:4" x14ac:dyDescent="0.3">
      <c r="A35" s="30" t="s">
        <v>232</v>
      </c>
      <c r="B35" s="30" t="s">
        <v>126</v>
      </c>
      <c r="C35" s="30">
        <v>116904.4</v>
      </c>
      <c r="D35" s="23">
        <f t="shared" si="0"/>
        <v>6.3364895903822889E-3</v>
      </c>
    </row>
    <row r="36" spans="1:4" x14ac:dyDescent="0.3">
      <c r="A36" s="30" t="s">
        <v>233</v>
      </c>
      <c r="B36" s="30" t="s">
        <v>129</v>
      </c>
      <c r="C36" s="30">
        <v>150711.6</v>
      </c>
      <c r="D36" s="23">
        <f t="shared" si="0"/>
        <v>8.1689182319045258E-3</v>
      </c>
    </row>
    <row r="37" spans="1:4" x14ac:dyDescent="0.3">
      <c r="A37" s="30" t="s">
        <v>234</v>
      </c>
      <c r="B37" s="30" t="s">
        <v>132</v>
      </c>
      <c r="C37" s="30">
        <v>75534.600000000006</v>
      </c>
      <c r="D37" s="23">
        <f t="shared" si="0"/>
        <v>4.0941504906033483E-3</v>
      </c>
    </row>
    <row r="38" spans="1:4" x14ac:dyDescent="0.3">
      <c r="A38" s="30" t="s">
        <v>235</v>
      </c>
      <c r="B38" s="30" t="s">
        <v>135</v>
      </c>
      <c r="C38" s="30">
        <v>550064.5</v>
      </c>
      <c r="D38" s="23">
        <f t="shared" si="0"/>
        <v>2.9814771542293009E-2</v>
      </c>
    </row>
    <row r="39" spans="1:4" x14ac:dyDescent="0.3">
      <c r="A39" s="30" t="s">
        <v>236</v>
      </c>
      <c r="B39" s="30" t="s">
        <v>137</v>
      </c>
      <c r="C39" s="30">
        <v>90999.4</v>
      </c>
      <c r="D39" s="23">
        <f t="shared" si="0"/>
        <v>4.9323785146755299E-3</v>
      </c>
    </row>
    <row r="40" spans="1:4" x14ac:dyDescent="0.3">
      <c r="A40" s="30" t="s">
        <v>237</v>
      </c>
      <c r="B40" s="30" t="s">
        <v>140</v>
      </c>
      <c r="C40" s="30">
        <v>1457995.8</v>
      </c>
      <c r="D40" s="23">
        <f t="shared" si="0"/>
        <v>7.9026753565486829E-2</v>
      </c>
    </row>
    <row r="41" spans="1:4" x14ac:dyDescent="0.3">
      <c r="A41" s="30" t="s">
        <v>238</v>
      </c>
      <c r="B41" s="30" t="s">
        <v>143</v>
      </c>
      <c r="C41" s="30">
        <v>504049.5</v>
      </c>
      <c r="D41" s="23">
        <f t="shared" si="0"/>
        <v>2.7320651829934525E-2</v>
      </c>
    </row>
    <row r="42" spans="1:4" x14ac:dyDescent="0.3">
      <c r="A42" s="30" t="s">
        <v>239</v>
      </c>
      <c r="B42" s="30" t="s">
        <v>146</v>
      </c>
      <c r="C42" s="30">
        <v>55884</v>
      </c>
      <c r="D42" s="23">
        <f t="shared" si="0"/>
        <v>3.0290423993359007E-3</v>
      </c>
    </row>
    <row r="43" spans="1:4" x14ac:dyDescent="0.3">
      <c r="A43" s="30" t="s">
        <v>240</v>
      </c>
      <c r="B43" s="30" t="s">
        <v>148</v>
      </c>
      <c r="C43" s="30">
        <v>598917.1</v>
      </c>
      <c r="D43" s="23">
        <f t="shared" si="0"/>
        <v>3.2462695755266252E-2</v>
      </c>
    </row>
    <row r="44" spans="1:4" x14ac:dyDescent="0.3">
      <c r="A44" s="30" t="s">
        <v>241</v>
      </c>
      <c r="B44" s="30" t="s">
        <v>151</v>
      </c>
      <c r="C44" s="30">
        <v>197358.3</v>
      </c>
      <c r="D44" s="23">
        <f t="shared" si="0"/>
        <v>1.0697277549224365E-2</v>
      </c>
    </row>
    <row r="45" spans="1:4" x14ac:dyDescent="0.3">
      <c r="A45" s="30" t="s">
        <v>242</v>
      </c>
      <c r="B45" s="30" t="s">
        <v>243</v>
      </c>
      <c r="C45" s="30">
        <v>215208.8</v>
      </c>
      <c r="D45" s="23">
        <f t="shared" si="0"/>
        <v>1.1664816045920118E-2</v>
      </c>
    </row>
    <row r="46" spans="1:4" x14ac:dyDescent="0.3">
      <c r="A46" s="30" t="s">
        <v>244</v>
      </c>
      <c r="B46" s="30" t="s">
        <v>155</v>
      </c>
      <c r="C46" s="30">
        <v>703946</v>
      </c>
      <c r="D46" s="23">
        <f t="shared" si="0"/>
        <v>3.8155505705441808E-2</v>
      </c>
    </row>
    <row r="47" spans="1:4" x14ac:dyDescent="0.3">
      <c r="A47" s="30" t="s">
        <v>245</v>
      </c>
      <c r="B47" s="30" t="s">
        <v>157</v>
      </c>
      <c r="C47" s="30">
        <v>52493.8</v>
      </c>
      <c r="D47" s="23">
        <f t="shared" si="0"/>
        <v>2.8452856971988207E-3</v>
      </c>
    </row>
    <row r="48" spans="1:4" x14ac:dyDescent="0.3">
      <c r="A48" s="30" t="s">
        <v>246</v>
      </c>
      <c r="B48" s="30" t="s">
        <v>159</v>
      </c>
      <c r="C48" s="30">
        <v>207772.7</v>
      </c>
      <c r="D48" s="23">
        <f t="shared" si="0"/>
        <v>1.1261762181026739E-2</v>
      </c>
    </row>
    <row r="49" spans="1:4" x14ac:dyDescent="0.3">
      <c r="A49" s="30" t="s">
        <v>247</v>
      </c>
      <c r="B49" s="30" t="s">
        <v>162</v>
      </c>
      <c r="C49" s="30">
        <v>46454.1</v>
      </c>
      <c r="D49" s="23">
        <f t="shared" si="0"/>
        <v>2.5179199506654829E-3</v>
      </c>
    </row>
    <row r="50" spans="1:4" x14ac:dyDescent="0.3">
      <c r="A50" s="30" t="s">
        <v>248</v>
      </c>
      <c r="B50" s="30" t="s">
        <v>249</v>
      </c>
      <c r="C50" s="30">
        <v>322648.5</v>
      </c>
      <c r="D50" s="23">
        <f t="shared" si="0"/>
        <v>1.7488296946928088E-2</v>
      </c>
    </row>
    <row r="51" spans="1:4" x14ac:dyDescent="0.3">
      <c r="A51" s="30" t="s">
        <v>250</v>
      </c>
      <c r="B51" s="30" t="s">
        <v>166</v>
      </c>
      <c r="C51" s="30">
        <v>1729286.6</v>
      </c>
      <c r="D51" s="23">
        <f t="shared" si="0"/>
        <v>9.373134406992023E-2</v>
      </c>
    </row>
    <row r="52" spans="1:4" x14ac:dyDescent="0.3">
      <c r="A52" s="30" t="s">
        <v>251</v>
      </c>
      <c r="B52" s="30" t="s">
        <v>169</v>
      </c>
      <c r="C52" s="30">
        <v>163327</v>
      </c>
      <c r="D52" s="23">
        <f t="shared" si="0"/>
        <v>8.8527021679968253E-3</v>
      </c>
    </row>
    <row r="53" spans="1:4" x14ac:dyDescent="0.3">
      <c r="A53" s="30" t="s">
        <v>252</v>
      </c>
      <c r="B53" s="30" t="s">
        <v>172</v>
      </c>
      <c r="C53" s="30">
        <v>29616.400000000001</v>
      </c>
      <c r="D53" s="23">
        <f t="shared" si="0"/>
        <v>1.6052775627315827E-3</v>
      </c>
    </row>
    <row r="54" spans="1:4" x14ac:dyDescent="0.3">
      <c r="A54" s="30" t="s">
        <v>253</v>
      </c>
      <c r="B54" s="30" t="s">
        <v>174</v>
      </c>
      <c r="C54" s="30">
        <v>477819.8</v>
      </c>
      <c r="D54" s="23">
        <f t="shared" si="0"/>
        <v>2.589894126122325E-2</v>
      </c>
    </row>
    <row r="55" spans="1:4" x14ac:dyDescent="0.3">
      <c r="A55" s="30" t="s">
        <v>254</v>
      </c>
      <c r="B55" s="30" t="s">
        <v>177</v>
      </c>
      <c r="C55" s="30">
        <v>515629.9</v>
      </c>
      <c r="D55" s="23">
        <f t="shared" si="0"/>
        <v>2.7948336365781451E-2</v>
      </c>
    </row>
    <row r="56" spans="1:4" x14ac:dyDescent="0.3">
      <c r="A56" s="30" t="s">
        <v>255</v>
      </c>
      <c r="B56" s="30" t="s">
        <v>180</v>
      </c>
      <c r="C56" s="30">
        <v>73114.2</v>
      </c>
      <c r="D56" s="23">
        <f t="shared" si="0"/>
        <v>3.9629591975077821E-3</v>
      </c>
    </row>
    <row r="57" spans="1:4" x14ac:dyDescent="0.3">
      <c r="A57" s="30" t="s">
        <v>256</v>
      </c>
      <c r="B57" s="30" t="s">
        <v>182</v>
      </c>
      <c r="C57" s="30">
        <v>299416</v>
      </c>
      <c r="D57" s="23">
        <f t="shared" si="0"/>
        <v>1.6229041568956375E-2</v>
      </c>
    </row>
    <row r="58" spans="1:4" x14ac:dyDescent="0.3">
      <c r="A58" s="30" t="s">
        <v>257</v>
      </c>
      <c r="B58" s="30" t="s">
        <v>184</v>
      </c>
      <c r="C58" s="30">
        <v>37987.9</v>
      </c>
      <c r="D58" s="23">
        <f t="shared" si="0"/>
        <v>2.0590322768902058E-3</v>
      </c>
    </row>
    <row r="59" spans="1:4" x14ac:dyDescent="0.3">
      <c r="A59" s="19" t="s">
        <v>258</v>
      </c>
      <c r="B59" s="19" t="s">
        <v>259</v>
      </c>
      <c r="C59" s="19">
        <v>968759.6</v>
      </c>
    </row>
    <row r="60" spans="1:4" x14ac:dyDescent="0.3">
      <c r="A60" s="19" t="s">
        <v>260</v>
      </c>
      <c r="B60" s="19" t="s">
        <v>261</v>
      </c>
      <c r="C60" s="19">
        <v>3266795.5</v>
      </c>
    </row>
    <row r="61" spans="1:4" x14ac:dyDescent="0.3">
      <c r="A61" s="19" t="s">
        <v>262</v>
      </c>
      <c r="B61" s="19" t="s">
        <v>263</v>
      </c>
      <c r="C61" s="19">
        <v>2477369.9</v>
      </c>
    </row>
    <row r="62" spans="1:4" x14ac:dyDescent="0.3">
      <c r="A62" s="19" t="s">
        <v>264</v>
      </c>
      <c r="B62" s="19" t="s">
        <v>265</v>
      </c>
      <c r="C62" s="19">
        <v>1175709.2</v>
      </c>
    </row>
    <row r="63" spans="1:4" x14ac:dyDescent="0.3">
      <c r="A63" s="19" t="s">
        <v>266</v>
      </c>
      <c r="B63" s="19" t="s">
        <v>267</v>
      </c>
      <c r="C63" s="19">
        <v>3912240.3</v>
      </c>
    </row>
    <row r="64" spans="1:4" x14ac:dyDescent="0.3">
      <c r="A64" s="19" t="s">
        <v>268</v>
      </c>
      <c r="B64" s="19" t="s">
        <v>269</v>
      </c>
      <c r="C64" s="19">
        <v>2332375.7999999998</v>
      </c>
    </row>
    <row r="65" spans="1:4" x14ac:dyDescent="0.3">
      <c r="A65" s="19" t="s">
        <v>270</v>
      </c>
      <c r="B65" s="19" t="s">
        <v>271</v>
      </c>
      <c r="C65" s="19">
        <v>662355.69999999995</v>
      </c>
    </row>
    <row r="66" spans="1:4" x14ac:dyDescent="0.3">
      <c r="A66" s="19" t="s">
        <v>272</v>
      </c>
      <c r="B66" s="19" t="s">
        <v>273</v>
      </c>
      <c r="C66" s="19">
        <v>3658837.3</v>
      </c>
    </row>
    <row r="67" spans="1:4" x14ac:dyDescent="0.3">
      <c r="A67" s="40" t="s">
        <v>274</v>
      </c>
      <c r="B67" s="37"/>
      <c r="C67" s="37"/>
    </row>
    <row r="68" spans="1:4" x14ac:dyDescent="0.3">
      <c r="A68" s="41" t="s">
        <v>275</v>
      </c>
      <c r="B68" s="42"/>
      <c r="C68" s="42"/>
      <c r="D68" s="23" t="s">
        <v>276</v>
      </c>
    </row>
    <row r="69" spans="1:4" x14ac:dyDescent="0.3">
      <c r="A69" s="36" t="s">
        <v>277</v>
      </c>
      <c r="B69" s="37"/>
      <c r="C69" s="37"/>
    </row>
    <row r="71" spans="1:4" x14ac:dyDescent="0.3">
      <c r="A71" s="30" t="s">
        <v>278</v>
      </c>
      <c r="B71" s="30"/>
      <c r="C71" s="30">
        <f>SUM(C8:C58)</f>
        <v>18449395.099999998</v>
      </c>
      <c r="D71" s="23" t="s">
        <v>279</v>
      </c>
    </row>
    <row r="72" spans="1:4" x14ac:dyDescent="0.3">
      <c r="A72" s="30" t="s">
        <v>280</v>
      </c>
      <c r="B72" s="30"/>
      <c r="C72" s="30"/>
      <c r="D72" s="23">
        <f>SUM(D8:D58)</f>
        <v>1</v>
      </c>
    </row>
  </sheetData>
  <mergeCells count="7">
    <mergeCell ref="A69:C69"/>
    <mergeCell ref="A1:C1"/>
    <mergeCell ref="A2:C2"/>
    <mergeCell ref="A3:C3"/>
    <mergeCell ref="A4:C4"/>
    <mergeCell ref="A67:C67"/>
    <mergeCell ref="A68:C68"/>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Record xmlns="4ffa91fb-a0ff-4ac5-b2db-65c790d184a4">Shared</Record>
    <Language xmlns="http://schemas.microsoft.com/sharepoint/v3">English</Language>
    <Document_x0020_Creation_x0020_Date xmlns="4ffa91fb-a0ff-4ac5-b2db-65c790d184a4">2021-11-04T11:17:06+00:00</Document_x0020_Creation_x0020_Date>
    <_Source xmlns="http://schemas.microsoft.com/sharepoint/v3/fields" xsi:nil="true"/>
    <j747ac98061d40f0aa7bd47e1db5675d xmlns="4ffa91fb-a0ff-4ac5-b2db-65c790d184a4">
      <Terms xmlns="http://schemas.microsoft.com/office/infopath/2007/PartnerControls"/>
    </j747ac98061d40f0aa7bd47e1db5675d>
    <e3f09c3df709400db2417a7161762d62 xmlns="4ffa91fb-a0ff-4ac5-b2db-65c790d184a4">
      <Terms xmlns="http://schemas.microsoft.com/office/infopath/2007/PartnerControls"/>
    </e3f09c3df709400db2417a7161762d62>
    <External_x0020_Contributor xmlns="4ffa91fb-a0ff-4ac5-b2db-65c790d184a4" xsi:nil="true"/>
    <TaxKeywordTaxHTField xmlns="4ffa91fb-a0ff-4ac5-b2db-65c790d184a4">
      <Terms xmlns="http://schemas.microsoft.com/office/infopath/2007/PartnerControls"/>
    </TaxKeywordTaxHTField>
    <Rights xmlns="4ffa91fb-a0ff-4ac5-b2db-65c790d184a4" xsi:nil="tru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haredContentType xmlns="Microsoft.SharePoint.Taxonomy.ContentTypeSync" SourceId="29f62856-1543-49d4-a736-4569d363f533" ContentTypeId="0x0101" PreviousValue="false"/>
</file>

<file path=customXml/item4.xml><?xml version="1.0" encoding="utf-8"?>
<ct:contentTypeSchema xmlns:ct="http://schemas.microsoft.com/office/2006/metadata/contentType" xmlns:ma="http://schemas.microsoft.com/office/2006/metadata/properties/metaAttributes" ct:_="" ma:_="" ma:contentTypeName="Document" ma:contentTypeID="0x010100EEE0035A3C136B41BBCD69EC0693A7FD" ma:contentTypeVersion="19" ma:contentTypeDescription="Create a new document." ma:contentTypeScope="" ma:versionID="d06fc9265f277d6cbee86f49a8b508e9">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4823c2d8-426f-4ce5-9ba4-269650d17a16" xmlns:ns6="1e59cadd-5402-4302-949d-b9a005960bd6" targetNamespace="http://schemas.microsoft.com/office/2006/metadata/properties" ma:root="true" ma:fieldsID="cdb82d15d41b2ba9e7c7e6e438a2d33f" ns1:_="" ns2:_="" ns3:_="" ns4:_="" ns5:_="" ns6:_="">
    <xsd:import namespace="http://schemas.microsoft.com/sharepoint/v3"/>
    <xsd:import namespace="4ffa91fb-a0ff-4ac5-b2db-65c790d184a4"/>
    <xsd:import namespace="http://schemas.microsoft.com/sharepoint.v3"/>
    <xsd:import namespace="http://schemas.microsoft.com/sharepoint/v3/fields"/>
    <xsd:import namespace="4823c2d8-426f-4ce5-9ba4-269650d17a16"/>
    <xsd:import namespace="1e59cadd-5402-4302-949d-b9a005960bd6"/>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2:e3f09c3df709400db2417a7161762d62" minOccurs="0"/>
                <xsd:element ref="ns5:SharedWithUsers" minOccurs="0"/>
                <xsd:element ref="ns5:SharedWithDetails" minOccurs="0"/>
                <xsd:element ref="ns6:MediaServiceMetadata" minOccurs="0"/>
                <xsd:element ref="ns6:MediaServiceFastMetadata" minOccurs="0"/>
                <xsd:element ref="ns6:MediaServiceAutoTags" minOccurs="0"/>
                <xsd:element ref="ns6:MediaServiceOCR" minOccurs="0"/>
                <xsd:element ref="ns6:MediaServiceEventHashCode" minOccurs="0"/>
                <xsd:element ref="ns6:MediaServiceGenerationTime" minOccurs="0"/>
                <xsd:element ref="ns6:MediaServiceDateTaken" minOccurs="0"/>
                <xsd:element ref="ns6:MediaServiceLocation" minOccurs="0"/>
                <xsd:element ref="ns6:MediaServiceAutoKeyPoints" minOccurs="0"/>
                <xsd:element ref="ns6:MediaServiceKeyPoints" minOccurs="0"/>
                <xsd:element ref="ns6:MediaLengthInSecond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ma:readOnly="false">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description="" ma:hidden="true" ma:list="{f4a55188-8747-4148-b735-812f52dff189}" ma:internalName="TaxCatchAllLabel" ma:readOnly="true" ma:showField="CatchAllDataLabel" ma:web="857308bd-36ec-417c-ac2d-b4e1e7c71c2e">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description="" ma:hidden="true" ma:list="{f4a55188-8747-4148-b735-812f52dff189}" ma:internalName="TaxCatchAll" ma:showField="CatchAllData" ma:web="857308bd-36ec-417c-ac2d-b4e1e7c71c2e">
      <xsd:complexType>
        <xsd:complexContent>
          <xsd:extension base="dms:MultiChoiceLookup">
            <xsd:sequence>
              <xsd:element name="Value" type="dms:Lookup" maxOccurs="unbounded" minOccurs="0" nillable="true"/>
            </xsd:sequence>
          </xsd:extension>
        </xsd:complexContent>
      </xsd:complexType>
    </xsd:element>
    <xsd:element name="e3f09c3df709400db2417a7161762d62" ma:index="28" nillable="true" ma:taxonomy="true" ma:internalName="e3f09c3df709400db2417a7161762d62" ma:taxonomyFieldName="EPA_x0020_Subject" ma:displayName="EPA Subject" ma:readOnly="false" ma:default="" ma:fieldId="{e3f09c3d-f709-400d-b241-7a7161762d62}" ma:taxonomyMulti="true" ma:sspId="29f62856-1543-49d4-a736-4569d363f533" ma:termSetId="7a3d4ae0-7e62-45a2-a406-c6a8a6a8eee3"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823c2d8-426f-4ce5-9ba4-269650d17a16" elementFormDefault="qualified">
    <xsd:import namespace="http://schemas.microsoft.com/office/2006/documentManagement/types"/>
    <xsd:import namespace="http://schemas.microsoft.com/office/infopath/2007/PartnerControls"/>
    <xsd:element name="SharedWithUsers" ma:index="29"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0"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e59cadd-5402-4302-949d-b9a005960bd6" elementFormDefault="qualified">
    <xsd:import namespace="http://schemas.microsoft.com/office/2006/documentManagement/types"/>
    <xsd:import namespace="http://schemas.microsoft.com/office/infopath/2007/PartnerControls"/>
    <xsd:element name="MediaServiceMetadata" ma:index="31" nillable="true" ma:displayName="MediaServiceMetadata" ma:description="" ma:hidden="true" ma:internalName="MediaServiceMetadata" ma:readOnly="true">
      <xsd:simpleType>
        <xsd:restriction base="dms:Note"/>
      </xsd:simpleType>
    </xsd:element>
    <xsd:element name="MediaServiceFastMetadata" ma:index="32" nillable="true" ma:displayName="MediaServiceFastMetadata" ma:description="" ma:hidden="true" ma:internalName="MediaServiceFastMetadata" ma:readOnly="true">
      <xsd:simpleType>
        <xsd:restriction base="dms:Note"/>
      </xsd:simpleType>
    </xsd:element>
    <xsd:element name="MediaServiceAutoTags" ma:index="33" nillable="true" ma:displayName="MediaServiceAutoTags" ma:internalName="MediaServiceAutoTags" ma:readOnly="true">
      <xsd:simpleType>
        <xsd:restriction base="dms:Text"/>
      </xsd:simpleType>
    </xsd:element>
    <xsd:element name="MediaServiceOCR" ma:index="34" nillable="true" ma:displayName="MediaServiceOCR" ma:internalName="MediaServiceOCR" ma:readOnly="true">
      <xsd:simpleType>
        <xsd:restriction base="dms:Note">
          <xsd:maxLength value="255"/>
        </xsd:restriction>
      </xsd:simpleType>
    </xsd:element>
    <xsd:element name="MediaServiceEventHashCode" ma:index="35" nillable="true" ma:displayName="MediaServiceEventHashCode" ma:hidden="true" ma:internalName="MediaServiceEventHashCode" ma:readOnly="true">
      <xsd:simpleType>
        <xsd:restriction base="dms:Text"/>
      </xsd:simpleType>
    </xsd:element>
    <xsd:element name="MediaServiceGenerationTime" ma:index="36" nillable="true" ma:displayName="MediaServiceGenerationTime" ma:hidden="true" ma:internalName="MediaServiceGenerationTime" ma:readOnly="true">
      <xsd:simpleType>
        <xsd:restriction base="dms:Text"/>
      </xsd:simpleType>
    </xsd:element>
    <xsd:element name="MediaServiceDateTaken" ma:index="37" nillable="true" ma:displayName="MediaServiceDateTaken" ma:hidden="true" ma:internalName="MediaServiceDateTaken" ma:readOnly="true">
      <xsd:simpleType>
        <xsd:restriction base="dms:Text"/>
      </xsd:simpleType>
    </xsd:element>
    <xsd:element name="MediaServiceLocation" ma:index="38" nillable="true" ma:displayName="Location" ma:internalName="MediaServiceLocation" ma:readOnly="true">
      <xsd:simpleType>
        <xsd:restriction base="dms:Text"/>
      </xsd:simpleType>
    </xsd:element>
    <xsd:element name="MediaServiceAutoKeyPoints" ma:index="39" nillable="true" ma:displayName="MediaServiceAutoKeyPoints" ma:hidden="true" ma:internalName="MediaServiceAutoKeyPoints" ma:readOnly="true">
      <xsd:simpleType>
        <xsd:restriction base="dms:Note"/>
      </xsd:simpleType>
    </xsd:element>
    <xsd:element name="MediaServiceKeyPoints" ma:index="40" nillable="true" ma:displayName="KeyPoints" ma:internalName="MediaServiceKeyPoints" ma:readOnly="true">
      <xsd:simpleType>
        <xsd:restriction base="dms:Note">
          <xsd:maxLength value="255"/>
        </xsd:restriction>
      </xsd:simpleType>
    </xsd:element>
    <xsd:element name="MediaLengthInSeconds" ma:index="41"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3464413-9B87-4D25-8827-D95B5E79622F}">
  <ds:schemaRefs>
    <ds:schemaRef ds:uri="http://schemas.microsoft.com/office/2006/metadata/properties"/>
    <ds:schemaRef ds:uri="http://schemas.microsoft.com/office/infopath/2007/PartnerControls"/>
    <ds:schemaRef ds:uri="4ffa91fb-a0ff-4ac5-b2db-65c790d184a4"/>
    <ds:schemaRef ds:uri="http://schemas.microsoft.com/sharepoint/v3"/>
    <ds:schemaRef ds:uri="http://schemas.microsoft.com/sharepoint/v3/fields"/>
    <ds:schemaRef ds:uri="http://schemas.microsoft.com/sharepoint.v3"/>
  </ds:schemaRefs>
</ds:datastoreItem>
</file>

<file path=customXml/itemProps2.xml><?xml version="1.0" encoding="utf-8"?>
<ds:datastoreItem xmlns:ds="http://schemas.openxmlformats.org/officeDocument/2006/customXml" ds:itemID="{4813070A-0278-493F-9E08-88DDB6A2A812}">
  <ds:schemaRefs>
    <ds:schemaRef ds:uri="http://schemas.microsoft.com/sharepoint/v3/contenttype/forms"/>
  </ds:schemaRefs>
</ds:datastoreItem>
</file>

<file path=customXml/itemProps3.xml><?xml version="1.0" encoding="utf-8"?>
<ds:datastoreItem xmlns:ds="http://schemas.openxmlformats.org/officeDocument/2006/customXml" ds:itemID="{6A31BB21-5FC1-4649-9213-CCC290BD2854}">
  <ds:schemaRefs>
    <ds:schemaRef ds:uri="Microsoft.SharePoint.Taxonomy.ContentTypeSync"/>
  </ds:schemaRefs>
</ds:datastoreItem>
</file>

<file path=customXml/itemProps4.xml><?xml version="1.0" encoding="utf-8"?>
<ds:datastoreItem xmlns:ds="http://schemas.openxmlformats.org/officeDocument/2006/customXml" ds:itemID="{54820548-F128-4E7C-B332-89A5308D28E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ffa91fb-a0ff-4ac5-b2db-65c790d184a4"/>
    <ds:schemaRef ds:uri="http://schemas.microsoft.com/sharepoint.v3"/>
    <ds:schemaRef ds:uri="http://schemas.microsoft.com/sharepoint/v3/fields"/>
    <ds:schemaRef ds:uri="4823c2d8-426f-4ce5-9ba4-269650d17a16"/>
    <ds:schemaRef ds:uri="1e59cadd-5402-4302-949d-b9a005960bd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 Me</vt:lpstr>
      <vt:lpstr>Data Summary</vt:lpstr>
      <vt:lpstr>Raw Data Table</vt:lpstr>
      <vt:lpstr>State GDPs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Meyer, David</cp:lastModifiedBy>
  <cp:revision/>
  <dcterms:created xsi:type="dcterms:W3CDTF">2021-11-04T15:17:07Z</dcterms:created>
  <dcterms:modified xsi:type="dcterms:W3CDTF">2022-07-11T20:13:13Z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0x010100EEE0035A3C136B41BBCD69EC0693A7FD</vt:lpwstr>
  </property>
  <property fmtid="{D5CDD505-2E9C-101B-9397-08002B2CF9AE}" pid="3" name="TaxKeyword">
    <vt:lpwstr/>
  </property>
  <property fmtid="{D5CDD505-2E9C-101B-9397-08002B2CF9AE}" pid="4" name="EPA Subject">
    <vt:lpwstr/>
  </property>
  <property fmtid="{D5CDD505-2E9C-101B-9397-08002B2CF9AE}" pid="5" name="Document Type">
    <vt:lpwstr/>
  </property>
</Properties>
</file>