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YA\Desktop\Attendance\"/>
    </mc:Choice>
  </mc:AlternateContent>
  <xr:revisionPtr revIDLastSave="0" documentId="13_ncr:1_{7CC04309-8736-46C3-899A-06684E96586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rch" sheetId="2" r:id="rId1"/>
    <sheet name="Pay polic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 a="1"/>
  <c r="M6" i="2" s="1"/>
  <c r="M22" i="2" a="1"/>
  <c r="M22" i="2" s="1"/>
  <c r="M7" i="2" a="1"/>
  <c r="M7" i="2"/>
  <c r="M8" i="2" a="1"/>
  <c r="M8" i="2" s="1"/>
  <c r="M9" i="2" a="1"/>
  <c r="M9" i="2" s="1"/>
  <c r="M10" i="2" a="1"/>
  <c r="M10" i="2" s="1"/>
  <c r="M11" i="2" a="1"/>
  <c r="M11" i="2"/>
  <c r="M12" i="2" a="1"/>
  <c r="M12" i="2" s="1"/>
  <c r="M13" i="2" a="1"/>
  <c r="M13" i="2" s="1"/>
  <c r="M14" i="2" a="1"/>
  <c r="M14" i="2" s="1"/>
  <c r="M15" i="2" a="1"/>
  <c r="M15" i="2"/>
  <c r="M16" i="2" a="1"/>
  <c r="M16" i="2" s="1"/>
  <c r="M17" i="2" a="1"/>
  <c r="M17" i="2" s="1"/>
  <c r="M18" i="2" a="1"/>
  <c r="M18" i="2" s="1"/>
  <c r="M19" i="2" a="1"/>
  <c r="M19" i="2"/>
  <c r="M20" i="2" a="1"/>
  <c r="M20" i="2" s="1"/>
  <c r="M21" i="2" a="1"/>
  <c r="M21" i="2" s="1"/>
  <c r="M23" i="2" a="1"/>
  <c r="M23" i="2" s="1"/>
  <c r="M24" i="2" a="1"/>
  <c r="M24" i="2" s="1"/>
  <c r="M25" i="2" a="1"/>
  <c r="M25" i="2"/>
  <c r="M26" i="2" a="1"/>
  <c r="M26" i="2" s="1"/>
  <c r="M27" i="2" a="1"/>
  <c r="M27" i="2" s="1"/>
  <c r="M28" i="2" a="1"/>
  <c r="M28" i="2" s="1"/>
  <c r="M29" i="2" a="1"/>
  <c r="M29" i="2"/>
  <c r="M30" i="2" a="1"/>
  <c r="M30" i="2" s="1"/>
  <c r="M31" i="2" a="1"/>
  <c r="M31" i="2" s="1"/>
  <c r="M32" i="2" a="1"/>
  <c r="M32" i="2" s="1"/>
  <c r="M33" i="2" a="1"/>
  <c r="M33" i="2"/>
  <c r="M34" i="2" a="1"/>
  <c r="M34" i="2" s="1"/>
  <c r="P6" i="2" a="1"/>
  <c r="P6" i="2" s="1"/>
  <c r="P13" i="2" a="1"/>
  <c r="P13" i="2" s="1"/>
  <c r="P20" i="2" a="1"/>
  <c r="P20" i="2" s="1"/>
  <c r="P27" i="2" a="1"/>
  <c r="P27" i="2" s="1"/>
  <c r="P34" i="2" a="1"/>
  <c r="P34" i="2" s="1"/>
  <c r="L35" i="2"/>
  <c r="G7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O35" i="2"/>
  <c r="N14" i="2" a="1"/>
  <c r="N14" i="2" s="1"/>
  <c r="N13" i="2" a="1"/>
  <c r="N13" i="2" s="1"/>
  <c r="N12" i="2" a="1"/>
  <c r="N12" i="2" s="1"/>
  <c r="G12" i="2"/>
  <c r="N11" i="2" a="1"/>
  <c r="N11" i="2" s="1"/>
  <c r="N10" i="2" a="1"/>
  <c r="N10" i="2" s="1"/>
  <c r="N9" i="2" a="1"/>
  <c r="N9" i="2" s="1"/>
  <c r="N8" i="2" a="1"/>
  <c r="N8" i="2" s="1"/>
  <c r="N7" i="2" a="1"/>
  <c r="N7" i="2" s="1"/>
  <c r="N6" i="2" a="1"/>
  <c r="N6" i="2" s="1"/>
  <c r="N5" i="2" a="1"/>
  <c r="N5" i="2" s="1"/>
  <c r="M5" i="2" a="1"/>
  <c r="M5" i="2" s="1"/>
  <c r="N4" i="2" a="1"/>
  <c r="N4" i="2" s="1"/>
  <c r="M4" i="2" a="1"/>
  <c r="M4" i="2" s="1"/>
  <c r="P9" i="2" l="1" a="1"/>
  <c r="P9" i="2" s="1"/>
  <c r="P23" i="2" a="1"/>
  <c r="P23" i="2" s="1"/>
  <c r="P19" i="2" a="1"/>
  <c r="P19" i="2" s="1"/>
  <c r="P31" i="2" a="1"/>
  <c r="P31" i="2" s="1"/>
  <c r="P12" i="2" a="1"/>
  <c r="P12" i="2" s="1"/>
  <c r="P24" i="2" a="1"/>
  <c r="P24" i="2" s="1"/>
  <c r="P32" i="2" a="1"/>
  <c r="P32" i="2" s="1"/>
  <c r="P17" i="2" a="1"/>
  <c r="P17" i="2" s="1"/>
  <c r="P21" i="2" a="1"/>
  <c r="P21" i="2" s="1"/>
  <c r="P25" i="2" a="1"/>
  <c r="P25" i="2" s="1"/>
  <c r="P29" i="2" a="1"/>
  <c r="P29" i="2" s="1"/>
  <c r="P33" i="2" a="1"/>
  <c r="P33" i="2" s="1"/>
  <c r="P10" i="2" a="1"/>
  <c r="P10" i="2" s="1"/>
  <c r="P28" i="2" a="1"/>
  <c r="P28" i="2" s="1"/>
  <c r="P8" i="2" a="1"/>
  <c r="P8" i="2" s="1"/>
  <c r="P18" i="2" a="1"/>
  <c r="P18" i="2" s="1"/>
  <c r="P22" i="2" a="1"/>
  <c r="P22" i="2" s="1"/>
  <c r="P26" i="2" a="1"/>
  <c r="P26" i="2" s="1"/>
  <c r="P30" i="2" a="1"/>
  <c r="P30" i="2" s="1"/>
  <c r="P16" i="2" a="1"/>
  <c r="P16" i="2" s="1"/>
  <c r="P5" i="2" a="1"/>
  <c r="P5" i="2" s="1"/>
  <c r="P11" i="2" a="1"/>
  <c r="P11" i="2" s="1"/>
  <c r="P14" i="2" a="1"/>
  <c r="P14" i="2" s="1"/>
  <c r="P15" i="2" a="1"/>
  <c r="P15" i="2" s="1"/>
  <c r="P7" i="2" a="1"/>
  <c r="P7" i="2" s="1"/>
  <c r="N35" i="2"/>
  <c r="G6" i="2"/>
  <c r="G15" i="2" s="1"/>
  <c r="M35" i="2"/>
  <c r="P4" i="2" a="1"/>
  <c r="P4" i="2" s="1"/>
  <c r="G14" i="2" l="1"/>
  <c r="P35" i="2"/>
  <c r="G11" i="2" s="1"/>
  <c r="G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<sst xmlns="http://schemas.openxmlformats.org/spreadsheetml/2006/main" count="23" uniqueCount="23">
  <si>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Arrive</t>
  </si>
  <si>
    <t>Date</t>
  </si>
  <si>
    <t xml:space="preserve">Arrive Time </t>
  </si>
  <si>
    <t>Departure Time</t>
  </si>
  <si>
    <t>Breaks</t>
  </si>
  <si>
    <t>Late</t>
  </si>
  <si>
    <t>Overtime</t>
  </si>
  <si>
    <t>Notes</t>
  </si>
  <si>
    <t>Day Value</t>
  </si>
  <si>
    <t>Leave</t>
  </si>
  <si>
    <t>Added Products</t>
  </si>
  <si>
    <t>Extra Day</t>
  </si>
  <si>
    <t>Total Breaks</t>
  </si>
  <si>
    <t>Base pay</t>
  </si>
  <si>
    <t>Month Value</t>
  </si>
  <si>
    <t>Products</t>
  </si>
  <si>
    <t>Deductions</t>
  </si>
  <si>
    <t>Absence</t>
  </si>
  <si>
    <t>Extra Days</t>
  </si>
  <si>
    <t>Advance</t>
  </si>
  <si>
    <t>Total pay</t>
  </si>
  <si>
    <t>Total</t>
  </si>
  <si>
    <t>1- arriving late = -1hr for each hour
2- overtime = +0.5hr for each hour 
3- absence = -150 L.E
4- extra day = +150 L.E    
5- added products to the website = 10 L.E for each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</si>
</sst>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[$-409]h:mm:ss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wrapText="1"/>
    </xf>
  </cellXfs>
  <cellStyles count="2">
    <cellStyle name="20% - Accent1" xfId="1" builtinId="30"/>
    <cellStyle name="Norma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2988-2C39-4598-81B9-F98EE2294EC4}">
  <dimension ref="F3:P35"/>
  <sheetViews>
    <sheetView tabSelected="1" workbookViewId="0">
      <selection activeCell="B4" sqref="B4"/>
    </sheetView>
  </sheetViews>
  <sheetFormatPr defaultRowHeight="15" x14ac:dyDescent="0.25"/>
  <cols>
    <col min="6" max="6" width="15.140625" bestFit="1" customWidth="1"/>
    <col min="7" max="7" width="8" bestFit="1" customWidth="1"/>
    <col min="9" max="9" width="5.140625" bestFit="1" customWidth="1"/>
    <col min="10" max="10" width="11.7109375" bestFit="1" customWidth="1"/>
    <col min="11" max="11" width="15" bestFit="1" customWidth="1"/>
    <col min="12" max="12" width="7.140625" bestFit="1" customWidth="1"/>
    <col min="13" max="13" width="8.140625" customWidth="1"/>
    <col min="14" max="14" width="9.42578125" bestFit="1" customWidth="1"/>
    <col min="15" max="15" width="12" bestFit="1" customWidth="1"/>
    <col min="16" max="16" width="9.85546875" bestFit="1" customWidth="1"/>
  </cols>
  <sheetData>
    <row r="3" spans="6:16" x14ac:dyDescent="0.25">
      <c r="F3" s="1" t="s">
        <v>0</v>
      </c>
      <c r="G3" s="2">
        <v>0.33333333333333331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</row>
    <row r="4" spans="6:16" x14ac:dyDescent="0.25">
      <c r="F4" s="1" t="s">
        <v>9</v>
      </c>
      <c r="G4" s="2">
        <v>0.70833333333333337</v>
      </c>
      <c r="I4" s="3">
        <v>45413</v>
      </c>
      <c r="J4" s="4"/>
      <c r="K4" s="2"/>
      <c r="L4" s="6"/>
      <c r="M4" s="7" cm="1">
        <f t="array" ref="M4">IF(J4="absent",0,_xlfn.IFS(J4=0,0,J4*24&gt;=13,0,J4*24&lt;13,(J4-$G$3)))</f>
        <v>0</v>
      </c>
      <c r="N4" s="7" cm="1">
        <f t="array" ref="N4">IF(J4="absent",0,_xlfn.IFS(K4=0,0,K4*24&lt;17,0,AND(K4*24&gt;17,J4*24&lt;13),(K4-$G$4),J4&lt;=13,0))</f>
        <v>0</v>
      </c>
      <c r="O4" s="6"/>
      <c r="P4" s="8" cm="1">
        <f t="array" ref="P4">IF(J4="absent",0,IF(WEEKDAY(I4,17)=6,($G$10/30),_xlfn.IFS(AND(J4*24&lt;13,J4&lt;&gt;0,K4*24&gt;=17),($G$10/30)+(N4*24*(($G$10/30)/9)*1.5)+((-M4*(($G$10/30)/9)*2)*24)+(-(L4*24)*(($G$10/30)/9)*1.5),AND(J4&gt;=(13/24),J4&lt;&gt;0,K4&lt;=(17*24)),(($G$10/30)/9)*((K4-J4)*24)+O4,J4=0,0+O4,K4&lt;$G$4,((K4-J4)*24*($G$10/30)/9)+(-(L4*24)*(($G$10/30)/9)))))</f>
        <v>0</v>
      </c>
    </row>
    <row r="5" spans="6:16" x14ac:dyDescent="0.25">
      <c r="F5" s="1" t="s">
        <v>10</v>
      </c>
      <c r="G5" s="9"/>
      <c r="I5" s="3">
        <v>45414</v>
      </c>
      <c r="J5" s="4"/>
      <c r="K5" s="2"/>
      <c r="L5" s="6"/>
      <c r="M5" s="7" cm="1">
        <f t="array" ref="M5">IF(J5="absent",0,_xlfn.IFS(J5=0,0,J5*24&gt;=13,0,J5*24&lt;13,(J5-$G$3)))</f>
        <v>0</v>
      </c>
      <c r="N5" s="7" cm="1">
        <f t="array" ref="N5">IF(J5="absent",0,_xlfn.IFS(K5=0,0,K5*24&lt;17,0,AND(K5*24&gt;17,J5*24&lt;13),(K5-$G$4),J5&lt;=13,0))</f>
        <v>0</v>
      </c>
      <c r="O5" s="6"/>
      <c r="P5" s="8" cm="1">
        <f t="array" ref="P5">IF(J5="absent",0,IF(WEEKDAY(I5,17)=6,($G$10/30),_xlfn.IFS(AND(J5*24&lt;13,J5&lt;&gt;0,K5*24&gt;=17),($G$10/30)+(N5*24*(($G$10/30)/9)*1.5)+((-M5*(($G$10/30)/9)*2)*24)+(-(L5*24)*(($G$10/30)/9)*1.5),AND(J5&gt;=(13/24),J5&lt;&gt;0,K5&lt;=(17*24)),(($G$10/30)/9)*((K5-J5)*24)+O5,J5=0,0+O5,K5&lt;$G$4,((K5-J5)*24*($G$10/30)/9)+(-(L5*24)*(($G$10/30)/9)))))</f>
        <v>0</v>
      </c>
    </row>
    <row r="6" spans="6:16" x14ac:dyDescent="0.25">
      <c r="F6" s="1" t="s">
        <v>11</v>
      </c>
      <c r="G6" s="9">
        <f>COUNTIF(J2:N25,F6)</f>
        <v>0</v>
      </c>
      <c r="I6" s="3">
        <v>45415</v>
      </c>
      <c r="J6" s="4"/>
      <c r="K6" s="2"/>
      <c r="L6" s="6"/>
      <c r="M6" s="7" cm="1">
        <f t="array" ref="M6">IF(J6="absent",0,_xlfn.IFS(J6=0,0,J6*24&gt;=13,0,J6*24&lt;13,(J6-$G$3)))</f>
        <v>0</v>
      </c>
      <c r="N6" s="7" cm="1">
        <f t="array" ref="N6">IF(J6="absent",0,_xlfn.IFS(K6=0,0,K6*24&lt;17,0,AND(K6*24&gt;17,J6*24&lt;13),(K6-$G$4),J6&lt;=13,0))</f>
        <v>0</v>
      </c>
      <c r="O6" s="6"/>
      <c r="P6" s="8" cm="1">
        <f t="array" ref="P6">IF(J6="absent",0,IF(WEEKDAY(I6,17)=6,($G$10/30),_xlfn.IFS(AND(J6*24&lt;13,J6&lt;&gt;0,K6*24&gt;=17),($G$10/30)+(N6*24*(($G$10/30)/9)*1.5)+((-M6*(($G$10/30)/9)*2)*24)+(-(L6*24)*(($G$10/30)/9)*1.5),AND(J6&gt;=(13/24),J6&lt;&gt;0,K6&lt;=(17*24)),(($G$10/30)/9)*((K6-J6)*24)+O6,J6=0,0+O6,K6&lt;$G$4,((K6-J6)*24*($G$10/30)/9)+(-(L6*24)*(($G$10/30)/9)))))</f>
        <v>76.666666666666671</v>
      </c>
    </row>
    <row r="7" spans="6:16" x14ac:dyDescent="0.25">
      <c r="F7" s="1" t="s">
        <v>12</v>
      </c>
      <c r="G7" s="7">
        <f>SUM(L35)</f>
        <v>0</v>
      </c>
      <c r="I7" s="3">
        <v>45416</v>
      </c>
      <c r="J7" s="4"/>
      <c r="K7" s="2"/>
      <c r="L7" s="10"/>
      <c r="M7" s="7" cm="1">
        <f t="array" ref="M7">IF(J7="absent",0,_xlfn.IFS(J7=0,0,J7*24&gt;=13,0,J7*24&lt;13,(J7-$G$3)))</f>
        <v>0</v>
      </c>
      <c r="N7" s="7" cm="1">
        <f t="array" ref="N7">IF(J7="absent",0,_xlfn.IFS(K7=0,0,K7*24&lt;17,0,AND(K7*24&gt;17,J7*24&lt;13),(K7-$G$4),J7&lt;=13,0))</f>
        <v>0</v>
      </c>
      <c r="O7" s="6"/>
      <c r="P7" s="8" cm="1">
        <f t="array" ref="P7">IF(J7="absent",0,IF(WEEKDAY(I7,17)=6,($G$10/30),_xlfn.IFS(AND(J7*24&lt;13,J7&lt;&gt;0,K7*24&gt;=17),($G$10/30)+(N7*24*(($G$10/30)/9)*1.5)+((-M7*(($G$10/30)/9)*2)*24)+(-(L7*24)*(($G$10/30)/9)*1.5),AND(J7&gt;=(13/24),J7&lt;&gt;0,K7&lt;=(17*24)),(($G$10/30)/9)*((K7-J7)*24)+O7,J7=0,0+O7,K7&lt;$G$4,((K7-J7)*24*($G$10/30)/9)+(-(L7*24)*(($G$10/30)/9)))))</f>
        <v>0</v>
      </c>
    </row>
    <row r="8" spans="6:16" x14ac:dyDescent="0.25">
      <c r="I8" s="3">
        <v>45417</v>
      </c>
      <c r="J8" s="4"/>
      <c r="K8" s="2"/>
      <c r="L8" s="10"/>
      <c r="M8" s="7" cm="1">
        <f t="array" ref="M8">IF(J8="absent",0,_xlfn.IFS(J8=0,0,J8*24&gt;=13,0,J8*24&lt;13,(J8-$G$3)))</f>
        <v>0</v>
      </c>
      <c r="N8" s="7" cm="1">
        <f t="array" ref="N8">IF(J8="absent",0,_xlfn.IFS(K8=0,0,K8*24&lt;17,0,AND(K8*24&gt;17,J8*24&lt;13),(K8-$G$4),J8&lt;=13,0))</f>
        <v>0</v>
      </c>
      <c r="O8" s="6"/>
      <c r="P8" s="8" cm="1">
        <f t="array" ref="P8">IF(J8="absent",0,IF(WEEKDAY(I8,17)=6,($G$10/30),_xlfn.IFS(AND(J8*24&lt;13,J8&lt;&gt;0,K8*24&gt;=17),($G$10/30)+(N8*24*(($G$10/30)/9)*1.5)+((-M8*(($G$10/30)/9)*2)*24)+(-(L8*24)*(($G$10/30)/9)*1.5),AND(J8&gt;=(13/24),J8&lt;&gt;0,K8&lt;=(17*24)),(($G$10/30)/9)*((K8-J8)*24)+O8,J8=0,0+O8,K8&lt;$G$4,((K8-J8)*24*($G$10/30)/9)+(-(L8*24)*(($G$10/30)/9)))))</f>
        <v>0</v>
      </c>
    </row>
    <row r="9" spans="6:16" x14ac:dyDescent="0.25">
      <c r="F9" s="11"/>
      <c r="G9" s="11"/>
      <c r="I9" s="3">
        <v>45418</v>
      </c>
      <c r="J9" s="4"/>
      <c r="K9" s="2"/>
      <c r="L9" s="10"/>
      <c r="M9" s="7" cm="1">
        <f t="array" ref="M9">IF(J9="absent",0,_xlfn.IFS(J9=0,0,J9*24&gt;=13,0,J9*24&lt;13,(J9-$G$3)))</f>
        <v>0</v>
      </c>
      <c r="N9" s="7" cm="1">
        <f t="array" ref="N9">IF(J9="absent",0,_xlfn.IFS(K9=0,0,K9*24&lt;17,0,AND(K9*24&gt;17,J9*24&lt;13),(K9-$G$4),J9&lt;=13,0))</f>
        <v>0</v>
      </c>
      <c r="O9" s="6"/>
      <c r="P9" s="8" cm="1">
        <f t="array" ref="P9">IF(J9="absent",0,IF(WEEKDAY(I9,17)=6,($G$10/30),_xlfn.IFS(AND(J9*24&lt;13,J9&lt;&gt;0,K9*24&gt;=17),($G$10/30)+(N9*24*(($G$10/30)/9)*1.5)+((-M9*(($G$10/30)/9)*2)*24)+(-(L9*24)*(($G$10/30)/9)*1.5),AND(J9&gt;=(13/24),J9&lt;&gt;0,K9&lt;=(17*24)),(($G$10/30)/9)*((K9-J9)*24)+O9,J9=0,0+O9,K9&lt;$G$4,((K9-J9)*24*($G$10/30)/9)+(-(L9*24)*(($G$10/30)/9)))))</f>
        <v>0</v>
      </c>
    </row>
    <row r="10" spans="6:16" x14ac:dyDescent="0.25">
      <c r="F10" s="1" t="s">
        <v>13</v>
      </c>
      <c r="G10" s="9">
        <v>2300</v>
      </c>
      <c r="I10" s="3">
        <v>45419</v>
      </c>
      <c r="J10" s="4"/>
      <c r="K10" s="2"/>
      <c r="L10" s="10"/>
      <c r="M10" s="7" cm="1">
        <f t="array" ref="M10">IF(J10="absent",0,_xlfn.IFS(J10=0,0,J10*24&gt;=13,0,J10*24&lt;13,(J10-$G$3)))</f>
        <v>0</v>
      </c>
      <c r="N10" s="7" cm="1">
        <f t="array" ref="N10">IF(J10="absent",0,_xlfn.IFS(K10=0,0,K10*24&lt;17,0,AND(K10*24&gt;17,J10*24&lt;13),(K10-$G$4),J10&lt;=13,0))</f>
        <v>0</v>
      </c>
      <c r="O10" s="6"/>
      <c r="P10" s="8" cm="1">
        <f t="array" ref="P10">IF(J10="absent",0,IF(WEEKDAY(I10,17)=6,($G$10/30),_xlfn.IFS(AND(J10*24&lt;13,J10&lt;&gt;0,K10*24&gt;=17),($G$10/30)+(N10*24*(($G$10/30)/9)*1.5)+((-M10*(($G$10/30)/9)*2)*24)+(-(L10*24)*(($G$10/30)/9)*1.5),AND(J10&gt;=(13/24),J10&lt;&gt;0,K10&lt;=(17*24)),(($G$10/30)/9)*((K10-J10)*24)+O10,J10=0,0+O10,K10&lt;$G$4,((K10-J10)*24*($G$10/30)/9)+(-(L10*24)*(($G$10/30)/9)))))</f>
        <v>0</v>
      </c>
    </row>
    <row r="11" spans="6:16" x14ac:dyDescent="0.25">
      <c r="F11" s="12" t="s">
        <v>14</v>
      </c>
      <c r="G11" s="13">
        <f>P35</f>
        <v>383.33333333333337</v>
      </c>
      <c r="I11" s="3">
        <v>45420</v>
      </c>
      <c r="J11" s="4"/>
      <c r="K11" s="2"/>
      <c r="L11" s="9"/>
      <c r="M11" s="7" cm="1">
        <f t="array" ref="M11">IF(J11="absent",0,_xlfn.IFS(J11=0,0,J11*24&gt;=13,0,J11*24&lt;13,(J11-$G$3)))</f>
        <v>0</v>
      </c>
      <c r="N11" s="7" cm="1">
        <f t="array" ref="N11">IF(J11="absent",0,_xlfn.IFS(K11=0,0,K11*24&lt;17,0,AND(K11*24&gt;17,J11*24&lt;13),(K11-$G$4),J11&lt;=13,0))</f>
        <v>0</v>
      </c>
      <c r="O11" s="6"/>
      <c r="P11" s="8" cm="1">
        <f t="array" ref="P11">IF(J11="absent",0,IF(WEEKDAY(I11,17)=6,($G$10/30),_xlfn.IFS(AND(J11*24&lt;13,J11&lt;&gt;0,K11*24&gt;=17),($G$10/30)+(N11*24*(($G$10/30)/9)*1.5)+((-M11*(($G$10/30)/9)*2)*24)+(-(L11*24)*(($G$10/30)/9)*1.5),AND(J11&gt;=(13/24),J11&lt;&gt;0,K11&lt;=(17*24)),(($G$10/30)/9)*((K11-J11)*24)+O11,J11=0,0+O11,K11&lt;$G$4,((K11-J11)*24*($G$10/30)/9)+(-(L11*24)*(($G$10/30)/9)))))</f>
        <v>0</v>
      </c>
    </row>
    <row r="12" spans="6:16" x14ac:dyDescent="0.25">
      <c r="F12" s="1" t="s">
        <v>15</v>
      </c>
      <c r="G12" s="9">
        <f>G5*10</f>
        <v>0</v>
      </c>
      <c r="I12" s="3">
        <v>45421</v>
      </c>
      <c r="J12" s="4"/>
      <c r="K12" s="2"/>
      <c r="L12" s="9"/>
      <c r="M12" s="7" cm="1">
        <f t="array" ref="M12">IF(J12="absent",0,_xlfn.IFS(J12=0,0,J12*24&gt;=13,0,J12*24&lt;13,(J12-$G$3)))</f>
        <v>0</v>
      </c>
      <c r="N12" s="7" cm="1">
        <f t="array" ref="N12">IF(J12="absent",0,_xlfn.IFS(K12=0,0,K12*24&lt;17,0,AND(K12*24&gt;17,J12*24&lt;13),(K12-$G$4),J12&lt;=13,0))</f>
        <v>0</v>
      </c>
      <c r="O12" s="6"/>
      <c r="P12" s="8" cm="1">
        <f t="array" ref="P12">IF(J12="absent",0,IF(WEEKDAY(I12,17)=6,($G$10/30),_xlfn.IFS(AND(J12*24&lt;13,J12&lt;&gt;0,K12*24&gt;=17),($G$10/30)+(N12*24*(($G$10/30)/9)*1.5)+((-M12*(($G$10/30)/9)*2)*24)+(-(L12*24)*(($G$10/30)/9)*1.5),AND(J12&gt;=(13/24),J12&lt;&gt;0,K12&lt;=(17*24)),(($G$10/30)/9)*((K12-J12)*24)+O12,J12=0,0+O12,K12&lt;$G$4,((K12-J12)*24*($G$10/30)/9)+(-(L12*24)*(($G$10/30)/9)))))</f>
        <v>0</v>
      </c>
    </row>
    <row r="13" spans="6:16" x14ac:dyDescent="0.25">
      <c r="F13" s="1" t="s">
        <v>16</v>
      </c>
      <c r="G13" s="9"/>
      <c r="I13" s="3">
        <v>45422</v>
      </c>
      <c r="J13" s="4"/>
      <c r="K13" s="2"/>
      <c r="L13" s="9"/>
      <c r="M13" s="7" cm="1">
        <f t="array" ref="M13">IF(J13="absent",0,_xlfn.IFS(J13=0,0,J13*24&gt;=13,0,J13*24&lt;13,(J13-$G$3)))</f>
        <v>0</v>
      </c>
      <c r="N13" s="7" cm="1">
        <f t="array" ref="N13">IF(J13="absent",0,_xlfn.IFS(K13=0,0,K13*24&lt;17,0,AND(K13*24&gt;17,J13*24&lt;13),(K13-$G$4),J13&lt;=13,0))</f>
        <v>0</v>
      </c>
      <c r="O13" s="6"/>
      <c r="P13" s="8" cm="1">
        <f t="array" ref="P13">IF(J13="absent",0,IF(WEEKDAY(I13,17)=6,($G$10/30),_xlfn.IFS(AND(J13*24&lt;13,J13&lt;&gt;0,K13*24&gt;=17),($G$10/30)+(N13*24*(($G$10/30)/9)*1.5)+((-M13*(($G$10/30)/9)*2)*24)+(-(L13*24)*(($G$10/30)/9)*1.5),AND(J13&gt;=(13/24),J13&lt;&gt;0,K13&lt;=(17*24)),(($G$10/30)/9)*((K13-J13)*24)+O13,J13=0,0+O13,K13&lt;$G$4,((K13-J13)*24*($G$10/30)/9)+(-(L13*24)*(($G$10/30)/9)))))</f>
        <v>76.666666666666671</v>
      </c>
    </row>
    <row r="14" spans="6:16" x14ac:dyDescent="0.25">
      <c r="F14" s="1" t="s">
        <v>17</v>
      </c>
      <c r="G14" s="9">
        <f>COUNTIF(J2:P25,"Absent")*150</f>
        <v>0</v>
      </c>
      <c r="I14" s="3">
        <v>45423</v>
      </c>
      <c r="J14" s="4"/>
      <c r="K14" s="2"/>
      <c r="L14" s="9"/>
      <c r="M14" s="7" cm="1">
        <f t="array" ref="M14">IF(J14="absent",0,_xlfn.IFS(J14=0,0,J14*24&gt;=13,0,J14*24&lt;13,(J14-$G$3)))</f>
        <v>0</v>
      </c>
      <c r="N14" s="7" cm="1">
        <f t="array" ref="N14">IF(J14="absent",0,_xlfn.IFS(K14=0,0,K14*24&lt;17,0,AND(K14*24&gt;17,J14*24&lt;13),(K14-$G$4),J14&lt;=13,0))</f>
        <v>0</v>
      </c>
      <c r="O14" s="9"/>
      <c r="P14" s="8" cm="1">
        <f t="array" ref="P14">IF(J14="absent",0,IF(WEEKDAY(I14,17)=6,($G$10/30),_xlfn.IFS(AND(J14*24&lt;13,J14&lt;&gt;0,K14*24&gt;=17),($G$10/30)+(N14*24*(($G$10/30)/9)*1.5)+((-M14*(($G$10/30)/9)*2)*24)+(-(L14*24)*(($G$10/30)/9)*1.5),AND(J14&gt;=(13/24),J14&lt;&gt;0,K14&lt;=(17*24)),(($G$10/30)/9)*((K14-J14)*24)+O14,J14=0,0+O14,K14&lt;$G$4,((K14-J14)*24*($G$10/30)/9)+(-(L14*24)*(($G$10/30)/9)))))</f>
        <v>0</v>
      </c>
    </row>
    <row r="15" spans="6:16" x14ac:dyDescent="0.25">
      <c r="F15" s="1" t="s">
        <v>18</v>
      </c>
      <c r="G15" s="9">
        <f>G6*150</f>
        <v>0</v>
      </c>
      <c r="I15" s="3">
        <v>45424</v>
      </c>
      <c r="J15" s="4"/>
      <c r="K15" s="2"/>
      <c r="L15" s="10"/>
      <c r="M15" s="7" cm="1">
        <f t="array" ref="M15">IF(J15="absent",0,_xlfn.IFS(J15=0,0,J15*24&gt;=13,0,J15*24&lt;13,(J15-$G$3)))</f>
        <v>0</v>
      </c>
      <c r="N15" s="7" cm="1">
        <f t="array" ref="N15">IF(J15="absent",0,_xlfn.IFS(K15=0,0,K15*24&lt;17,0,AND(K15*24&gt;17,J15*24&lt;13),(K15-$G$4),J15&lt;=13,0))</f>
        <v>0</v>
      </c>
      <c r="O15" s="6"/>
      <c r="P15" s="8" cm="1">
        <f t="array" ref="P15">IF(J15="absent",0,IF(WEEKDAY(I15,17)=6,($G$10/30),_xlfn.IFS(AND(J15*24&lt;13,J15&lt;&gt;0,K15*24&gt;=17),($G$10/30)+(N15*24*(($G$10/30)/9)*1.5)+((-M15*(($G$10/30)/9)*2)*24)+(-(L15*24)*(($G$10/30)/9)*1.5),AND(J15&gt;=(13/24),J15&lt;&gt;0,K15&lt;=(17*24)),(($G$10/30)/9)*((K15-J15)*24)+O15,J15=0,0+O15,K15&lt;$G$4,((K15-J15)*24*($G$10/30)/9)+(-(L15*24)*(($G$10/30)/9)))))</f>
        <v>0</v>
      </c>
    </row>
    <row r="16" spans="6:16" x14ac:dyDescent="0.25">
      <c r="F16" s="14" t="s">
        <v>19</v>
      </c>
      <c r="G16" s="15">
        <v>0</v>
      </c>
      <c r="I16" s="3">
        <v>45425</v>
      </c>
      <c r="J16" s="4"/>
      <c r="K16" s="2"/>
      <c r="L16" s="9"/>
      <c r="M16" s="7" cm="1">
        <f t="array" ref="M16">IF(J16="absent",0,_xlfn.IFS(J16=0,0,J16*24&gt;=13,0,J16*24&lt;13,(J16-$G$3)))</f>
        <v>0</v>
      </c>
      <c r="N16" s="7" cm="1">
        <f t="array" ref="N16">IF(J16="absent",0,_xlfn.IFS(K16=0,0,K16*24&lt;17,0,AND(K16*24&gt;17,J16*24&lt;13),(K16-$G$4),J16&lt;=13,0))</f>
        <v>0</v>
      </c>
      <c r="O16" s="6"/>
      <c r="P16" s="8" cm="1">
        <f t="array" ref="P16">IF(J16="absent",0,IF(WEEKDAY(I16,17)=6,($G$10/30),_xlfn.IFS(AND(J16*24&lt;13,J16&lt;&gt;0,K16*24&gt;=17),($G$10/30)+(N16*24*(($G$10/30)/9)*1.5)+((-M16*(($G$10/30)/9)*2)*24)+(-(L16*24)*(($G$10/30)/9)*1.5),AND(J16&gt;=(13/24),J16&lt;&gt;0,K16&lt;=(17*24)),(($G$10/30)/9)*((K16-J16)*24)+O16,J16=0,0+O16,K16&lt;$G$4,((K16-J16)*24*($G$10/30)/9)+(-(L16*24)*(($G$10/30)/9)))))</f>
        <v>0</v>
      </c>
    </row>
    <row r="17" spans="6:16" x14ac:dyDescent="0.25">
      <c r="F17" s="1" t="s">
        <v>20</v>
      </c>
      <c r="G17" s="13">
        <f>SUM(G11:G12,G15)-(G13+G14+G16)</f>
        <v>383.33333333333337</v>
      </c>
      <c r="I17" s="3">
        <v>45426</v>
      </c>
      <c r="J17" s="4"/>
      <c r="K17" s="2"/>
      <c r="L17" s="9"/>
      <c r="M17" s="7" cm="1">
        <f t="array" ref="M17">IF(J17="absent",0,_xlfn.IFS(J17=0,0,J17*24&gt;=13,0,J17*24&lt;13,(J17-$G$3)))</f>
        <v>0</v>
      </c>
      <c r="N17" s="7" cm="1">
        <f t="array" ref="N17">IF(J17="absent",0,_xlfn.IFS(K17=0,0,K17*24&lt;17,0,AND(K17*24&gt;17,J17*24&lt;13),(K17-$G$4),J17&lt;=13,0))</f>
        <v>0</v>
      </c>
      <c r="O17" s="6"/>
      <c r="P17" s="8" cm="1">
        <f t="array" ref="P17">IF(J17="absent",0,IF(WEEKDAY(I17,17)=6,($G$10/30),_xlfn.IFS(AND(J17*24&lt;13,J17&lt;&gt;0,K17*24&gt;=17),($G$10/30)+(N17*24*(($G$10/30)/9)*1.5)+((-M17*(($G$10/30)/9)*2)*24)+(-(L17*24)*(($G$10/30)/9)*1.5),AND(J17&gt;=(13/24),J17&lt;&gt;0,K17&lt;=(17*24)),(($G$10/30)/9)*((K17-J17)*24)+O17,J17=0,0+O17,K17&lt;$G$4,((K17-J17)*24*($G$10/30)/9)+(-(L17*24)*(($G$10/30)/9)))))</f>
        <v>0</v>
      </c>
    </row>
    <row r="18" spans="6:16" x14ac:dyDescent="0.25">
      <c r="I18" s="3">
        <v>45427</v>
      </c>
      <c r="J18" s="4"/>
      <c r="K18" s="2"/>
      <c r="L18" s="9"/>
      <c r="M18" s="7" cm="1">
        <f t="array" ref="M18">IF(J18="absent",0,_xlfn.IFS(J18=0,0,J18*24&gt;=13,0,J18*24&lt;13,(J18-$G$3)))</f>
        <v>0</v>
      </c>
      <c r="N18" s="7" cm="1">
        <f t="array" ref="N18">IF(J18="absent",0,_xlfn.IFS(K18=0,0,K18*24&lt;17,0,AND(K18*24&gt;17,J18*24&lt;13),(K18-$G$4),J18&lt;=13,0))</f>
        <v>0</v>
      </c>
      <c r="O18" s="6"/>
      <c r="P18" s="8" cm="1">
        <f t="array" ref="P18">IF(J18="absent",0,IF(WEEKDAY(I18,17)=6,($G$10/30),_xlfn.IFS(AND(J18*24&lt;13,J18&lt;&gt;0,K18*24&gt;=17),($G$10/30)+(N18*24*(($G$10/30)/9)*1.5)+((-M18*(($G$10/30)/9)*2)*24)+(-(L18*24)*(($G$10/30)/9)*1.5),AND(J18&gt;=(13/24),J18&lt;&gt;0,K18&lt;=(17*24)),(($G$10/30)/9)*((K18-J18)*24)+O18,J18=0,0+O18,K18&lt;$G$4,((K18-J18)*24*($G$10/30)/9)+(-(L18*24)*(($G$10/30)/9)))))</f>
        <v>0</v>
      </c>
    </row>
    <row r="19" spans="6:16" x14ac:dyDescent="0.25">
      <c r="I19" s="3">
        <v>45428</v>
      </c>
      <c r="J19" s="4"/>
      <c r="K19" s="2"/>
      <c r="L19" s="9"/>
      <c r="M19" s="7" cm="1">
        <f t="array" ref="M19">IF(J19="absent",0,_xlfn.IFS(J19=0,0,J19*24&gt;=13,0,J19*24&lt;13,(J19-$G$3)))</f>
        <v>0</v>
      </c>
      <c r="N19" s="7" cm="1">
        <f t="array" ref="N19">IF(J19="absent",0,_xlfn.IFS(K19=0,0,K19*24&lt;17,0,AND(K19*24&gt;17,J19*24&lt;13),(K19-$G$4),J19&lt;=13,0))</f>
        <v>0</v>
      </c>
      <c r="O19" s="6"/>
      <c r="P19" s="8" cm="1">
        <f t="array" ref="P19">IF(J19="absent",0,IF(WEEKDAY(I19,17)=6,($G$10/30),_xlfn.IFS(AND(J19*24&lt;13,J19&lt;&gt;0,K19*24&gt;=17),($G$10/30)+(N19*24*(($G$10/30)/9)*1.5)+((-M19*(($G$10/30)/9)*2)*24)+(-(L19*24)*(($G$10/30)/9)*1.5),AND(J19&gt;=(13/24),J19&lt;&gt;0,K19&lt;=(17*24)),(($G$10/30)/9)*((K19-J19)*24)+O19,J19=0,0+O19,K19&lt;$G$4,((K19-J19)*24*($G$10/30)/9)+(-(L19*24)*(($G$10/30)/9)))))</f>
        <v>0</v>
      </c>
    </row>
    <row r="20" spans="6:16" x14ac:dyDescent="0.25">
      <c r="I20" s="3">
        <v>45429</v>
      </c>
      <c r="J20" s="4"/>
      <c r="K20" s="2"/>
      <c r="L20" s="9"/>
      <c r="M20" s="7" cm="1">
        <f t="array" ref="M20">IF(J20="absent",0,_xlfn.IFS(J20=0,0,J20*24&gt;=13,0,J20*24&lt;13,(J20-$G$3)))</f>
        <v>0</v>
      </c>
      <c r="N20" s="7" cm="1">
        <f t="array" ref="N20">IF(J20="absent",0,_xlfn.IFS(K20=0,0,K20*24&lt;17,0,AND(K20*24&gt;17,J20*24&lt;13),(K20-$G$4),J20&lt;=13,0))</f>
        <v>0</v>
      </c>
      <c r="O20" s="6"/>
      <c r="P20" s="8" cm="1">
        <f t="array" ref="P20">IF(J20="absent",0,IF(WEEKDAY(I20,17)=6,($G$10/30),_xlfn.IFS(AND(J20*24&lt;13,J20&lt;&gt;0,K20*24&gt;=17),($G$10/30)+(N20*24*(($G$10/30)/9)*1.5)+((-M20*(($G$10/30)/9)*2)*24)+(-(L20*24)*(($G$10/30)/9)*1.5),AND(J20&gt;=(13/24),J20&lt;&gt;0,K20&lt;=(17*24)),(($G$10/30)/9)*((K20-J20)*24)+O20,J20=0,0+O20,K20&lt;$G$4,((K20-J20)*24*($G$10/30)/9)+(-(L20*24)*(($G$10/30)/9)))))</f>
        <v>76.666666666666671</v>
      </c>
    </row>
    <row r="21" spans="6:16" x14ac:dyDescent="0.25">
      <c r="I21" s="3">
        <v>45430</v>
      </c>
      <c r="J21" s="4"/>
      <c r="K21" s="2"/>
      <c r="L21" s="9"/>
      <c r="M21" s="7" cm="1">
        <f t="array" ref="M21">IF(J21="absent",0,_xlfn.IFS(J21=0,0,J21*24&gt;=13,0,J21*24&lt;13,(J21-$G$3)))</f>
        <v>0</v>
      </c>
      <c r="N21" s="7" cm="1">
        <f t="array" ref="N21">IF(J21="absent",0,_xlfn.IFS(K21=0,0,K21*24&lt;17,0,AND(K21*24&gt;17,J21*24&lt;13),(K21-$G$4),J21&lt;=13,0))</f>
        <v>0</v>
      </c>
      <c r="O21" s="6"/>
      <c r="P21" s="8" cm="1">
        <f t="array" ref="P21">IF(J21="absent",0,IF(WEEKDAY(I21,17)=6,($G$10/30),_xlfn.IFS(AND(J21*24&lt;13,J21&lt;&gt;0,K21*24&gt;=17),($G$10/30)+(N21*24*(($G$10/30)/9)*1.5)+((-M21*(($G$10/30)/9)*2)*24)+(-(L21*24)*(($G$10/30)/9)*1.5),AND(J21&gt;=(13/24),J21&lt;&gt;0,K21&lt;=(17*24)),(($G$10/30)/9)*((K21-J21)*24)+O21,J21=0,0+O21,K21&lt;$G$4,((K21-J21)*24*($G$10/30)/9)+(-(L21*24)*(($G$10/30)/9)))))</f>
        <v>0</v>
      </c>
    </row>
    <row r="22" spans="6:16" x14ac:dyDescent="0.25">
      <c r="I22" s="3">
        <v>45431</v>
      </c>
      <c r="J22" s="4"/>
      <c r="K22" s="2"/>
      <c r="L22" s="9"/>
      <c r="M22" s="7" cm="1">
        <f t="array" ref="M22">IF(J22="absent",0,_xlfn.IFS(J22=0,0,J22*24&gt;=13,0,J22*24&lt;13,(J22-$G$3)))</f>
        <v>0</v>
      </c>
      <c r="N22" s="7" cm="1">
        <f t="array" ref="N22">IF(J22="absent",0,_xlfn.IFS(K22=0,0,K22*24&lt;17,0,AND(K22*24&gt;17,J22*24&lt;13),(K22-$G$4),J22&lt;=13,0))</f>
        <v>0</v>
      </c>
      <c r="O22" s="6"/>
      <c r="P22" s="8" cm="1">
        <f t="array" ref="P22">IF(J22="absent",0,IF(WEEKDAY(I22,17)=6,($G$10/30),_xlfn.IFS(AND(J22*24&lt;13,J22&lt;&gt;0,K22*24&gt;=17),($G$10/30)+(N22*24*(($G$10/30)/9)*1.5)+((-M22*(($G$10/30)/9)*2)*24)+(-(L22*24)*(($G$10/30)/9)*1.5),AND(J22&gt;=(13/24),J22&lt;&gt;0,K22&lt;=(17*24)),(($G$10/30)/9)*((K22-J22)*24)+O22,J22=0,0+O22,K22&lt;$G$4,((K22-J22)*24*($G$10/30)/9)+(-(L22*24)*(($G$10/30)/9)))))</f>
        <v>0</v>
      </c>
    </row>
    <row r="23" spans="6:16" x14ac:dyDescent="0.25">
      <c r="I23" s="3">
        <v>45432</v>
      </c>
      <c r="J23" s="4"/>
      <c r="K23" s="2"/>
      <c r="L23" s="9"/>
      <c r="M23" s="7" cm="1">
        <f t="array" ref="M23">IF(J23="absent",0,_xlfn.IFS(J23=0,0,J23*24&gt;=13,0,J23*24&lt;13,(J23-$G$3)))</f>
        <v>0</v>
      </c>
      <c r="N23" s="7" cm="1">
        <f t="array" ref="N23">IF(J23="absent",0,_xlfn.IFS(K23=0,0,K23*24&lt;17,0,AND(K23*24&gt;17,J23*24&lt;13),(K23-$G$4),J23&lt;=13,0))</f>
        <v>0</v>
      </c>
      <c r="O23" s="6"/>
      <c r="P23" s="8" cm="1">
        <f t="array" ref="P23">IF(J23="absent",0,IF(WEEKDAY(I23,17)=6,($G$10/30),_xlfn.IFS(AND(J23*24&lt;13,J23&lt;&gt;0,K23*24&gt;=17),($G$10/30)+(N23*24*(($G$10/30)/9)*1.5)+((-M23*(($G$10/30)/9)*2)*24)+(-(L23*24)*(($G$10/30)/9)*1.5),AND(J23&gt;=(13/24),J23&lt;&gt;0,K23&lt;=(17*24)),(($G$10/30)/9)*((K23-J23)*24)+O23,J23=0,0+O23,K23&lt;$G$4,((K23-J23)*24*($G$10/30)/9)+(-(L23*24)*(($G$10/30)/9)))))</f>
        <v>0</v>
      </c>
    </row>
    <row r="24" spans="6:16" x14ac:dyDescent="0.25">
      <c r="I24" s="3">
        <v>45433</v>
      </c>
      <c r="J24" s="4"/>
      <c r="K24" s="2"/>
      <c r="L24" s="9"/>
      <c r="M24" s="7" cm="1">
        <f t="array" ref="M24">IF(J24="absent",0,_xlfn.IFS(J24=0,0,J24*24&gt;=13,0,J24*24&lt;13,(J24-$G$3)))</f>
        <v>0</v>
      </c>
      <c r="N24" s="7" cm="1">
        <f t="array" ref="N24">IF(J24="absent",0,_xlfn.IFS(K24=0,0,K24*24&lt;17,0,AND(K24*24&gt;17,J24*24&lt;13),(K24-$G$4),J24&lt;=13,0))</f>
        <v>0</v>
      </c>
      <c r="O24" s="6"/>
      <c r="P24" s="8" cm="1">
        <f t="array" ref="P24">IF(J24="absent",0,IF(WEEKDAY(I24,17)=6,($G$10/30),_xlfn.IFS(AND(J24*24&lt;13,J24&lt;&gt;0,K24*24&gt;=17),($G$10/30)+(N24*24*(($G$10/30)/9)*1.5)+((-M24*(($G$10/30)/9)*2)*24)+(-(L24*24)*(($G$10/30)/9)*1.5),AND(J24&gt;=(13/24),J24&lt;&gt;0,K24&lt;=(17*24)),(($G$10/30)/9)*((K24-J24)*24)+O24,J24=0,0+O24,K24&lt;$G$4,((K24-J24)*24*($G$10/30)/9)+(-(L24*24)*(($G$10/30)/9)))))</f>
        <v>0</v>
      </c>
    </row>
    <row r="25" spans="6:16" x14ac:dyDescent="0.25">
      <c r="I25" s="3">
        <v>45434</v>
      </c>
      <c r="J25" s="4"/>
      <c r="K25" s="2"/>
      <c r="L25" s="9"/>
      <c r="M25" s="7" cm="1">
        <f t="array" ref="M25">IF(J25="absent",0,_xlfn.IFS(J25=0,0,J25*24&gt;=13,0,J25*24&lt;13,(J25-$G$3)))</f>
        <v>0</v>
      </c>
      <c r="N25" s="7" cm="1">
        <f t="array" ref="N25">IF(J25="absent",0,_xlfn.IFS(K25=0,0,K25*24&lt;17,0,AND(K25*24&gt;17,J25*24&lt;13),(K25-$G$4),J25&lt;=13,0))</f>
        <v>0</v>
      </c>
      <c r="O25" s="6"/>
      <c r="P25" s="8" cm="1">
        <f t="array" ref="P25">IF(J25="absent",0,IF(WEEKDAY(I25,17)=6,($G$10/30),_xlfn.IFS(AND(J25*24&lt;13,J25&lt;&gt;0,K25*24&gt;=17),($G$10/30)+(N25*24*(($G$10/30)/9)*1.5)+((-M25*(($G$10/30)/9)*2)*24)+(-(L25*24)*(($G$10/30)/9)*1.5),AND(J25&gt;=(13/24),J25&lt;&gt;0,K25&lt;=(17*24)),(($G$10/30)/9)*((K25-J25)*24)+O25,J25=0,0+O25,K25&lt;$G$4,((K25-J25)*24*($G$10/30)/9)+(-(L25*24)*(($G$10/30)/9)))))</f>
        <v>0</v>
      </c>
    </row>
    <row r="26" spans="6:16" x14ac:dyDescent="0.25">
      <c r="I26" s="3">
        <v>45435</v>
      </c>
      <c r="J26" s="4"/>
      <c r="K26" s="2"/>
      <c r="L26" s="9"/>
      <c r="M26" s="7" cm="1">
        <f t="array" ref="M26">IF(J26="absent",0,_xlfn.IFS(J26=0,0,J26*24&gt;=13,0,J26*24&lt;13,(J26-$G$3)))</f>
        <v>0</v>
      </c>
      <c r="N26" s="7" cm="1">
        <f t="array" ref="N26">IF(J26="absent",0,_xlfn.IFS(K26=0,0,K26*24&lt;17,0,AND(K26*24&gt;17,J26*24&lt;13),(K26-$G$4),J26&lt;=13,0))</f>
        <v>0</v>
      </c>
      <c r="O26" s="6"/>
      <c r="P26" s="8" cm="1">
        <f t="array" ref="P26">IF(J26="absent",0,IF(WEEKDAY(I26,17)=6,($G$10/30),_xlfn.IFS(AND(J26*24&lt;13,J26&lt;&gt;0,K26*24&gt;=17),($G$10/30)+(N26*24*(($G$10/30)/9)*1.5)+((-M26*(($G$10/30)/9)*2)*24)+(-(L26*24)*(($G$10/30)/9)*1.5),AND(J26&gt;=(13/24),J26&lt;&gt;0,K26&lt;=(17*24)),(($G$10/30)/9)*((K26-J26)*24)+O26,J26=0,0+O26,K26&lt;$G$4,((K26-J26)*24*($G$10/30)/9)+(-(L26*24)*(($G$10/30)/9)))))</f>
        <v>0</v>
      </c>
    </row>
    <row r="27" spans="6:16" x14ac:dyDescent="0.25">
      <c r="I27" s="3">
        <v>45436</v>
      </c>
      <c r="J27" s="4"/>
      <c r="K27" s="2"/>
      <c r="L27" s="9"/>
      <c r="M27" s="7" cm="1">
        <f t="array" ref="M27">IF(J27="absent",0,_xlfn.IFS(J27=0,0,J27*24&gt;=13,0,J27*24&lt;13,(J27-$G$3)))</f>
        <v>0</v>
      </c>
      <c r="N27" s="7" cm="1">
        <f t="array" ref="N27">IF(J27="absent",0,_xlfn.IFS(K27=0,0,K27*24&lt;17,0,AND(K27*24&gt;17,J27*24&lt;13),(K27-$G$4),J27&lt;=13,0))</f>
        <v>0</v>
      </c>
      <c r="O27" s="6"/>
      <c r="P27" s="8" cm="1">
        <f t="array" ref="P27">IF(J27="absent",0,IF(WEEKDAY(I27,17)=6,($G$10/30),_xlfn.IFS(AND(J27*24&lt;13,J27&lt;&gt;0,K27*24&gt;=17),($G$10/30)+(N27*24*(($G$10/30)/9)*1.5)+((-M27*(($G$10/30)/9)*2)*24)+(-(L27*24)*(($G$10/30)/9)*1.5),AND(J27&gt;=(13/24),J27&lt;&gt;0,K27&lt;=(17*24)),(($G$10/30)/9)*((K27-J27)*24)+O27,J27=0,0+O27,K27&lt;$G$4,((K27-J27)*24*($G$10/30)/9)+(-(L27*24)*(($G$10/30)/9)))))</f>
        <v>76.666666666666671</v>
      </c>
    </row>
    <row r="28" spans="6:16" x14ac:dyDescent="0.25">
      <c r="I28" s="3">
        <v>45437</v>
      </c>
      <c r="J28" s="4"/>
      <c r="K28" s="2"/>
      <c r="L28" s="9"/>
      <c r="M28" s="7" cm="1">
        <f t="array" ref="M28">IF(J28="absent",0,_xlfn.IFS(J28=0,0,J28*24&gt;=13,0,J28*24&lt;13,(J28-$G$3)))</f>
        <v>0</v>
      </c>
      <c r="N28" s="7" cm="1">
        <f t="array" ref="N28">IF(J28="absent",0,_xlfn.IFS(K28=0,0,K28*24&lt;17,0,AND(K28*24&gt;17,J28*24&lt;13),(K28-$G$4),J28&lt;=13,0))</f>
        <v>0</v>
      </c>
      <c r="O28" s="6"/>
      <c r="P28" s="8" cm="1">
        <f t="array" ref="P28">IF(J28="absent",0,IF(WEEKDAY(I28,17)=6,($G$10/30),_xlfn.IFS(AND(J28*24&lt;13,J28&lt;&gt;0,K28*24&gt;=17),($G$10/30)+(N28*24*(($G$10/30)/9)*1.5)+((-M28*(($G$10/30)/9)*2)*24)+(-(L28*24)*(($G$10/30)/9)*1.5),AND(J28&gt;=(13/24),J28&lt;&gt;0,K28&lt;=(17*24)),(($G$10/30)/9)*((K28-J28)*24)+O28,J28=0,0+O28,K28&lt;$G$4,((K28-J28)*24*($G$10/30)/9)+(-(L28*24)*(($G$10/30)/9)))))</f>
        <v>0</v>
      </c>
    </row>
    <row r="29" spans="6:16" x14ac:dyDescent="0.25">
      <c r="I29" s="3">
        <v>45438</v>
      </c>
      <c r="J29" s="4"/>
      <c r="K29" s="2"/>
      <c r="L29" s="9"/>
      <c r="M29" s="7" cm="1">
        <f t="array" ref="M29">IF(J29="absent",0,_xlfn.IFS(J29=0,0,J29*24&gt;=13,0,J29*24&lt;13,(J29-$G$3)))</f>
        <v>0</v>
      </c>
      <c r="N29" s="7" cm="1">
        <f t="array" ref="N29">IF(J29="absent",0,_xlfn.IFS(K29=0,0,K29*24&lt;17,0,AND(K29*24&gt;17,J29*24&lt;13),(K29-$G$4),J29&lt;=13,0))</f>
        <v>0</v>
      </c>
      <c r="O29" s="6"/>
      <c r="P29" s="8" cm="1">
        <f t="array" ref="P29">IF(J29="absent",0,IF(WEEKDAY(I29,17)=6,($G$10/30),_xlfn.IFS(AND(J29*24&lt;13,J29&lt;&gt;0,K29*24&gt;=17),($G$10/30)+(N29*24*(($G$10/30)/9)*1.5)+((-M29*(($G$10/30)/9)*2)*24)+(-(L29*24)*(($G$10/30)/9)*1.5),AND(J29&gt;=(13/24),J29&lt;&gt;0,K29&lt;=(17*24)),(($G$10/30)/9)*((K29-J29)*24)+O29,J29=0,0+O29,K29&lt;$G$4,((K29-J29)*24*($G$10/30)/9)+(-(L29*24)*(($G$10/30)/9)))))</f>
        <v>0</v>
      </c>
    </row>
    <row r="30" spans="6:16" x14ac:dyDescent="0.25">
      <c r="I30" s="3">
        <v>45439</v>
      </c>
      <c r="J30" s="4"/>
      <c r="K30" s="2"/>
      <c r="L30" s="9"/>
      <c r="M30" s="7" cm="1">
        <f t="array" ref="M30">IF(J30="absent",0,_xlfn.IFS(J30=0,0,J30*24&gt;=13,0,J30*24&lt;13,(J30-$G$3)))</f>
        <v>0</v>
      </c>
      <c r="N30" s="7" cm="1">
        <f t="array" ref="N30">IF(J30="absent",0,_xlfn.IFS(K30=0,0,K30*24&lt;17,0,AND(K30*24&gt;17,J30*24&lt;13),(K30-$G$4),J30&lt;=13,0))</f>
        <v>0</v>
      </c>
      <c r="O30" s="6"/>
      <c r="P30" s="8" cm="1">
        <f t="array" ref="P30">IF(J30="absent",0,IF(WEEKDAY(I30,17)=6,($G$10/30),_xlfn.IFS(AND(J30*24&lt;13,J30&lt;&gt;0,K30*24&gt;=17),($G$10/30)+(N30*24*(($G$10/30)/9)*1.5)+((-M30*(($G$10/30)/9)*2)*24)+(-(L30*24)*(($G$10/30)/9)*1.5),AND(J30&gt;=(13/24),J30&lt;&gt;0,K30&lt;=(17*24)),(($G$10/30)/9)*((K30-J30)*24)+O30,J30=0,0+O30,K30&lt;$G$4,((K30-J30)*24*($G$10/30)/9)+(-(L30*24)*(($G$10/30)/9)))))</f>
        <v>0</v>
      </c>
    </row>
    <row r="31" spans="6:16" x14ac:dyDescent="0.25">
      <c r="I31" s="3">
        <v>45440</v>
      </c>
      <c r="J31" s="4"/>
      <c r="K31" s="2"/>
      <c r="L31" s="9"/>
      <c r="M31" s="7" cm="1">
        <f t="array" ref="M31">IF(J31="absent",0,_xlfn.IFS(J31=0,0,J31*24&gt;=13,0,J31*24&lt;13,(J31-$G$3)))</f>
        <v>0</v>
      </c>
      <c r="N31" s="7" cm="1">
        <f t="array" ref="N31">IF(J31="absent",0,_xlfn.IFS(K31=0,0,K31*24&lt;17,0,AND(K31*24&gt;17,J31*24&lt;13),(K31-$G$4),J31&lt;=13,0))</f>
        <v>0</v>
      </c>
      <c r="O31" s="6"/>
      <c r="P31" s="8" cm="1">
        <f t="array" ref="P31">IF(J31="absent",0,IF(WEEKDAY(I31,17)=6,($G$10/30),_xlfn.IFS(AND(J31*24&lt;13,J31&lt;&gt;0,K31*24&gt;=17),($G$10/30)+(N31*24*(($G$10/30)/9)*1.5)+((-M31*(($G$10/30)/9)*2)*24)+(-(L31*24)*(($G$10/30)/9)*1.5),AND(J31&gt;=(13/24),J31&lt;&gt;0,K31&lt;=(17*24)),(($G$10/30)/9)*((K31-J31)*24)+O31,J31=0,0+O31,K31&lt;$G$4,((K31-J31)*24*($G$10/30)/9)+(-(L31*24)*(($G$10/30)/9)))))</f>
        <v>0</v>
      </c>
    </row>
    <row r="32" spans="6:16" x14ac:dyDescent="0.25">
      <c r="I32" s="3">
        <v>45441</v>
      </c>
      <c r="J32" s="4"/>
      <c r="K32" s="2"/>
      <c r="L32" s="9"/>
      <c r="M32" s="7" cm="1">
        <f t="array" ref="M32">IF(J32="absent",0,_xlfn.IFS(J32=0,0,J32*24&gt;=13,0,J32*24&lt;13,(J32-$G$3)))</f>
        <v>0</v>
      </c>
      <c r="N32" s="7" cm="1">
        <f t="array" ref="N32">IF(J32="absent",0,_xlfn.IFS(K32=0,0,K32*24&lt;17,0,AND(K32*24&gt;17,J32*24&lt;13),(K32-$G$4),J32&lt;=13,0))</f>
        <v>0</v>
      </c>
      <c r="O32" s="6"/>
      <c r="P32" s="8" cm="1">
        <f t="array" ref="P32">IF(J32="absent",0,IF(WEEKDAY(I32,17)=6,($G$10/30),_xlfn.IFS(AND(J32*24&lt;13,J32&lt;&gt;0,K32*24&gt;=17),($G$10/30)+(N32*24*(($G$10/30)/9)*1.5)+((-M32*(($G$10/30)/9)*2)*24)+(-(L32*24)*(($G$10/30)/9)*1.5),AND(J32&gt;=(13/24),J32&lt;&gt;0,K32&lt;=(17*24)),(($G$10/30)/9)*((K32-J32)*24)+O32,J32=0,0+O32,K32&lt;$G$4,((K32-J32)*24*($G$10/30)/9)+(-(L32*24)*(($G$10/30)/9)))))</f>
        <v>0</v>
      </c>
    </row>
    <row r="33" spans="9:16" x14ac:dyDescent="0.25">
      <c r="I33" s="3">
        <v>45442</v>
      </c>
      <c r="J33" s="4"/>
      <c r="K33" s="2"/>
      <c r="L33" s="9"/>
      <c r="M33" s="7" cm="1">
        <f t="array" ref="M33">IF(J33="absent",0,_xlfn.IFS(J33=0,0,J33*24&gt;=13,0,J33*24&lt;13,(J33-$G$3)))</f>
        <v>0</v>
      </c>
      <c r="N33" s="7" cm="1">
        <f t="array" ref="N33">IF(J33="absent",0,_xlfn.IFS(K33=0,0,K33*24&lt;17,0,AND(K33*24&gt;17,J33*24&lt;13),(K33-$G$4),J33&lt;=13,0))</f>
        <v>0</v>
      </c>
      <c r="O33" s="6"/>
      <c r="P33" s="8" cm="1">
        <f t="array" ref="P33">IF(J33="absent",0,IF(WEEKDAY(I33,17)=6,($G$10/30),_xlfn.IFS(AND(J33*24&lt;13,J33&lt;&gt;0,K33*24&gt;=17),($G$10/30)+(N33*24*(($G$10/30)/9)*1.5)+((-M33*(($G$10/30)/9)*2)*24)+(-(L33*24)*(($G$10/30)/9)*1.5),AND(J33&gt;=(13/24),J33&lt;&gt;0,K33&lt;=(17*24)),(($G$10/30)/9)*((K33-J33)*24)+O33,J33=0,0+O33,K33&lt;$G$4,((K33-J33)*24*($G$10/30)/9)+(-(L33*24)*(($G$10/30)/9)))))</f>
        <v>0</v>
      </c>
    </row>
    <row r="34" spans="9:16" x14ac:dyDescent="0.25">
      <c r="I34" s="3">
        <v>45443</v>
      </c>
      <c r="J34" s="4"/>
      <c r="K34" s="5"/>
      <c r="L34" s="9"/>
      <c r="M34" s="7" cm="1">
        <f t="array" ref="M34">IF(J34="absent",0,_xlfn.IFS(J34=0,0,J34*24&gt;=13,0,J34*24&lt;13,(J34-$G$3)))</f>
        <v>0</v>
      </c>
      <c r="N34" s="7" cm="1">
        <f t="array" ref="N34">IF(J34="absent",0,_xlfn.IFS(K34=0,0,K34*24&lt;17,0,AND(K34*24&gt;17,J34*24&lt;13),(K34-$G$4),J34&lt;=13,0))</f>
        <v>0</v>
      </c>
      <c r="O34" s="6"/>
      <c r="P34" s="8" cm="1">
        <f t="array" ref="P34">IF(J34="absent",0,IF(WEEKDAY(I34,17)=6,($G$10/30),_xlfn.IFS(AND(J34*24&lt;13,J34&lt;&gt;0,K34*24&gt;=17),($G$10/30)+(N34*24*(($G$10/30)/9)*1.5)+((-M34*(($G$10/30)/9)*2)*24)+(-(L34*24)*(($G$10/30)/9)*1.5),AND(J34&gt;=(13/24),J34&lt;&gt;0,K34&lt;=(17*24)),(($G$10/30)/9)*((K34-J34)*24)+O34,J34=0,0+O34,K34&lt;$G$4,((K34-J34)*24*($G$10/30)/9)+(-(L34*24)*(($G$10/30)/9)))))</f>
        <v>76.666666666666671</v>
      </c>
    </row>
    <row r="35" spans="9:16" x14ac:dyDescent="0.25">
      <c r="I35" s="16"/>
      <c r="J35" s="9"/>
      <c r="K35" s="9" t="s">
        <v>21</v>
      </c>
      <c r="L35" s="7">
        <f>SUM(L4:L34)</f>
        <v>0</v>
      </c>
      <c r="M35" s="7">
        <f>SUM(M4:M34)</f>
        <v>0</v>
      </c>
      <c r="N35" s="7">
        <f>SUM(N4:N34)</f>
        <v>0</v>
      </c>
      <c r="O35" s="15">
        <f>SUM(O4:O34)</f>
        <v>0</v>
      </c>
      <c r="P35" s="13">
        <f>SUM(P4:P34)</f>
        <v>383.33333333333337</v>
      </c>
    </row>
  </sheetData>
  <conditionalFormatting sqref="I4:I34">
    <cfRule type="containsText" dxfId="0" priority="7" operator="containsText" text="Friday">
      <formula>NOT(ISERROR(SEARCH("Friday",I4)))</formula>
    </cfRule>
    <cfRule type="beginsWith" priority="8" operator="beginsWith" text="Friday">
      <formula>LEFT(I4,LEN("Friday"))="Friday"</formula>
    </cfRule>
  </conditionalFormatting>
  <conditionalFormatting sqref="I6">
    <cfRule type="colorScale" priority="4">
      <colorScale>
        <cfvo type="min"/>
        <cfvo type="max"/>
        <color rgb="FFFCFCFF"/>
        <color rgb="FF63BE7B"/>
      </colorScale>
    </cfRule>
  </conditionalFormatting>
  <conditionalFormatting sqref="I13">
    <cfRule type="colorScale" priority="5">
      <colorScale>
        <cfvo type="min"/>
        <cfvo type="max"/>
        <color rgb="FFFFEF9C"/>
        <color rgb="FF63BE7B"/>
      </colorScale>
    </cfRule>
  </conditionalFormatting>
  <conditionalFormatting sqref="I20">
    <cfRule type="colorScale" priority="3">
      <colorScale>
        <cfvo type="min"/>
        <cfvo type="max"/>
        <color rgb="FFFCFCFF"/>
        <color rgb="FF63BE7B"/>
      </colorScale>
    </cfRule>
  </conditionalFormatting>
  <conditionalFormatting sqref="I27">
    <cfRule type="colorScale" priority="2">
      <colorScale>
        <cfvo type="min"/>
        <cfvo type="max"/>
        <color rgb="FFFCFCFF"/>
        <color rgb="FF63BE7B"/>
      </colorScale>
    </cfRule>
  </conditionalFormatting>
  <conditionalFormatting sqref="I34">
    <cfRule type="colorScale" priority="1">
      <colorScale>
        <cfvo type="min"/>
        <cfvo type="max"/>
        <color rgb="FFFCFCFF"/>
        <color rgb="FF63BE7B"/>
      </colorScale>
    </cfRule>
  </conditionalFormatting>
  <conditionalFormatting sqref="I3:K3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3A5-98CC-4B84-BA2B-F7F04D87D059}">
  <dimension ref="G4"/>
  <sheetViews>
    <sheetView showGridLines="0" workbookViewId="0">
      <selection activeCell="F10" sqref="F10"/>
    </sheetView>
  </sheetViews>
  <sheetFormatPr defaultRowHeight="15" x14ac:dyDescent="0.25"/>
  <cols>
    <col min="1" max="6" width="9.140625" style="17"/>
    <col min="7" max="7" width="97" style="17" customWidth="1"/>
    <col min="8" max="16384" width="9.140625" style="17"/>
  </cols>
  <sheetData>
    <row r="4" spans="7:7" ht="131.25" x14ac:dyDescent="0.4">
      <c r="G4" s="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Pay 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</dc:creator>
  <cp:lastModifiedBy>roya bookstore</cp:lastModifiedBy>
  <dcterms:created xsi:type="dcterms:W3CDTF">2015-06-05T18:17:20Z</dcterms:created>
  <dcterms:modified xsi:type="dcterms:W3CDTF">2024-05-12T18:51:16Z</dcterms:modified>
</cp:coreProperties>
</file>