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karthik/Downloads/Excel/"/>
    </mc:Choice>
  </mc:AlternateContent>
  <xr:revisionPtr revIDLastSave="0" documentId="13_ncr:1_{9A428EE8-D9B9-2847-ACD8-D50E38A78A27}" xr6:coauthVersionLast="47" xr6:coauthVersionMax="47" xr10:uidLastSave="{00000000-0000-0000-0000-000000000000}"/>
  <bookViews>
    <workbookView xWindow="0" yWindow="0" windowWidth="28800" windowHeight="18000" xr2:uid="{657EF471-627A-7B40-BB43-F449A63FAE9B}"/>
  </bookViews>
  <sheets>
    <sheet name="Sheet1" sheetId="1" r:id="rId1"/>
    <sheet name="Sheet2" sheetId="2" r:id="rId2"/>
  </sheets>
  <definedNames>
    <definedName name="car_inventory" localSheetId="0">Sheet1!$A$1:$N$66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9" i="1"/>
  <c r="M12" i="1"/>
  <c r="M20" i="1"/>
  <c r="M37" i="1"/>
  <c r="M44" i="1"/>
  <c r="M46" i="1"/>
  <c r="M47" i="1"/>
  <c r="M16" i="1"/>
  <c r="M29" i="1"/>
  <c r="M40" i="1"/>
  <c r="M2" i="1"/>
  <c r="M42" i="1"/>
  <c r="M30" i="1"/>
  <c r="M35" i="1"/>
  <c r="M38" i="1"/>
  <c r="M4" i="1"/>
  <c r="M15" i="1"/>
  <c r="M22" i="1"/>
  <c r="M24" i="1"/>
  <c r="M14" i="1"/>
  <c r="M43" i="1"/>
  <c r="M49" i="1"/>
  <c r="M10" i="1"/>
  <c r="M21" i="1"/>
  <c r="M6" i="1"/>
  <c r="M45" i="1"/>
  <c r="M39" i="1"/>
  <c r="M34" i="1"/>
  <c r="M41" i="1"/>
  <c r="M51" i="1"/>
  <c r="M52" i="1"/>
  <c r="M53" i="1"/>
  <c r="M48" i="1"/>
  <c r="M50" i="1"/>
  <c r="M23" i="1"/>
  <c r="M5" i="1"/>
  <c r="M8" i="1"/>
  <c r="M19" i="1"/>
  <c r="M3" i="1"/>
  <c r="M13" i="1"/>
  <c r="M7" i="1"/>
  <c r="M17" i="1"/>
  <c r="M18" i="1"/>
  <c r="M25" i="1"/>
  <c r="M36" i="1"/>
  <c r="M33" i="1"/>
  <c r="M26" i="1"/>
  <c r="M27" i="1"/>
  <c r="M31" i="1"/>
  <c r="M32" i="1"/>
  <c r="M28" i="1"/>
  <c r="D36" i="1"/>
  <c r="E36" i="1" s="1"/>
  <c r="F11" i="1"/>
  <c r="G11" i="1" s="1"/>
  <c r="F9" i="1"/>
  <c r="G9" i="1" s="1"/>
  <c r="I9" i="1" s="1"/>
  <c r="F12" i="1"/>
  <c r="F20" i="1"/>
  <c r="G20" i="1" s="1"/>
  <c r="F37" i="1"/>
  <c r="G37" i="1" s="1"/>
  <c r="F44" i="1"/>
  <c r="G44" i="1" s="1"/>
  <c r="I44" i="1" s="1"/>
  <c r="F46" i="1"/>
  <c r="F47" i="1"/>
  <c r="G47" i="1" s="1"/>
  <c r="F16" i="1"/>
  <c r="G16" i="1" s="1"/>
  <c r="F29" i="1"/>
  <c r="G29" i="1" s="1"/>
  <c r="I29" i="1" s="1"/>
  <c r="F40" i="1"/>
  <c r="F2" i="1"/>
  <c r="G2" i="1" s="1"/>
  <c r="F42" i="1"/>
  <c r="G42" i="1" s="1"/>
  <c r="F30" i="1"/>
  <c r="G30" i="1" s="1"/>
  <c r="I30" i="1" s="1"/>
  <c r="F35" i="1"/>
  <c r="F38" i="1"/>
  <c r="G38" i="1" s="1"/>
  <c r="F4" i="1"/>
  <c r="G4" i="1" s="1"/>
  <c r="F15" i="1"/>
  <c r="G15" i="1" s="1"/>
  <c r="I15" i="1" s="1"/>
  <c r="F22" i="1"/>
  <c r="F24" i="1"/>
  <c r="G24" i="1" s="1"/>
  <c r="F14" i="1"/>
  <c r="G14" i="1" s="1"/>
  <c r="F43" i="1"/>
  <c r="G43" i="1" s="1"/>
  <c r="I43" i="1" s="1"/>
  <c r="F49" i="1"/>
  <c r="F10" i="1"/>
  <c r="G10" i="1" s="1"/>
  <c r="F21" i="1"/>
  <c r="G21" i="1" s="1"/>
  <c r="F6" i="1"/>
  <c r="G6" i="1" s="1"/>
  <c r="I6" i="1" s="1"/>
  <c r="F45" i="1"/>
  <c r="F39" i="1"/>
  <c r="G39" i="1" s="1"/>
  <c r="F34" i="1"/>
  <c r="G34" i="1" s="1"/>
  <c r="F41" i="1"/>
  <c r="G41" i="1" s="1"/>
  <c r="I41" i="1" s="1"/>
  <c r="F51" i="1"/>
  <c r="F52" i="1"/>
  <c r="G52" i="1" s="1"/>
  <c r="F53" i="1"/>
  <c r="G53" i="1" s="1"/>
  <c r="F48" i="1"/>
  <c r="G48" i="1" s="1"/>
  <c r="I48" i="1" s="1"/>
  <c r="F50" i="1"/>
  <c r="G50" i="1" s="1"/>
  <c r="F23" i="1"/>
  <c r="G23" i="1" s="1"/>
  <c r="F5" i="1"/>
  <c r="G5" i="1" s="1"/>
  <c r="F8" i="1"/>
  <c r="G8" i="1" s="1"/>
  <c r="F19" i="1"/>
  <c r="G19" i="1" s="1"/>
  <c r="I19" i="1" s="1"/>
  <c r="F3" i="1"/>
  <c r="F13" i="1"/>
  <c r="G13" i="1" s="1"/>
  <c r="F7" i="1"/>
  <c r="G7" i="1" s="1"/>
  <c r="F17" i="1"/>
  <c r="G17" i="1" s="1"/>
  <c r="I17" i="1" s="1"/>
  <c r="F18" i="1"/>
  <c r="F25" i="1"/>
  <c r="G25" i="1" s="1"/>
  <c r="F36" i="1"/>
  <c r="G36" i="1" s="1"/>
  <c r="F33" i="1"/>
  <c r="G33" i="1" s="1"/>
  <c r="I33" i="1" s="1"/>
  <c r="F26" i="1"/>
  <c r="F27" i="1"/>
  <c r="G27" i="1" s="1"/>
  <c r="F31" i="1"/>
  <c r="G31" i="1" s="1"/>
  <c r="F32" i="1"/>
  <c r="G32" i="1" s="1"/>
  <c r="I32" i="1" s="1"/>
  <c r="F28" i="1"/>
  <c r="G28" i="1" s="1"/>
  <c r="D42" i="1"/>
  <c r="E42" i="1" s="1"/>
  <c r="D11" i="1"/>
  <c r="E11" i="1" s="1"/>
  <c r="D9" i="1"/>
  <c r="E9" i="1" s="1"/>
  <c r="D12" i="1"/>
  <c r="E12" i="1" s="1"/>
  <c r="D20" i="1"/>
  <c r="E20" i="1" s="1"/>
  <c r="D37" i="1"/>
  <c r="E37" i="1" s="1"/>
  <c r="D44" i="1"/>
  <c r="E44" i="1" s="1"/>
  <c r="D46" i="1"/>
  <c r="E46" i="1" s="1"/>
  <c r="D47" i="1"/>
  <c r="E47" i="1" s="1"/>
  <c r="D16" i="1"/>
  <c r="E16" i="1" s="1"/>
  <c r="D29" i="1"/>
  <c r="E29" i="1" s="1"/>
  <c r="D40" i="1"/>
  <c r="E40" i="1" s="1"/>
  <c r="D2" i="1"/>
  <c r="E2" i="1" s="1"/>
  <c r="D30" i="1"/>
  <c r="E30" i="1" s="1"/>
  <c r="D35" i="1"/>
  <c r="E35" i="1" s="1"/>
  <c r="D38" i="1"/>
  <c r="E38" i="1" s="1"/>
  <c r="D4" i="1"/>
  <c r="E4" i="1" s="1"/>
  <c r="D15" i="1"/>
  <c r="E15" i="1" s="1"/>
  <c r="D22" i="1"/>
  <c r="E22" i="1" s="1"/>
  <c r="D24" i="1"/>
  <c r="E24" i="1" s="1"/>
  <c r="D14" i="1"/>
  <c r="E14" i="1" s="1"/>
  <c r="D43" i="1"/>
  <c r="E43" i="1" s="1"/>
  <c r="D49" i="1"/>
  <c r="E49" i="1" s="1"/>
  <c r="D10" i="1"/>
  <c r="E10" i="1" s="1"/>
  <c r="D21" i="1"/>
  <c r="E21" i="1" s="1"/>
  <c r="D6" i="1"/>
  <c r="E6" i="1" s="1"/>
  <c r="D45" i="1"/>
  <c r="E45" i="1" s="1"/>
  <c r="D39" i="1"/>
  <c r="E39" i="1" s="1"/>
  <c r="D34" i="1"/>
  <c r="E34" i="1" s="1"/>
  <c r="D41" i="1"/>
  <c r="E41" i="1" s="1"/>
  <c r="D51" i="1"/>
  <c r="E51" i="1" s="1"/>
  <c r="D52" i="1"/>
  <c r="E52" i="1" s="1"/>
  <c r="D53" i="1"/>
  <c r="E53" i="1" s="1"/>
  <c r="D48" i="1"/>
  <c r="E48" i="1" s="1"/>
  <c r="D50" i="1"/>
  <c r="E50" i="1" s="1"/>
  <c r="D23" i="1"/>
  <c r="E23" i="1" s="1"/>
  <c r="D5" i="1"/>
  <c r="E5" i="1" s="1"/>
  <c r="D8" i="1"/>
  <c r="E8" i="1" s="1"/>
  <c r="D19" i="1"/>
  <c r="E19" i="1" s="1"/>
  <c r="D3" i="1"/>
  <c r="E3" i="1" s="1"/>
  <c r="D13" i="1"/>
  <c r="E13" i="1" s="1"/>
  <c r="D7" i="1"/>
  <c r="E7" i="1" s="1"/>
  <c r="D17" i="1"/>
  <c r="E17" i="1" s="1"/>
  <c r="D18" i="1"/>
  <c r="E18" i="1" s="1"/>
  <c r="D25" i="1"/>
  <c r="E25" i="1" s="1"/>
  <c r="D33" i="1"/>
  <c r="E33" i="1" s="1"/>
  <c r="D26" i="1"/>
  <c r="E26" i="1" s="1"/>
  <c r="D27" i="1"/>
  <c r="E27" i="1" s="1"/>
  <c r="D31" i="1"/>
  <c r="E31" i="1" s="1"/>
  <c r="D32" i="1"/>
  <c r="E32" i="1" s="1"/>
  <c r="D28" i="1"/>
  <c r="E28" i="1" s="1"/>
  <c r="B11" i="1"/>
  <c r="C11" i="1" s="1"/>
  <c r="B9" i="1"/>
  <c r="C9" i="1" s="1"/>
  <c r="B12" i="1"/>
  <c r="C12" i="1" s="1"/>
  <c r="B20" i="1"/>
  <c r="C20" i="1" s="1"/>
  <c r="B37" i="1"/>
  <c r="C37" i="1" s="1"/>
  <c r="B44" i="1"/>
  <c r="C44" i="1" s="1"/>
  <c r="B46" i="1"/>
  <c r="C46" i="1" s="1"/>
  <c r="B47" i="1"/>
  <c r="C47" i="1" s="1"/>
  <c r="B16" i="1"/>
  <c r="C16" i="1" s="1"/>
  <c r="B29" i="1"/>
  <c r="C29" i="1" s="1"/>
  <c r="B40" i="1"/>
  <c r="C40" i="1" s="1"/>
  <c r="B2" i="1"/>
  <c r="C2" i="1" s="1"/>
  <c r="B42" i="1"/>
  <c r="C42" i="1" s="1"/>
  <c r="B30" i="1"/>
  <c r="C30" i="1" s="1"/>
  <c r="B35" i="1"/>
  <c r="C35" i="1" s="1"/>
  <c r="B38" i="1"/>
  <c r="C38" i="1" s="1"/>
  <c r="B4" i="1"/>
  <c r="C4" i="1" s="1"/>
  <c r="B15" i="1"/>
  <c r="C15" i="1" s="1"/>
  <c r="B22" i="1"/>
  <c r="C22" i="1" s="1"/>
  <c r="B24" i="1"/>
  <c r="C24" i="1" s="1"/>
  <c r="B14" i="1"/>
  <c r="C14" i="1" s="1"/>
  <c r="B43" i="1"/>
  <c r="C43" i="1" s="1"/>
  <c r="B49" i="1"/>
  <c r="C49" i="1" s="1"/>
  <c r="B10" i="1"/>
  <c r="C10" i="1" s="1"/>
  <c r="B21" i="1"/>
  <c r="C21" i="1" s="1"/>
  <c r="B6" i="1"/>
  <c r="C6" i="1" s="1"/>
  <c r="B45" i="1"/>
  <c r="C45" i="1" s="1"/>
  <c r="B39" i="1"/>
  <c r="C39" i="1" s="1"/>
  <c r="B34" i="1"/>
  <c r="C34" i="1" s="1"/>
  <c r="B41" i="1"/>
  <c r="C41" i="1" s="1"/>
  <c r="B51" i="1"/>
  <c r="C51" i="1" s="1"/>
  <c r="B52" i="1"/>
  <c r="C52" i="1" s="1"/>
  <c r="B53" i="1"/>
  <c r="C53" i="1" s="1"/>
  <c r="B48" i="1"/>
  <c r="C48" i="1" s="1"/>
  <c r="B50" i="1"/>
  <c r="C50" i="1" s="1"/>
  <c r="B23" i="1"/>
  <c r="C23" i="1" s="1"/>
  <c r="B5" i="1"/>
  <c r="C5" i="1" s="1"/>
  <c r="B8" i="1"/>
  <c r="C8" i="1" s="1"/>
  <c r="B19" i="1"/>
  <c r="C19" i="1" s="1"/>
  <c r="B3" i="1"/>
  <c r="C3" i="1" s="1"/>
  <c r="B13" i="1"/>
  <c r="C13" i="1" s="1"/>
  <c r="B7" i="1"/>
  <c r="C7" i="1" s="1"/>
  <c r="B17" i="1"/>
  <c r="C17" i="1" s="1"/>
  <c r="B18" i="1"/>
  <c r="C18" i="1" s="1"/>
  <c r="B25" i="1"/>
  <c r="C25" i="1" s="1"/>
  <c r="B36" i="1"/>
  <c r="C36" i="1" s="1"/>
  <c r="B33" i="1"/>
  <c r="C33" i="1" s="1"/>
  <c r="B26" i="1"/>
  <c r="C26" i="1" s="1"/>
  <c r="B27" i="1"/>
  <c r="C27" i="1" s="1"/>
  <c r="B31" i="1"/>
  <c r="C31" i="1" s="1"/>
  <c r="B32" i="1"/>
  <c r="C32" i="1" s="1"/>
  <c r="B28" i="1"/>
  <c r="C28" i="1" s="1"/>
  <c r="N28" i="1" l="1"/>
  <c r="N26" i="1"/>
  <c r="N18" i="1"/>
  <c r="N3" i="1"/>
  <c r="N23" i="1"/>
  <c r="N52" i="1"/>
  <c r="N39" i="1"/>
  <c r="N10" i="1"/>
  <c r="N24" i="1"/>
  <c r="N38" i="1"/>
  <c r="N2" i="1"/>
  <c r="N47" i="1"/>
  <c r="N20" i="1"/>
  <c r="G51" i="1"/>
  <c r="I51" i="1" s="1"/>
  <c r="G45" i="1"/>
  <c r="I45" i="1" s="1"/>
  <c r="G49" i="1"/>
  <c r="I49" i="1" s="1"/>
  <c r="G22" i="1"/>
  <c r="I22" i="1" s="1"/>
  <c r="G35" i="1"/>
  <c r="I35" i="1" s="1"/>
  <c r="G40" i="1"/>
  <c r="I40" i="1" s="1"/>
  <c r="G46" i="1"/>
  <c r="I46" i="1" s="1"/>
  <c r="G12" i="1"/>
  <c r="I12" i="1" s="1"/>
  <c r="N32" i="1"/>
  <c r="N33" i="1"/>
  <c r="N17" i="1"/>
  <c r="N19" i="1"/>
  <c r="N50" i="1"/>
  <c r="N51" i="1"/>
  <c r="N45" i="1"/>
  <c r="N49" i="1"/>
  <c r="N22" i="1"/>
  <c r="N35" i="1"/>
  <c r="N40" i="1"/>
  <c r="N46" i="1"/>
  <c r="N12" i="1"/>
  <c r="N31" i="1"/>
  <c r="N36" i="1"/>
  <c r="N7" i="1"/>
  <c r="N8" i="1"/>
  <c r="N48" i="1"/>
  <c r="N41" i="1"/>
  <c r="N6" i="1"/>
  <c r="N43" i="1"/>
  <c r="N15" i="1"/>
  <c r="N30" i="1"/>
  <c r="N29" i="1"/>
  <c r="N44" i="1"/>
  <c r="N9" i="1"/>
  <c r="I23" i="1"/>
  <c r="I39" i="1"/>
  <c r="I10" i="1"/>
  <c r="I24" i="1"/>
  <c r="I38" i="1"/>
  <c r="I2" i="1"/>
  <c r="I47" i="1"/>
  <c r="I20" i="1"/>
  <c r="N27" i="1"/>
  <c r="N25" i="1"/>
  <c r="N13" i="1"/>
  <c r="N5" i="1"/>
  <c r="N53" i="1"/>
  <c r="N34" i="1"/>
  <c r="N21" i="1"/>
  <c r="N14" i="1"/>
  <c r="N4" i="1"/>
  <c r="N42" i="1"/>
  <c r="N16" i="1"/>
  <c r="N37" i="1"/>
  <c r="N11" i="1"/>
  <c r="G26" i="1"/>
  <c r="I26" i="1" s="1"/>
  <c r="G18" i="1"/>
  <c r="I18" i="1" s="1"/>
  <c r="G3" i="1"/>
  <c r="I3" i="1" s="1"/>
  <c r="I52" i="1"/>
  <c r="I27" i="1"/>
  <c r="I25" i="1"/>
  <c r="I13" i="1"/>
  <c r="I5" i="1"/>
  <c r="I34" i="1"/>
  <c r="I21" i="1"/>
  <c r="I14" i="1"/>
  <c r="I4" i="1"/>
  <c r="I42" i="1"/>
  <c r="I16" i="1"/>
  <c r="I37" i="1"/>
  <c r="I11" i="1"/>
  <c r="I53" i="1"/>
  <c r="I31" i="1"/>
  <c r="I36" i="1"/>
  <c r="I7" i="1"/>
  <c r="I8" i="1"/>
  <c r="I28" i="1"/>
  <c r="I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E3060-60F2-A843-9C9C-5660EEDA4702}" name="car inventory" type="6" refreshedVersion="8" background="1" saveData="1">
    <textPr sourceFile="/Users/saikarthik/Downloads/Excel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<sst xmlns="http://schemas.openxmlformats.org/spreadsheetml/2006/main" count="224" uniqueCount="125">
  <si>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</si>
  <si>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</si>
  <si>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</si>
  <si>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</si>
  <si>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</si>
  <si>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</si>
  <si>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</si>
  <si>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</si>
  <si>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</si>
  <si>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</si>
  <si>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</si>
  <si>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</si>
  <si>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</si>
  <si>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</si>
  <si>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</si>
  <si>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</si>
  <si>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</si>
  <si>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</si>
  <si>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</si>
  <si>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</si>
  <si>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</si>
  <si>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</si>
  <si>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</si>
  <si>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</si>
  <si>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</si>
  <si>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</si>
  <si>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</si>
  <si>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</si>
  <si>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</si>
  <si>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</si>
  <si>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</si>
  <si>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</si>
  <si>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</si>
  <si>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</si>
  <si>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</si>
  <si>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</si>
  <si>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</si>
  <si>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</si>
  <si>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</si>
  <si>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</si>
  <si>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</si>
  <si>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</si>
  <si>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</si>
  <si>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</si>
  <si>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</si>
  <si>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</si>
  <si>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</si>
  <si>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</si>
  <si>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</si>
  <si>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</si>
  <si>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</si>
  <si>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</si>
  <si>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</si>
  <si>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</si>
  <si>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</si>
  <si>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</si>
  <si>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</si>
  <si>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</si>
  <si>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</si>
  <si>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</si>
  <si>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</si>
  <si>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</si>
  <si>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</si>
  <si>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</si>
  <si>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</si>
  <si>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</si>
  <si>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</si>
  <si>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</si>
  <si>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</si>
  <si>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</si>
  <si>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</si>
  <si>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</si>
  <si>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</si>
  <si>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</si>
  <si>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</si>
  <si>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</si>
  <si>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</si>
  <si>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</si>
  <si>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</si>
  <si>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</si>
  <si>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</si>
  <si>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</si>
  <si>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</si>
  <si>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</si>
  <si>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</si>
  <si>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</si>
  <si>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</si>
  <si>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</si>
  <si>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</si>
  <si>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</si>
  <si>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</si>
  <si>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</si>
  <si>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</si>
  <si>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</si>
  <si>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</si>
  <si>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</si>
  <si>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</si>
  <si>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</si>
  <si>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</si>
  <si>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</si>
  <si>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IFCS</t>
  </si>
  <si>
    <t>Focus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</si>
  <si>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</si>
  <si>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</si>
  <si>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</si>
  <si>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</si>
  <si>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</si>
  <si>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</si>
  <si>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</si>
  <si>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</si>
  <si>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</si>
  <si>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</si>
  <si>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</si>
  <si>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</si>
  <si>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</si>
  <si>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</si>
  <si>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</si>
  <si>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CMR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</si>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</sst>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rthik v" refreshedDate="45865.68447511574" createdVersion="8" refreshedVersion="8" minRefreshableVersion="3" recordCount="52" xr:uid="{D8F1038B-4AAD-4B48-8DBF-E9DAECEEE1CF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37.09999999999997" maxValue="4577.25999999999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es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es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es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es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es"/>
    <s v="FD08MTGWHI005"/>
  </r>
  <r>
    <s v="FD06FCS006"/>
    <s v="FD"/>
    <s v="Ford"/>
    <s v="FCS"/>
    <s v="Elantra"/>
    <s v="06"/>
    <n v="19"/>
    <n v="46311.4"/>
    <n v="2437.4421052631578"/>
    <s v="Green"/>
    <x v="4"/>
    <n v="75000"/>
    <s v="Yes"/>
    <s v="FD06FCSGRE006"/>
  </r>
  <r>
    <s v="FD06FCS007"/>
    <s v="FD"/>
    <s v="Ford"/>
    <s v="FCS"/>
    <s v="Elantra"/>
    <s v="06"/>
    <n v="19"/>
    <n v="52229.5"/>
    <n v="2748.9210526315787"/>
    <s v="Green"/>
    <x v="2"/>
    <n v="75000"/>
    <s v="Yes"/>
    <s v="FD06FCSGRE007"/>
  </r>
  <r>
    <s v="FD09FCS008"/>
    <s v="FD"/>
    <s v="Ford"/>
    <s v="FCS"/>
    <s v="Elantra"/>
    <s v="09"/>
    <n v="16"/>
    <n v="35137"/>
    <n v="2196.0625"/>
    <s v="Black"/>
    <x v="5"/>
    <n v="75000"/>
    <s v="Yes"/>
    <s v="FD09FCSBLA008"/>
  </r>
  <r>
    <s v="FD13FCS009"/>
    <s v="FD"/>
    <s v="Ford"/>
    <s v="FCS"/>
    <s v="Elantra"/>
    <s v="13"/>
    <n v="12"/>
    <n v="27637.1"/>
    <n v="2303.0916666666667"/>
    <s v="Black"/>
    <x v="0"/>
    <n v="75000"/>
    <s v="Yes"/>
    <s v="FD13FCSBLA009"/>
  </r>
  <r>
    <s v="FD13FCS010"/>
    <s v="FD"/>
    <s v="Ford"/>
    <s v="FCS"/>
    <s v="Elantra"/>
    <s v="13"/>
    <n v="12"/>
    <n v="27534.799999999999"/>
    <n v="2294.5666666666666"/>
    <s v="White"/>
    <x v="6"/>
    <n v="75000"/>
    <s v="Yes"/>
    <s v="FD13FCSWHI010"/>
  </r>
  <r>
    <s v="FD12FCS011"/>
    <s v="FD"/>
    <s v="Ford"/>
    <s v="FCS"/>
    <s v="Elantra"/>
    <s v="12"/>
    <n v="13"/>
    <n v="19341.7"/>
    <n v="1487.823076923077"/>
    <s v="White"/>
    <x v="7"/>
    <n v="75000"/>
    <s v="Yes"/>
    <s v="FD12FCSWHI011"/>
  </r>
  <r>
    <s v="FD13FCS012"/>
    <s v="FD"/>
    <s v="Ford"/>
    <s v="FCS"/>
    <s v="Elantra"/>
    <s v="13"/>
    <n v="12"/>
    <n v="22521.599999999999"/>
    <n v="1876.8"/>
    <s v="Black"/>
    <x v="8"/>
    <n v="75000"/>
    <s v="Yes"/>
    <s v="FD13FCSBLA012"/>
  </r>
  <r>
    <s v="FD13FCS013"/>
    <s v="FD"/>
    <s v="Ford"/>
    <s v="FCS"/>
    <s v="Elantra"/>
    <s v="13"/>
    <n v="12"/>
    <n v="13682.9"/>
    <n v="1140.2416666666666"/>
    <s v="Black"/>
    <x v="9"/>
    <n v="75000"/>
    <s v="Yes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Yes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es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Yes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es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Yes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es"/>
    <s v="GM00SLVBLU019"/>
  </r>
  <r>
    <s v="TY96CAM020"/>
    <s v="TY"/>
    <s v="Toyota"/>
    <s v="CAM"/>
    <s v="Camrey"/>
    <s v="96"/>
    <n v="29"/>
    <n v="114660.6"/>
    <n v="3953.8137931034485"/>
    <s v="Green"/>
    <x v="14"/>
    <n v="100000"/>
    <s v="Not Covered"/>
    <s v="TY96CAMGRE020"/>
  </r>
  <r>
    <s v="TY98CAM021"/>
    <s v="TY"/>
    <s v="Toyota"/>
    <s v="CAM"/>
    <s v="Camrey"/>
    <s v="98"/>
    <n v="27"/>
    <n v="93382.6"/>
    <n v="3458.614814814815"/>
    <s v="Black"/>
    <x v="15"/>
    <n v="100000"/>
    <s v="Yes"/>
    <s v="TY98CAMBLA021"/>
  </r>
  <r>
    <s v="TY00CAM022"/>
    <s v="TY"/>
    <s v="Toyota"/>
    <s v="CAM"/>
    <s v="Camrey"/>
    <s v="00"/>
    <n v="25"/>
    <n v="85928"/>
    <n v="3437.12"/>
    <s v="Green"/>
    <x v="4"/>
    <n v="100000"/>
    <s v="Yes"/>
    <s v="TY00CAM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Yes"/>
    <s v="TY02CAMBLA023"/>
  </r>
  <r>
    <s v="TY09CAM024"/>
    <s v="TY"/>
    <s v="Toyota"/>
    <s v="CAM"/>
    <s v="Camrey"/>
    <s v="09"/>
    <n v="16"/>
    <n v="48114.2"/>
    <n v="3007.1374999999998"/>
    <s v="White"/>
    <x v="5"/>
    <n v="100000"/>
    <s v="Yes"/>
    <s v="TY09CAMWHI024"/>
  </r>
  <r>
    <s v="TY02COR025"/>
    <s v="TY"/>
    <s v="Toyota"/>
    <s v="COR"/>
    <s v="Corola"/>
    <s v="02"/>
    <n v="23"/>
    <n v="64467.4"/>
    <n v="2802.9304347826087"/>
    <s v="Red"/>
    <x v="16"/>
    <n v="100000"/>
    <s v="Yes"/>
    <s v="TY02CORRED025"/>
  </r>
  <r>
    <s v="TY03COR026"/>
    <s v="TY"/>
    <s v="Toyota"/>
    <s v="COR"/>
    <s v="Corola"/>
    <s v="03"/>
    <n v="22"/>
    <n v="73444.399999999994"/>
    <n v="3338.3818181818178"/>
    <s v="Black"/>
    <x v="16"/>
    <n v="100000"/>
    <s v="Yes"/>
    <s v="TY03CORBLA026"/>
  </r>
  <r>
    <s v="TY14COR027"/>
    <s v="TY"/>
    <s v="Toyota"/>
    <s v="COR"/>
    <s v="Corola"/>
    <s v="14"/>
    <n v="11"/>
    <n v="17556.3"/>
    <n v="1596.0272727272727"/>
    <s v="Blue"/>
    <x v="6"/>
    <n v="100000"/>
    <s v="Yes"/>
    <s v="TY14CORBLU027"/>
  </r>
  <r>
    <s v="TY12COR028"/>
    <s v="TY"/>
    <s v="Toyota"/>
    <s v="COR"/>
    <s v="Corola"/>
    <s v="12"/>
    <n v="13"/>
    <n v="29601.9"/>
    <n v="2277.0692307692307"/>
    <s v="Black"/>
    <x v="10"/>
    <n v="100000"/>
    <s v="Yes"/>
    <s v="TY12CORBLA028"/>
  </r>
  <r>
    <s v="TY12CAM029"/>
    <s v="TY"/>
    <s v="Toyota"/>
    <s v="CAM"/>
    <s v="Camrey"/>
    <s v="12"/>
    <n v="13"/>
    <n v="22128.2"/>
    <n v="1702.1692307692308"/>
    <s v="Blue"/>
    <x v="14"/>
    <n v="100000"/>
    <s v="Yes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Yes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Yes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Yes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Yes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Yes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Yes"/>
    <s v="HO13CIVBLA036"/>
  </r>
  <r>
    <s v="HO05ODY037"/>
    <s v="HO"/>
    <s v="Honda"/>
    <s v="ODY"/>
    <s v="Odyssey"/>
    <s v="05"/>
    <n v="20"/>
    <n v="60389.5"/>
    <n v="3019.4749999999999"/>
    <s v="White"/>
    <x v="5"/>
    <n v="100000"/>
    <s v="Yes"/>
    <s v="HO05ODYWHI037"/>
  </r>
  <r>
    <s v="HO07ODY038"/>
    <s v="HO"/>
    <s v="Honda"/>
    <s v="ODY"/>
    <s v="Odyssey"/>
    <s v="07"/>
    <n v="18"/>
    <n v="50854.1"/>
    <n v="2825.2277777777776"/>
    <s v="Black"/>
    <x v="15"/>
    <n v="100000"/>
    <s v="Yes"/>
    <s v="HO07ODYBLA038"/>
  </r>
  <r>
    <s v="HO08ODY039"/>
    <s v="HO"/>
    <s v="Honda"/>
    <s v="ODY"/>
    <s v="Odyssey"/>
    <s v="08"/>
    <n v="17"/>
    <n v="42504.6"/>
    <n v="2500.2705882352939"/>
    <s v="White"/>
    <x v="9"/>
    <n v="100000"/>
    <s v="Yes"/>
    <s v="HO08ODYWHI039"/>
  </r>
  <r>
    <s v="HO10ODY040"/>
    <s v="HO"/>
    <s v="Honda"/>
    <s v="ODY"/>
    <s v="Odyssey"/>
    <s v="10"/>
    <n v="15"/>
    <n v="68658.899999999994"/>
    <n v="4577.2599999999993"/>
    <s v="Black"/>
    <x v="0"/>
    <n v="100000"/>
    <s v="Yes"/>
    <s v="HO10ODYBLA040"/>
  </r>
  <r>
    <s v="HO14ODY041"/>
    <s v="HO"/>
    <s v="Honda"/>
    <s v="ODY"/>
    <s v="Odyssey"/>
    <s v="14"/>
    <n v="11"/>
    <n v="3708.1"/>
    <n v="337.09999999999997"/>
    <s v="Black"/>
    <x v="1"/>
    <n v="100000"/>
    <s v="Yes"/>
    <s v="HO14ODYBLA041"/>
  </r>
  <r>
    <s v="CR04PTC042"/>
    <s v="CR"/>
    <s v="Chrysler"/>
    <s v="PTC"/>
    <s v="PT Cruiser"/>
    <s v="04"/>
    <n v="21"/>
    <n v="64542"/>
    <n v="3073.4285714285716"/>
    <s v="Blue"/>
    <x v="0"/>
    <n v="75000"/>
    <s v="Yes"/>
    <s v="CR04PTCBLU042"/>
  </r>
  <r>
    <s v="CR07PTC043"/>
    <s v="CR"/>
    <s v="Chrysler"/>
    <s v="PTC"/>
    <s v="PT Cruiser"/>
    <s v="07"/>
    <n v="18"/>
    <n v="42074.2"/>
    <n v="2337.4555555555553"/>
    <s v="Green"/>
    <x v="16"/>
    <n v="75000"/>
    <s v="Yes"/>
    <s v="CR07PTCGRE043"/>
  </r>
  <r>
    <s v="CR11PTC044"/>
    <s v="CR"/>
    <s v="Chrysler"/>
    <s v="PTC"/>
    <s v="PT Cruiser"/>
    <s v="11"/>
    <n v="14"/>
    <n v="27394.2"/>
    <n v="1956.7285714285715"/>
    <s v="Black"/>
    <x v="8"/>
    <n v="75000"/>
    <s v="Yes"/>
    <s v="CR11PTCBLA044"/>
  </r>
  <r>
    <s v="CR99CAR045"/>
    <s v="CR"/>
    <s v="Chrysler"/>
    <s v="CAR"/>
    <s v="Caravan"/>
    <s v="99"/>
    <n v="26"/>
    <n v="79420.600000000006"/>
    <n v="3054.6384615384618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89.7240000000002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453.6761904761902"/>
    <s v="White"/>
    <x v="11"/>
    <n v="75000"/>
    <s v="Yes"/>
    <s v="CR04CARWHI047"/>
  </r>
  <r>
    <s v="CR04CAR048"/>
    <s v="CR"/>
    <s v="Chrysler"/>
    <s v="CAR"/>
    <s v="Caravan"/>
    <s v="04"/>
    <n v="21"/>
    <n v="52699.4"/>
    <n v="2509.4952380952382"/>
    <s v="Red"/>
    <x v="11"/>
    <n v="75000"/>
    <s v="Yes"/>
    <s v="CR04CARRED048"/>
  </r>
  <r>
    <s v="HY11ELA049"/>
    <s v="HY"/>
    <s v="Hundai"/>
    <s v="ELA"/>
    <s v="Elantra"/>
    <s v="11"/>
    <n v="14"/>
    <n v="29102.3"/>
    <n v="2078.735714285714"/>
    <s v="Black"/>
    <x v="12"/>
    <n v="100000"/>
    <s v="Yes"/>
    <s v="HY11ELABLA049"/>
  </r>
  <r>
    <s v="HY12ELA050"/>
    <s v="HY"/>
    <s v="Hundai"/>
    <s v="ELA"/>
    <s v="Elantra"/>
    <s v="12"/>
    <n v="13"/>
    <n v="22282"/>
    <n v="1714"/>
    <s v="Blue"/>
    <x v="1"/>
    <n v="100000"/>
    <s v="Yes"/>
    <s v="HY12ELABLU050"/>
  </r>
  <r>
    <s v="HY13ELA051"/>
    <s v="HY"/>
    <s v="Hundai"/>
    <s v="ELA"/>
    <s v="Elantra"/>
    <s v="13"/>
    <n v="12"/>
    <n v="20223.900000000001"/>
    <n v="1685.325"/>
    <s v="Black"/>
    <x v="6"/>
    <n v="100000"/>
    <s v="Yes"/>
    <s v="HY13ELABLA051"/>
  </r>
  <r>
    <s v="HY13ELA052"/>
    <s v="HY"/>
    <s v="Hundai"/>
    <s v="ELA"/>
    <s v="Elantra"/>
    <s v="13"/>
    <n v="12"/>
    <n v="22188.5"/>
    <n v="1849.041666666666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5650-4105-E94A-B719-755DFDC8D67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81C5A260-68C4-D943-A1EE-1678B9A04A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ACF9-4D6C-CB4E-954D-0A282D0A20B0}">
  <dimension ref="A1:N66"/>
  <sheetViews>
    <sheetView tabSelected="1" zoomScale="157" workbookViewId="0">
      <selection activeCell="G41" sqref="G41"/>
    </sheetView>
  </sheetViews>
  <sheetFormatPr baseColWidth="10" defaultRowHeight="16" x14ac:dyDescent="0.2"/>
  <cols>
    <col min="1" max="1" width="13.5" bestFit="1" customWidth="1"/>
    <col min="2" max="2" width="5.5" bestFit="1" customWidth="1"/>
    <col min="3" max="3" width="15.33203125" bestFit="1" customWidth="1"/>
    <col min="4" max="4" width="6.1640625" bestFit="1" customWidth="1"/>
    <col min="5" max="5" width="16" bestFit="1" customWidth="1"/>
    <col min="6" max="6" width="15.5" bestFit="1" customWidth="1"/>
    <col min="7" max="7" width="18.5" customWidth="1"/>
    <col min="8" max="8" width="9.1640625" bestFit="1" customWidth="1"/>
    <col min="9" max="9" width="10.5" bestFit="1" customWidth="1"/>
    <col min="10" max="10" width="6.1640625" bestFit="1" customWidth="1"/>
    <col min="11" max="11" width="9.1640625" bestFit="1" customWidth="1"/>
    <col min="12" max="12" width="13.83203125" bestFit="1" customWidth="1"/>
    <col min="13" max="13" width="18" customWidth="1"/>
    <col min="14" max="14" width="17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72</v>
      </c>
      <c r="B2" t="str">
        <f>LEFT(A2,2)</f>
        <v>HO</v>
      </c>
      <c r="C2" t="str">
        <f>VLOOKUP(B2,B$56:C$61,2)</f>
        <v>Honda</v>
      </c>
      <c r="D2" t="str">
        <f>MID(A2,5,3)</f>
        <v>ODY</v>
      </c>
      <c r="E2" t="str">
        <f>VLOOKUP(D2,D$56:E$66,2)</f>
        <v>Odyssey</v>
      </c>
      <c r="F2" t="str">
        <f>MID(A2,3,2)</f>
        <v>14</v>
      </c>
      <c r="G2">
        <f>IF(25-F2&lt;0,100-F2+25,25-F2)</f>
        <v>11</v>
      </c>
      <c r="H2">
        <v>114660.6</v>
      </c>
      <c r="I2">
        <f>H2/G2</f>
        <v>10423.69090909091</v>
      </c>
      <c r="J2" t="s">
        <v>15</v>
      </c>
      <c r="K2" t="s">
        <v>19</v>
      </c>
      <c r="L2">
        <v>100000</v>
      </c>
      <c r="M2" t="str">
        <f>IF(H2&lt;=L2,"Yes","Not Covered")</f>
        <v>Not Covered</v>
      </c>
      <c r="N2" t="str">
        <f>CONCATENATE(B2,F2,D2,UPPER(LEFT(J2,3)),RIGHT(A2,3))</f>
        <v>HO14ODYBLA041</v>
      </c>
    </row>
    <row r="3" spans="1:14" x14ac:dyDescent="0.2">
      <c r="A3" t="s">
        <v>37</v>
      </c>
      <c r="B3" t="str">
        <f>LEFT(A3,2)</f>
        <v>FD</v>
      </c>
      <c r="C3" t="str">
        <f>VLOOKUP(B3,B$56:C$61,2)</f>
        <v>Ford</v>
      </c>
      <c r="D3" t="str">
        <f>MID(A3,5,3)</f>
        <v>FCS</v>
      </c>
      <c r="E3" t="str">
        <f>VLOOKUP(D3,D$56:E$66,2)</f>
        <v>Elantra</v>
      </c>
      <c r="F3" t="str">
        <f>MID(A3,3,2)</f>
        <v>13</v>
      </c>
      <c r="G3">
        <f>IF(25-F3&lt;0,100-F3+25,25-F3)</f>
        <v>12</v>
      </c>
      <c r="H3">
        <v>93382.6</v>
      </c>
      <c r="I3">
        <f>H3/G3</f>
        <v>7781.8833333333341</v>
      </c>
      <c r="J3" t="s">
        <v>15</v>
      </c>
      <c r="K3" t="s">
        <v>38</v>
      </c>
      <c r="L3">
        <v>75000</v>
      </c>
      <c r="M3" t="str">
        <f>IF(H3&lt;=L3,"Yes","Not Covered")</f>
        <v>Not Covered</v>
      </c>
      <c r="N3" t="str">
        <f>CONCATENATE(B3,F3,D3,UPPER(LEFT(J3,3)),RIGHT(A3,3))</f>
        <v>FD13FCSBLA013</v>
      </c>
    </row>
    <row r="4" spans="1:14" x14ac:dyDescent="0.2">
      <c r="A4" t="s">
        <v>69</v>
      </c>
      <c r="B4" t="str">
        <f>LEFT(A4,2)</f>
        <v>HO</v>
      </c>
      <c r="C4" t="str">
        <f>VLOOKUP(B4,B$56:C$61,2)</f>
        <v>Honda</v>
      </c>
      <c r="D4" t="str">
        <f>MID(A4,5,3)</f>
        <v>CIV</v>
      </c>
      <c r="E4" t="str">
        <f>VLOOKUP(D4,D$56:E$66,2)</f>
        <v>Civic</v>
      </c>
      <c r="F4" t="str">
        <f>MID(A4,3,2)</f>
        <v>13</v>
      </c>
      <c r="G4">
        <f>IF(25-F4&lt;0,100-F4+25,25-F4)</f>
        <v>12</v>
      </c>
      <c r="H4">
        <v>85928</v>
      </c>
      <c r="I4">
        <f>H4/G4</f>
        <v>7160.666666666667</v>
      </c>
      <c r="J4" t="s">
        <v>15</v>
      </c>
      <c r="K4" t="s">
        <v>50</v>
      </c>
      <c r="L4">
        <v>75000</v>
      </c>
      <c r="M4" t="str">
        <f>IF(H4&lt;=L4,"Yes","Not Covered")</f>
        <v>Not Covered</v>
      </c>
      <c r="N4" t="str">
        <f>CONCATENATE(B4,F4,D4,UPPER(LEFT(J4,3)),RIGHT(A4,3))</f>
        <v>HO13CIVBLA036</v>
      </c>
    </row>
    <row r="5" spans="1:14" x14ac:dyDescent="0.2">
      <c r="A5" t="s">
        <v>42</v>
      </c>
      <c r="B5" t="str">
        <f>LEFT(A5,2)</f>
        <v>GM</v>
      </c>
      <c r="C5" t="str">
        <f>VLOOKUP(B5,B$56:C$61,2)</f>
        <v>General Motors</v>
      </c>
      <c r="D5" t="str">
        <f>MID(A5,5,3)</f>
        <v>CMR</v>
      </c>
      <c r="E5" t="str">
        <f>VLOOKUP(D5,D$56:E$66,2)</f>
        <v>Camero</v>
      </c>
      <c r="F5" t="str">
        <f>MID(A5,3,2)</f>
        <v>14</v>
      </c>
      <c r="G5">
        <f>IF(25-F5&lt;0,100-F5+25,25-F5)</f>
        <v>11</v>
      </c>
      <c r="H5">
        <v>83162.7</v>
      </c>
      <c r="I5">
        <f>H5/G5</f>
        <v>7560.2454545454539</v>
      </c>
      <c r="J5" t="s">
        <v>18</v>
      </c>
      <c r="K5" t="s">
        <v>43</v>
      </c>
      <c r="L5">
        <v>100000</v>
      </c>
      <c r="M5" t="str">
        <f>IF(H5&lt;=L5,"Yes","Not Covered")</f>
        <v>Yes</v>
      </c>
      <c r="N5" t="str">
        <f>CONCATENATE(B5,F5,D5,UPPER(LEFT(J5,3)),RIGHT(A5,3))</f>
        <v>GM14CMRWHI016</v>
      </c>
    </row>
    <row r="6" spans="1:14" x14ac:dyDescent="0.2">
      <c r="A6" t="s">
        <v>60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14</v>
      </c>
      <c r="G6">
        <f>IF(25-F6&lt;0,100-F6+25,25-F6)</f>
        <v>11</v>
      </c>
      <c r="H6">
        <v>82374</v>
      </c>
      <c r="I6">
        <f>H6/G6</f>
        <v>7488.545454545455</v>
      </c>
      <c r="J6" t="s">
        <v>48</v>
      </c>
      <c r="K6" t="s">
        <v>32</v>
      </c>
      <c r="L6">
        <v>100000</v>
      </c>
      <c r="M6" t="str">
        <f>IF(H6&lt;=L6,"Yes","Not Covered")</f>
        <v>Yes</v>
      </c>
      <c r="N6" t="str">
        <f>CONCATENATE(B6,F6,D6,UPPER(LEFT(J6,3)),RIGHT(A6,3))</f>
        <v>TY14CORBLU027</v>
      </c>
    </row>
    <row r="7" spans="1:14" x14ac:dyDescent="0.2">
      <c r="A7" t="s">
        <v>33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Elantra</v>
      </c>
      <c r="F7" t="str">
        <f>MID(A7,3,2)</f>
        <v>12</v>
      </c>
      <c r="G7">
        <f>IF(25-F7&lt;0,100-F7+25,25-F7)</f>
        <v>13</v>
      </c>
      <c r="H7">
        <v>80685.8</v>
      </c>
      <c r="I7">
        <f>H7/G7</f>
        <v>6206.6</v>
      </c>
      <c r="J7" t="s">
        <v>18</v>
      </c>
      <c r="K7" t="s">
        <v>34</v>
      </c>
      <c r="L7">
        <v>75000</v>
      </c>
      <c r="M7" t="str">
        <f>IF(H7&lt;=L7,"Yes","Not Covered")</f>
        <v>Not Covered</v>
      </c>
      <c r="N7" t="str">
        <f>CONCATENATE(B7,F7,D7,UPPER(LEFT(J7,3)),RIGHT(A7,3))</f>
        <v>FD12FCSWHI011</v>
      </c>
    </row>
    <row r="8" spans="1:14" x14ac:dyDescent="0.2">
      <c r="A8" t="s">
        <v>40</v>
      </c>
      <c r="B8" t="str">
        <f>LEFT(A8,2)</f>
        <v>GM</v>
      </c>
      <c r="C8" t="str">
        <f>VLOOKUP(B8,B$56:C$61,2)</f>
        <v>General Motors</v>
      </c>
      <c r="D8" t="str">
        <f>MID(A8,5,3)</f>
        <v>CMR</v>
      </c>
      <c r="E8" t="str">
        <f>VLOOKUP(D8,D$56:E$66,2)</f>
        <v>Camero</v>
      </c>
      <c r="F8" t="str">
        <f>MID(A8,3,2)</f>
        <v>12</v>
      </c>
      <c r="G8">
        <f>IF(25-F8&lt;0,100-F8+25,25-F8)</f>
        <v>13</v>
      </c>
      <c r="H8">
        <v>79420.600000000006</v>
      </c>
      <c r="I8">
        <f>H8/G8</f>
        <v>6109.2769230769236</v>
      </c>
      <c r="J8" t="s">
        <v>15</v>
      </c>
      <c r="K8" t="s">
        <v>41</v>
      </c>
      <c r="L8">
        <v>100000</v>
      </c>
      <c r="M8" t="str">
        <f>IF(H8&lt;=L8,"Yes","Not Covered")</f>
        <v>Yes</v>
      </c>
      <c r="N8" t="str">
        <f>CONCATENATE(B8,F8,D8,UPPER(LEFT(J8,3)),RIGHT(A8,3))</f>
        <v>GM12CMRBLA015</v>
      </c>
    </row>
    <row r="9" spans="1:14" x14ac:dyDescent="0.2">
      <c r="A9" t="s">
        <v>82</v>
      </c>
      <c r="B9" t="str">
        <f>LEFT(A9,2)</f>
        <v>HY</v>
      </c>
      <c r="C9" t="str">
        <f>VLOOKUP(B9,B$56:C$61,2)</f>
        <v>Hundai</v>
      </c>
      <c r="D9" t="str">
        <f>MID(A9,5,3)</f>
        <v>ELA</v>
      </c>
      <c r="E9" t="str">
        <f>VLOOKUP(D9,D$56:E$66,2)</f>
        <v>Elantra</v>
      </c>
      <c r="F9" t="str">
        <f>MID(A9,3,2)</f>
        <v>13</v>
      </c>
      <c r="G9">
        <f>IF(25-F9&lt;0,100-F9+25,25-F9)</f>
        <v>12</v>
      </c>
      <c r="H9">
        <v>77243.100000000006</v>
      </c>
      <c r="I9">
        <f>H9/G9</f>
        <v>6436.9250000000002</v>
      </c>
      <c r="J9" t="s">
        <v>15</v>
      </c>
      <c r="K9" t="s">
        <v>32</v>
      </c>
      <c r="L9">
        <v>100000</v>
      </c>
      <c r="M9" t="str">
        <f>IF(H9&lt;=L9,"Yes","Not Covered")</f>
        <v>Yes</v>
      </c>
      <c r="N9" t="str">
        <f>CONCATENATE(B9,F9,D9,UPPER(LEFT(J9,3)),RIGHT(A9,3))</f>
        <v>HY13ELABLA051</v>
      </c>
    </row>
    <row r="10" spans="1:14" x14ac:dyDescent="0.2">
      <c r="A10" t="s">
        <v>62</v>
      </c>
      <c r="B10" t="str">
        <f>LEFT(A10,2)</f>
        <v>TY</v>
      </c>
      <c r="C10" t="str">
        <f>VLOOKUP(B10,B$56:C$61,2)</f>
        <v>Toyota</v>
      </c>
      <c r="D10" t="str">
        <f>MID(A10,5,3)</f>
        <v>CAM</v>
      </c>
      <c r="E10" t="str">
        <f>VLOOKUP(D10,D$56:E$66,2)</f>
        <v>Camrey</v>
      </c>
      <c r="F10" t="str">
        <f>MID(A10,3,2)</f>
        <v>12</v>
      </c>
      <c r="G10">
        <f>IF(25-F10&lt;0,100-F10+25,25-F10)</f>
        <v>13</v>
      </c>
      <c r="H10">
        <v>73444.399999999994</v>
      </c>
      <c r="I10">
        <f>H10/G10</f>
        <v>5649.5692307692307</v>
      </c>
      <c r="J10" t="s">
        <v>48</v>
      </c>
      <c r="K10" t="s">
        <v>50</v>
      </c>
      <c r="L10">
        <v>100000</v>
      </c>
      <c r="M10" t="str">
        <f>IF(H10&lt;=L10,"Yes","Not Covered")</f>
        <v>Yes</v>
      </c>
      <c r="N10" t="str">
        <f>CONCATENATE(B10,F10,D10,UPPER(LEFT(J10,3)),RIGHT(A10,3))</f>
        <v>TY12CAMBLU029</v>
      </c>
    </row>
    <row r="11" spans="1:14" x14ac:dyDescent="0.2">
      <c r="A11" t="s">
        <v>83</v>
      </c>
      <c r="B11" t="str">
        <f>LEFT(A11,2)</f>
        <v>HY</v>
      </c>
      <c r="C11" t="str">
        <f>VLOOKUP(B11,B$56:C$61,2)</f>
        <v>Hundai</v>
      </c>
      <c r="D11" t="str">
        <f>MID(A11,5,3)</f>
        <v>ELA</v>
      </c>
      <c r="E11" t="str">
        <f>VLOOKUP(D11,D$56:E$66,2)</f>
        <v>Elantra</v>
      </c>
      <c r="F11" t="str">
        <f>MID(A11,3,2)</f>
        <v>13</v>
      </c>
      <c r="G11">
        <f>IF(25-F11&lt;0,100-F11+25,25-F11)</f>
        <v>12</v>
      </c>
      <c r="H11">
        <v>72527.199999999997</v>
      </c>
      <c r="I11">
        <f>H11/G11</f>
        <v>6043.9333333333334</v>
      </c>
      <c r="J11" t="s">
        <v>48</v>
      </c>
      <c r="K11" t="s">
        <v>26</v>
      </c>
      <c r="L11">
        <v>100000</v>
      </c>
      <c r="M11" t="str">
        <f>IF(H11&lt;=L11,"Yes","Not Covered")</f>
        <v>Yes</v>
      </c>
      <c r="N11" t="str">
        <f>CONCATENATE(B11,F11,D11,UPPER(LEFT(J11,3)),RIGHT(A11,3))</f>
        <v>HY13ELABLU052</v>
      </c>
    </row>
    <row r="12" spans="1:14" x14ac:dyDescent="0.2">
      <c r="A12" t="s">
        <v>81</v>
      </c>
      <c r="B12" t="str">
        <f>LEFT(A12,2)</f>
        <v>HY</v>
      </c>
      <c r="C12" t="str">
        <f>VLOOKUP(B12,B$56:C$61,2)</f>
        <v>Hundai</v>
      </c>
      <c r="D12" t="str">
        <f>MID(A12,5,3)</f>
        <v>ELA</v>
      </c>
      <c r="E12" t="str">
        <f>VLOOKUP(D12,D$56:E$66,2)</f>
        <v>Elantra</v>
      </c>
      <c r="F12" t="str">
        <f>MID(A12,3,2)</f>
        <v>12</v>
      </c>
      <c r="G12">
        <f>IF(25-F12&lt;0,100-F12+25,25-F12)</f>
        <v>13</v>
      </c>
      <c r="H12">
        <v>69891.899999999994</v>
      </c>
      <c r="I12">
        <f>H12/G12</f>
        <v>5376.2999999999993</v>
      </c>
      <c r="J12" t="s">
        <v>48</v>
      </c>
      <c r="K12" t="s">
        <v>19</v>
      </c>
      <c r="L12">
        <v>100000</v>
      </c>
      <c r="M12" t="str">
        <f>IF(H12&lt;=L12,"Yes","Not Covered")</f>
        <v>Yes</v>
      </c>
      <c r="N12" t="str">
        <f>CONCATENATE(B12,F12,D12,UPPER(LEFT(J12,3)),RIGHT(A12,3))</f>
        <v>HY12ELABLU050</v>
      </c>
    </row>
    <row r="13" spans="1:14" x14ac:dyDescent="0.2">
      <c r="A13" t="s">
        <v>35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Elantra</v>
      </c>
      <c r="F13" t="str">
        <f>MID(A13,3,2)</f>
        <v>13</v>
      </c>
      <c r="G13">
        <f>IF(25-F13&lt;0,100-F13+25,25-F13)</f>
        <v>12</v>
      </c>
      <c r="H13">
        <v>68658.899999999994</v>
      </c>
      <c r="I13">
        <f>H13/G13</f>
        <v>5721.5749999999998</v>
      </c>
      <c r="J13" t="s">
        <v>15</v>
      </c>
      <c r="K13" t="s">
        <v>36</v>
      </c>
      <c r="L13">
        <v>75000</v>
      </c>
      <c r="M13" t="str">
        <f>IF(H13&lt;=L13,"Yes","Not Covered")</f>
        <v>Yes</v>
      </c>
      <c r="N13" t="str">
        <f>CONCATENATE(B13,F13,D13,UPPER(LEFT(J13,3)),RIGHT(A13,3))</f>
        <v>FD13FCSBLA012</v>
      </c>
    </row>
    <row r="14" spans="1:14" x14ac:dyDescent="0.2">
      <c r="A14" t="s">
        <v>65</v>
      </c>
      <c r="B14" t="str">
        <f>LEFT(A14,2)</f>
        <v>HO</v>
      </c>
      <c r="C14" t="str">
        <f>VLOOKUP(B14,B$56:C$61,2)</f>
        <v>Honda</v>
      </c>
      <c r="D14" t="str">
        <f>MID(A14,5,3)</f>
        <v>CIV</v>
      </c>
      <c r="E14" t="str">
        <f>VLOOKUP(D14,D$56:E$66,2)</f>
        <v>Civic</v>
      </c>
      <c r="F14" t="str">
        <f>MID(A14,3,2)</f>
        <v>10</v>
      </c>
      <c r="G14">
        <f>IF(25-F14&lt;0,100-F14+25,25-F14)</f>
        <v>15</v>
      </c>
      <c r="H14">
        <v>67829.100000000006</v>
      </c>
      <c r="I14">
        <f>H14/G14</f>
        <v>4521.9400000000005</v>
      </c>
      <c r="J14" t="s">
        <v>48</v>
      </c>
      <c r="K14" t="s">
        <v>43</v>
      </c>
      <c r="L14">
        <v>75000</v>
      </c>
      <c r="M14" t="str">
        <f>IF(H14&lt;=L14,"Yes","Not Covered")</f>
        <v>Yes</v>
      </c>
      <c r="N14" t="str">
        <f>CONCATENATE(B14,F14,D14,UPPER(LEFT(J14,3)),RIGHT(A14,3))</f>
        <v>HO10CIVBLU032</v>
      </c>
    </row>
    <row r="15" spans="1:14" x14ac:dyDescent="0.2">
      <c r="A15" t="s">
        <v>68</v>
      </c>
      <c r="B15" t="str">
        <f>LEFT(A15,2)</f>
        <v>HO</v>
      </c>
      <c r="C15" t="str">
        <f>VLOOKUP(B15,B$56:C$61,2)</f>
        <v>Honda</v>
      </c>
      <c r="D15" t="str">
        <f>MID(A15,5,3)</f>
        <v>CIV</v>
      </c>
      <c r="E15" t="str">
        <f>VLOOKUP(D15,D$56:E$66,2)</f>
        <v>Civic</v>
      </c>
      <c r="F15" t="str">
        <f>MID(A15,3,2)</f>
        <v>12</v>
      </c>
      <c r="G15">
        <f>IF(25-F15&lt;0,100-F15+25,25-F15)</f>
        <v>13</v>
      </c>
      <c r="H15">
        <v>64542</v>
      </c>
      <c r="I15">
        <f>H15/G15</f>
        <v>4964.7692307692305</v>
      </c>
      <c r="J15" t="s">
        <v>15</v>
      </c>
      <c r="K15" t="s">
        <v>45</v>
      </c>
      <c r="L15">
        <v>75000</v>
      </c>
      <c r="M15" t="str">
        <f>IF(H15&lt;=L15,"Yes","Not Covered")</f>
        <v>Yes</v>
      </c>
      <c r="N15" t="str">
        <f>CONCATENATE(B15,F15,D15,UPPER(LEFT(J15,3)),RIGHT(A15,3))</f>
        <v>HO12CIVBLA035</v>
      </c>
    </row>
    <row r="16" spans="1:14" x14ac:dyDescent="0.2">
      <c r="A16" t="s">
        <v>75</v>
      </c>
      <c r="B16" t="str">
        <f>LEFT(A16,2)</f>
        <v>CR</v>
      </c>
      <c r="C16" t="str">
        <f>VLOOKUP(B16,B$56:C$61,2)</f>
        <v>Chrysler</v>
      </c>
      <c r="D16" t="str">
        <f>MID(A16,5,3)</f>
        <v>PTC</v>
      </c>
      <c r="E16" t="str">
        <f>VLOOKUP(D16,D$56:E$66,2)</f>
        <v>PT Cruiser</v>
      </c>
      <c r="F16" t="str">
        <f>MID(A16,3,2)</f>
        <v>11</v>
      </c>
      <c r="G16">
        <f>IF(25-F16&lt;0,100-F16+25,25-F16)</f>
        <v>14</v>
      </c>
      <c r="H16">
        <v>64467.4</v>
      </c>
      <c r="I16">
        <f>H16/G16</f>
        <v>4604.8142857142857</v>
      </c>
      <c r="J16" t="s">
        <v>15</v>
      </c>
      <c r="K16" t="s">
        <v>36</v>
      </c>
      <c r="L16">
        <v>75000</v>
      </c>
      <c r="M16" t="str">
        <f>IF(H16&lt;=L16,"Yes","Not Covered")</f>
        <v>Yes</v>
      </c>
      <c r="N16" t="str">
        <f>CONCATENATE(B16,F16,D16,UPPER(LEFT(J16,3)),RIGHT(A16,3))</f>
        <v>CR11PTCBLA044</v>
      </c>
    </row>
    <row r="17" spans="1:14" x14ac:dyDescent="0.2">
      <c r="A17" t="s">
        <v>31</v>
      </c>
      <c r="B17" t="str">
        <f>LEFT(A17,2)</f>
        <v>FD</v>
      </c>
      <c r="C17" t="str">
        <f>VLOOKUP(B17,B$56:C$61,2)</f>
        <v>Ford</v>
      </c>
      <c r="D17" t="str">
        <f>MID(A17,5,3)</f>
        <v>FCS</v>
      </c>
      <c r="E17" t="str">
        <f>VLOOKUP(D17,D$56:E$66,2)</f>
        <v>Elantra</v>
      </c>
      <c r="F17" t="str">
        <f>MID(A17,3,2)</f>
        <v>13</v>
      </c>
      <c r="G17">
        <f>IF(25-F17&lt;0,100-F17+25,25-F17)</f>
        <v>12</v>
      </c>
      <c r="H17">
        <v>60389.5</v>
      </c>
      <c r="I17">
        <f>H17/G17</f>
        <v>5032.458333333333</v>
      </c>
      <c r="J17" t="s">
        <v>18</v>
      </c>
      <c r="K17" t="s">
        <v>32</v>
      </c>
      <c r="L17">
        <v>75000</v>
      </c>
      <c r="M17" t="str">
        <f>IF(H17&lt;=L17,"Yes","Not Covered")</f>
        <v>Yes</v>
      </c>
      <c r="N17" t="str">
        <f>CONCATENATE(B17,F17,D17,UPPER(LEFT(J17,3)),RIGHT(A17,3))</f>
        <v>FD13FCSWHI010</v>
      </c>
    </row>
    <row r="18" spans="1:14" x14ac:dyDescent="0.2">
      <c r="A18" t="s">
        <v>30</v>
      </c>
      <c r="B18" t="str">
        <f>LEFT(A18,2)</f>
        <v>FD</v>
      </c>
      <c r="C18" t="str">
        <f>VLOOKUP(B18,B$56:C$61,2)</f>
        <v>Ford</v>
      </c>
      <c r="D18" t="str">
        <f>MID(A18,5,3)</f>
        <v>FCS</v>
      </c>
      <c r="E18" t="str">
        <f>VLOOKUP(D18,D$56:E$66,2)</f>
        <v>Elantra</v>
      </c>
      <c r="F18" t="str">
        <f>MID(A18,3,2)</f>
        <v>13</v>
      </c>
      <c r="G18">
        <f>IF(25-F18&lt;0,100-F18+25,25-F18)</f>
        <v>12</v>
      </c>
      <c r="H18">
        <v>52699.4</v>
      </c>
      <c r="I18">
        <f>H18/G18</f>
        <v>4391.6166666666668</v>
      </c>
      <c r="J18" t="s">
        <v>15</v>
      </c>
      <c r="K18" t="s">
        <v>16</v>
      </c>
      <c r="L18">
        <v>75000</v>
      </c>
      <c r="M18" t="str">
        <f>IF(H18&lt;=L18,"Yes","Not Covered")</f>
        <v>Yes</v>
      </c>
      <c r="N18" t="str">
        <f>CONCATENATE(B18,F18,D18,UPPER(LEFT(J18,3)),RIGHT(A18,3))</f>
        <v>FD13FCSBLA009</v>
      </c>
    </row>
    <row r="19" spans="1:14" x14ac:dyDescent="0.2">
      <c r="A19" t="s">
        <v>120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09</v>
      </c>
      <c r="G19">
        <f>IF(25-F19&lt;0,100-F19+25,25-F19)</f>
        <v>16</v>
      </c>
      <c r="H19">
        <v>52229.5</v>
      </c>
      <c r="I19">
        <f>H19/G19</f>
        <v>3264.34375</v>
      </c>
      <c r="J19" t="s">
        <v>18</v>
      </c>
      <c r="K19" t="s">
        <v>39</v>
      </c>
      <c r="L19">
        <v>100000</v>
      </c>
      <c r="M19" t="str">
        <f>IF(H19&lt;=L19,"Yes","Not Covered")</f>
        <v>Yes</v>
      </c>
      <c r="N19" t="str">
        <f>CONCATENATE(B19,F19,D19,UPPER(LEFT(J19,3)),RIGHT(A19,3))</f>
        <v>GM09CMRWHI014</v>
      </c>
    </row>
    <row r="20" spans="1:14" x14ac:dyDescent="0.2">
      <c r="A20" t="s">
        <v>80</v>
      </c>
      <c r="B20" t="str">
        <f>LEFT(A20,2)</f>
        <v>HY</v>
      </c>
      <c r="C20" t="str">
        <f>VLOOKUP(B20,B$56:C$61,2)</f>
        <v>Hundai</v>
      </c>
      <c r="D20" t="str">
        <f>MID(A20,5,3)</f>
        <v>ELA</v>
      </c>
      <c r="E20" t="str">
        <f>VLOOKUP(D20,D$56:E$66,2)</f>
        <v>Elantra</v>
      </c>
      <c r="F20" t="str">
        <f>MID(A20,3,2)</f>
        <v>11</v>
      </c>
      <c r="G20">
        <f>IF(25-F20&lt;0,100-F20+25,25-F20)</f>
        <v>14</v>
      </c>
      <c r="H20">
        <v>50854.1</v>
      </c>
      <c r="I20">
        <f>H20/G20</f>
        <v>3632.4357142857143</v>
      </c>
      <c r="J20" t="s">
        <v>15</v>
      </c>
      <c r="K20" t="s">
        <v>43</v>
      </c>
      <c r="L20">
        <v>100000</v>
      </c>
      <c r="M20" t="str">
        <f>IF(H20&lt;=L20,"Yes","Not Covered")</f>
        <v>Yes</v>
      </c>
      <c r="N20" t="str">
        <f>CONCATENATE(B20,F20,D20,UPPER(LEFT(J20,3)),RIGHT(A20,3))</f>
        <v>HY11ELABLA049</v>
      </c>
    </row>
    <row r="21" spans="1:14" x14ac:dyDescent="0.2">
      <c r="A21" t="s">
        <v>61</v>
      </c>
      <c r="B21" t="str">
        <f>LEFT(A21,2)</f>
        <v>TY</v>
      </c>
      <c r="C21" t="str">
        <f>VLOOKUP(B21,B$56:C$61,2)</f>
        <v>Toyota</v>
      </c>
      <c r="D21" t="str">
        <f>MID(A21,5,3)</f>
        <v>COR</v>
      </c>
      <c r="E21" t="str">
        <f>VLOOKUP(D21,D$56:E$66,2)</f>
        <v>Corola</v>
      </c>
      <c r="F21" t="str">
        <f>MID(A21,3,2)</f>
        <v>12</v>
      </c>
      <c r="G21">
        <f>IF(25-F21&lt;0,100-F21+25,25-F21)</f>
        <v>13</v>
      </c>
      <c r="H21">
        <v>48114.2</v>
      </c>
      <c r="I21">
        <f>H21/G21</f>
        <v>3701.0923076923073</v>
      </c>
      <c r="J21" t="s">
        <v>15</v>
      </c>
      <c r="K21" t="s">
        <v>39</v>
      </c>
      <c r="L21">
        <v>100000</v>
      </c>
      <c r="M21" t="str">
        <f>IF(H21&lt;=L21,"Yes","Not Covered")</f>
        <v>Yes</v>
      </c>
      <c r="N21" t="str">
        <f>CONCATENATE(B21,F21,D21,UPPER(LEFT(J21,3)),RIGHT(A21,3))</f>
        <v>TY12CORBLA028</v>
      </c>
    </row>
    <row r="22" spans="1:14" x14ac:dyDescent="0.2">
      <c r="A22" t="s">
        <v>67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11</v>
      </c>
      <c r="G22">
        <f>IF(25-F22&lt;0,100-F22+25,25-F22)</f>
        <v>14</v>
      </c>
      <c r="H22">
        <v>46311.4</v>
      </c>
      <c r="I22">
        <f>H22/G22</f>
        <v>3307.957142857143</v>
      </c>
      <c r="J22" t="s">
        <v>15</v>
      </c>
      <c r="K22" t="s">
        <v>22</v>
      </c>
      <c r="L22">
        <v>75000</v>
      </c>
      <c r="M22" t="str">
        <f>IF(H22&lt;=L22,"Yes","Not Covered")</f>
        <v>Yes</v>
      </c>
      <c r="N22" t="str">
        <f>CONCATENATE(B22,F22,D22,UPPER(LEFT(J22,3)),RIGHT(A22,3))</f>
        <v>HO11CIVBLA034</v>
      </c>
    </row>
    <row r="23" spans="1:14" x14ac:dyDescent="0.2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IF(25-F23&lt;0,100-F23+25,25-F23)</f>
        <v>15</v>
      </c>
      <c r="H23">
        <v>44974.8</v>
      </c>
      <c r="I23">
        <f>H23/G23</f>
        <v>2998.32</v>
      </c>
      <c r="J23" t="s">
        <v>15</v>
      </c>
      <c r="K23" t="s">
        <v>45</v>
      </c>
      <c r="L23">
        <v>100000</v>
      </c>
      <c r="M23" t="str">
        <f>IF(H23&lt;=L23,"Yes","Not Covered")</f>
        <v>Yes</v>
      </c>
      <c r="N23" t="str">
        <f>CONCATENATE(B23,F23,D23,UPPER(LEFT(J23,3)),RIGHT(A23,3))</f>
        <v>GM10SLVBLA017</v>
      </c>
    </row>
    <row r="24" spans="1:14" x14ac:dyDescent="0.2">
      <c r="A24" t="s">
        <v>66</v>
      </c>
      <c r="B24" t="str">
        <f>LEFT(A24,2)</f>
        <v>HO</v>
      </c>
      <c r="C24" t="str">
        <f>VLOOKUP(B24,B$56:C$61,2)</f>
        <v>Honda</v>
      </c>
      <c r="D24" t="str">
        <f>MID(A24,5,3)</f>
        <v>CIV</v>
      </c>
      <c r="E24" t="str">
        <f>VLOOKUP(D24,D$56:E$66,2)</f>
        <v>Civic</v>
      </c>
      <c r="F24" t="str">
        <f>MID(A24,3,2)</f>
        <v>10</v>
      </c>
      <c r="G24">
        <f>IF(25-F24&lt;0,100-F24+25,25-F24)</f>
        <v>15</v>
      </c>
      <c r="H24">
        <v>44946.5</v>
      </c>
      <c r="I24">
        <f>H24/G24</f>
        <v>2996.4333333333334</v>
      </c>
      <c r="J24" t="s">
        <v>15</v>
      </c>
      <c r="K24" t="s">
        <v>52</v>
      </c>
      <c r="L24">
        <v>75000</v>
      </c>
      <c r="M24" t="str">
        <f>IF(H24&lt;=L24,"Yes","Not Covered")</f>
        <v>Yes</v>
      </c>
      <c r="N24" t="str">
        <f>CONCATENATE(B24,F24,D24,UPPER(LEFT(J24,3)),RIGHT(A24,3))</f>
        <v>HO10CIVBLA033</v>
      </c>
    </row>
    <row r="25" spans="1:14" x14ac:dyDescent="0.2">
      <c r="A25" t="s">
        <v>28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Elantra</v>
      </c>
      <c r="F25" t="str">
        <f>MID(A25,3,2)</f>
        <v>09</v>
      </c>
      <c r="G25">
        <f>IF(25-F25&lt;0,100-F25+25,25-F25)</f>
        <v>16</v>
      </c>
      <c r="H25">
        <v>42504.6</v>
      </c>
      <c r="I25">
        <f>H25/G25</f>
        <v>2656.5374999999999</v>
      </c>
      <c r="J25" t="s">
        <v>15</v>
      </c>
      <c r="K25" t="s">
        <v>29</v>
      </c>
      <c r="L25">
        <v>75000</v>
      </c>
      <c r="M25" t="str">
        <f>IF(H25&lt;=L25,"Yes","Not Covered")</f>
        <v>Yes</v>
      </c>
      <c r="N25" t="str">
        <f>CONCATENATE(B25,F25,D25,UPPER(LEFT(J25,3)),RIGHT(A25,3))</f>
        <v>FD09FCSBLA008</v>
      </c>
    </row>
    <row r="26" spans="1:14" x14ac:dyDescent="0.2">
      <c r="A26" t="s">
        <v>25</v>
      </c>
      <c r="B26" t="str">
        <f>LEFT(A26,2)</f>
        <v>FD</v>
      </c>
      <c r="C26" t="str">
        <f>VLOOKUP(B26,B$56:C$61,2)</f>
        <v>Ford</v>
      </c>
      <c r="D26" t="str">
        <f>MID(A26,5,3)</f>
        <v>MTG</v>
      </c>
      <c r="E26" t="str">
        <f>VLOOKUP(D26,D$56:E$66,2)</f>
        <v>Mustang</v>
      </c>
      <c r="F26" t="str">
        <f>MID(A26,3,2)</f>
        <v>08</v>
      </c>
      <c r="G26">
        <f>IF(25-F26&lt;0,100-F26+25,25-F26)</f>
        <v>17</v>
      </c>
      <c r="H26">
        <v>42074.2</v>
      </c>
      <c r="I26">
        <f>H26/G26</f>
        <v>2474.9529411764706</v>
      </c>
      <c r="J26" t="s">
        <v>18</v>
      </c>
      <c r="K26" t="s">
        <v>16</v>
      </c>
      <c r="L26">
        <v>50000</v>
      </c>
      <c r="M26" t="str">
        <f>IF(H26&lt;=L26,"Yes","Not Covered")</f>
        <v>Yes</v>
      </c>
      <c r="N26" t="str">
        <f>CONCATENATE(B26,F26,D26,UPPER(LEFT(J26,3)),RIGHT(A26,3))</f>
        <v>FD08MTGWHI005</v>
      </c>
    </row>
    <row r="27" spans="1:14" x14ac:dyDescent="0.2">
      <c r="A27" t="s">
        <v>23</v>
      </c>
      <c r="B27" t="str">
        <f>LEFT(A27,2)</f>
        <v>FD</v>
      </c>
      <c r="C27" t="str">
        <f>VLOOKUP(B27,B$56:C$61,2)</f>
        <v>Ford</v>
      </c>
      <c r="D27" t="str">
        <f>MID(A27,5,3)</f>
        <v>MTG</v>
      </c>
      <c r="E27" t="str">
        <f>VLOOKUP(D27,D$56:E$66,2)</f>
        <v>Mustang</v>
      </c>
      <c r="F27" t="str">
        <f>MID(A27,3,2)</f>
        <v>08</v>
      </c>
      <c r="G27">
        <f>IF(25-F27&lt;0,100-F27+25,25-F27)</f>
        <v>17</v>
      </c>
      <c r="H27">
        <v>40326.800000000003</v>
      </c>
      <c r="I27">
        <f>H27/G27</f>
        <v>2372.1647058823532</v>
      </c>
      <c r="J27" t="s">
        <v>15</v>
      </c>
      <c r="K27" t="s">
        <v>24</v>
      </c>
      <c r="L27">
        <v>50000</v>
      </c>
      <c r="M27" t="str">
        <f>IF(H27&lt;=L27,"Yes","Not Covered")</f>
        <v>Yes</v>
      </c>
      <c r="N27" t="str">
        <f>CONCATENATE(B27,F27,D27,UPPER(LEFT(J27,3)),RIGHT(A27,3))</f>
        <v>FD08MTGBLA004</v>
      </c>
    </row>
    <row r="28" spans="1:14" x14ac:dyDescent="0.2">
      <c r="A28" t="s">
        <v>14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IF(25-F28&lt;0,100-F28+25,25-F28)</f>
        <v>19</v>
      </c>
      <c r="H28">
        <v>37558.800000000003</v>
      </c>
      <c r="I28">
        <f>H28/G28</f>
        <v>1976.7789473684213</v>
      </c>
      <c r="J28" t="s">
        <v>15</v>
      </c>
      <c r="K28" t="s">
        <v>16</v>
      </c>
      <c r="L28">
        <v>50000</v>
      </c>
      <c r="M28" t="str">
        <f>IF(H28&lt;=L28,"Yes","Not Covered")</f>
        <v>Yes</v>
      </c>
      <c r="N28" t="str">
        <f>CONCATENATE(B28,F28,D28,UPPER(LEFT(J28,3)),RIGHT(A28,3))</f>
        <v>FD06MTGBLA001</v>
      </c>
    </row>
    <row r="29" spans="1:14" x14ac:dyDescent="0.2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IF(25-F29&lt;0,100-F29+25,25-F29)</f>
        <v>18</v>
      </c>
      <c r="H29">
        <v>36438.5</v>
      </c>
      <c r="I29">
        <f>H29/G29</f>
        <v>2024.3611111111111</v>
      </c>
      <c r="J29" t="s">
        <v>21</v>
      </c>
      <c r="K29" t="s">
        <v>58</v>
      </c>
      <c r="L29">
        <v>75000</v>
      </c>
      <c r="M29" t="str">
        <f>IF(H29&lt;=L29,"Yes","Not Covered")</f>
        <v>Yes</v>
      </c>
      <c r="N29" t="str">
        <f>CONCATENATE(B29,F29,D29,UPPER(LEFT(J29,3)),RIGHT(A29,3))</f>
        <v>CR07PTCGRE043</v>
      </c>
    </row>
    <row r="30" spans="1:14" x14ac:dyDescent="0.2">
      <c r="A30" t="s">
        <v>71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08</v>
      </c>
      <c r="G30">
        <f>IF(25-F30&lt;0,100-F30+25,25-F30)</f>
        <v>17</v>
      </c>
      <c r="H30">
        <v>35137</v>
      </c>
      <c r="I30">
        <f>H30/G30</f>
        <v>2066.8823529411766</v>
      </c>
      <c r="J30" t="s">
        <v>18</v>
      </c>
      <c r="K30" t="s">
        <v>38</v>
      </c>
      <c r="L30">
        <v>100000</v>
      </c>
      <c r="M30" t="str">
        <f>IF(H30&lt;=L30,"Yes","Not Covered")</f>
        <v>Yes</v>
      </c>
      <c r="N30" t="str">
        <f>CONCATENATE(B30,F30,D30,UPPER(LEFT(J30,3)),RIGHT(A30,3))</f>
        <v>HO08ODYWHI039</v>
      </c>
    </row>
    <row r="31" spans="1:14" x14ac:dyDescent="0.2">
      <c r="A31" t="s">
        <v>20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IF(25-F31&lt;0,100-F31+25,25-F31)</f>
        <v>17</v>
      </c>
      <c r="H31">
        <v>33477.199999999997</v>
      </c>
      <c r="I31">
        <f>H31/G31</f>
        <v>1969.2470588235292</v>
      </c>
      <c r="J31" t="s">
        <v>21</v>
      </c>
      <c r="K31" t="s">
        <v>22</v>
      </c>
      <c r="L31">
        <v>50000</v>
      </c>
      <c r="M31" t="str">
        <f>IF(H31&lt;=L31,"Yes","Not Covered")</f>
        <v>Yes</v>
      </c>
      <c r="N31" t="str">
        <f>CONCATENATE(B31,F31,D31,UPPER(LEFT(J31,3)),RIGHT(A31,3))</f>
        <v>FD08MTGGRE003</v>
      </c>
    </row>
    <row r="32" spans="1:14" x14ac:dyDescent="0.2">
      <c r="A32" t="s">
        <v>17</v>
      </c>
      <c r="B32" t="str">
        <f>LEFT(A32,2)</f>
        <v>FD</v>
      </c>
      <c r="C32" t="str">
        <f>VLOOKUP(B32,B$56:C$61,2)</f>
        <v>Ford</v>
      </c>
      <c r="D32" t="str">
        <f>MID(A32,5,3)</f>
        <v>MTG</v>
      </c>
      <c r="E32" t="str">
        <f>VLOOKUP(D32,D$56:E$66,2)</f>
        <v>Mustang</v>
      </c>
      <c r="F32" t="str">
        <f>MID(A32,3,2)</f>
        <v>06</v>
      </c>
      <c r="G32">
        <f>IF(25-F32&lt;0,100-F32+25,25-F32)</f>
        <v>19</v>
      </c>
      <c r="H32">
        <v>31144.400000000001</v>
      </c>
      <c r="I32">
        <f>H32/G32</f>
        <v>1639.1789473684212</v>
      </c>
      <c r="J32" t="s">
        <v>18</v>
      </c>
      <c r="K32" t="s">
        <v>19</v>
      </c>
      <c r="L32">
        <v>50000</v>
      </c>
      <c r="M32" t="str">
        <f>IF(H32&lt;=L32,"Yes","Not Covered")</f>
        <v>Yes</v>
      </c>
      <c r="N32" t="str">
        <f>CONCATENATE(B32,F32,D32,UPPER(LEFT(J32,3)),RIGHT(A32,3))</f>
        <v>FD06MTGWHI002</v>
      </c>
    </row>
    <row r="33" spans="1:14" x14ac:dyDescent="0.2">
      <c r="A33" t="s">
        <v>119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Elantra</v>
      </c>
      <c r="F33" t="str">
        <f>MID(A33,3,2)</f>
        <v>06</v>
      </c>
      <c r="G33">
        <f>IF(25-F33&lt;0,100-F33+25,25-F33)</f>
        <v>19</v>
      </c>
      <c r="H33">
        <v>30555.3</v>
      </c>
      <c r="I33">
        <f>H33/G33</f>
        <v>1608.1736842105263</v>
      </c>
      <c r="J33" t="s">
        <v>21</v>
      </c>
      <c r="K33" t="s">
        <v>26</v>
      </c>
      <c r="L33">
        <v>75000</v>
      </c>
      <c r="M33" t="str">
        <f>IF(H33&lt;=L33,"Yes","Not Covered")</f>
        <v>Yes</v>
      </c>
      <c r="N33" t="str">
        <f>CONCATENATE(B33,F33,D33,UPPER(LEFT(J33,3)),RIGHT(A33,3))</f>
        <v>FD06FCSGRE006</v>
      </c>
    </row>
    <row r="34" spans="1:14" x14ac:dyDescent="0.2">
      <c r="A34" t="s">
        <v>55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09</v>
      </c>
      <c r="G34">
        <f>IF(25-F34&lt;0,100-F34+25,25-F34)</f>
        <v>16</v>
      </c>
      <c r="H34">
        <v>29601.9</v>
      </c>
      <c r="I34">
        <f>H34/G34</f>
        <v>1850.1187500000001</v>
      </c>
      <c r="J34" t="s">
        <v>18</v>
      </c>
      <c r="K34" t="s">
        <v>29</v>
      </c>
      <c r="L34">
        <v>100000</v>
      </c>
      <c r="M34" t="str">
        <f>IF(H34&lt;=L34,"Yes","Not Covered")</f>
        <v>Yes</v>
      </c>
      <c r="N34" t="str">
        <f>CONCATENATE(B34,F34,D34,UPPER(LEFT(J34,3)),RIGHT(A34,3))</f>
        <v>TY09CAMWHI024</v>
      </c>
    </row>
    <row r="35" spans="1:14" x14ac:dyDescent="0.2">
      <c r="A35" t="s">
        <v>70</v>
      </c>
      <c r="B35" t="str">
        <f>LEFT(A35,2)</f>
        <v>HO</v>
      </c>
      <c r="C35" t="str">
        <f>VLOOKUP(B35,B$56:C$61,2)</f>
        <v>Honda</v>
      </c>
      <c r="D35" t="str">
        <f>MID(A35,5,3)</f>
        <v>ODY</v>
      </c>
      <c r="E35" t="str">
        <f>VLOOKUP(D35,D$56:E$66,2)</f>
        <v>Odyssey</v>
      </c>
      <c r="F35" t="str">
        <f>MID(A35,3,2)</f>
        <v>07</v>
      </c>
      <c r="G35">
        <f>IF(25-F35&lt;0,100-F35+25,25-F35)</f>
        <v>18</v>
      </c>
      <c r="H35">
        <v>29102.3</v>
      </c>
      <c r="I35">
        <f>H35/G35</f>
        <v>1616.7944444444445</v>
      </c>
      <c r="J35" t="s">
        <v>15</v>
      </c>
      <c r="K35" t="s">
        <v>52</v>
      </c>
      <c r="L35">
        <v>100000</v>
      </c>
      <c r="M35" t="str">
        <f>IF(H35&lt;=L35,"Yes","Not Covered")</f>
        <v>Yes</v>
      </c>
      <c r="N35" t="str">
        <f>CONCATENATE(B35,F35,D35,UPPER(LEFT(J35,3)),RIGHT(A35,3))</f>
        <v>HO07ODYBLA038</v>
      </c>
    </row>
    <row r="36" spans="1:14" x14ac:dyDescent="0.2">
      <c r="A36" t="s">
        <v>27</v>
      </c>
      <c r="B36" t="str">
        <f>LEFT(A36,2)</f>
        <v>FD</v>
      </c>
      <c r="C36" t="str">
        <f>VLOOKUP(B36,B$56:C$61,2)</f>
        <v>Ford</v>
      </c>
      <c r="D36" t="str">
        <f>MID(A36,5,3)</f>
        <v>FCS</v>
      </c>
      <c r="E36" t="str">
        <f>VLOOKUP(D36,D$56:E$66,2)</f>
        <v>Elantra</v>
      </c>
      <c r="F36" t="str">
        <f>MID(A36,3,2)</f>
        <v>06</v>
      </c>
      <c r="G36">
        <f>IF(25-F36&lt;0,100-F36+25,25-F36)</f>
        <v>19</v>
      </c>
      <c r="H36">
        <v>28464.799999999999</v>
      </c>
      <c r="I36">
        <f>H36/G36</f>
        <v>1498.1473684210525</v>
      </c>
      <c r="J36" t="s">
        <v>21</v>
      </c>
      <c r="K36" t="s">
        <v>22</v>
      </c>
      <c r="L36">
        <v>75000</v>
      </c>
      <c r="M36" t="str">
        <f>IF(H36&lt;=L36,"Yes","Not Covered")</f>
        <v>Yes</v>
      </c>
      <c r="N36" t="str">
        <f>CONCATENATE(B36,F36,D36,UPPER(LEFT(J36,3)),RIGHT(A36,3))</f>
        <v>FD06FCSGRE007</v>
      </c>
    </row>
    <row r="37" spans="1:14" x14ac:dyDescent="0.2">
      <c r="A37" t="s">
        <v>79</v>
      </c>
      <c r="B37" t="str">
        <f>LEFT(A37,2)</f>
        <v>CR</v>
      </c>
      <c r="C37" t="str">
        <f>VLOOKUP(B37,B$56:C$61,2)</f>
        <v>Chrysler</v>
      </c>
      <c r="D37" t="str">
        <f>MID(A37,5,3)</f>
        <v>CAR</v>
      </c>
      <c r="E37" t="str">
        <f>VLOOKUP(D37,D$56:E$66,2)</f>
        <v>Caravan</v>
      </c>
      <c r="F37" t="str">
        <f>MID(A37,3,2)</f>
        <v>04</v>
      </c>
      <c r="G37">
        <f>IF(25-F37&lt;0,100-F37+25,25-F37)</f>
        <v>21</v>
      </c>
      <c r="H37">
        <v>27637.1</v>
      </c>
      <c r="I37">
        <f>H37/G37</f>
        <v>1316.0523809523809</v>
      </c>
      <c r="J37" t="s">
        <v>57</v>
      </c>
      <c r="K37" t="s">
        <v>41</v>
      </c>
      <c r="L37">
        <v>75000</v>
      </c>
      <c r="M37" t="str">
        <f>IF(H37&lt;=L37,"Yes","Not Covered")</f>
        <v>Yes</v>
      </c>
      <c r="N37" t="str">
        <f>CONCATENATE(B37,F37,D37,UPPER(LEFT(J37,3)),RIGHT(A37,3))</f>
        <v>CR04CARRED048</v>
      </c>
    </row>
    <row r="38" spans="1:14" x14ac:dyDescent="0.2">
      <c r="A38" t="s">
        <v>121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VLOOKUP(D38,D$56:E$66,2)</f>
        <v>Odyssey</v>
      </c>
      <c r="F38" t="str">
        <f>MID(A38,3,2)</f>
        <v>05</v>
      </c>
      <c r="G38">
        <f>IF(25-F38&lt;0,100-F38+25,25-F38)</f>
        <v>20</v>
      </c>
      <c r="H38">
        <v>27534.799999999999</v>
      </c>
      <c r="I38">
        <f>H38/G38</f>
        <v>1376.74</v>
      </c>
      <c r="J38" t="s">
        <v>18</v>
      </c>
      <c r="K38" t="s">
        <v>29</v>
      </c>
      <c r="L38">
        <v>100000</v>
      </c>
      <c r="M38" t="str">
        <f>IF(H38&lt;=L38,"Yes","Not Covered")</f>
        <v>Yes</v>
      </c>
      <c r="N38" t="str">
        <f>CONCATENATE(B38,F38,D38,UPPER(LEFT(J38,3)),RIGHT(A38,3))</f>
        <v>HO05ODYWHI037</v>
      </c>
    </row>
    <row r="39" spans="1:14" x14ac:dyDescent="0.2">
      <c r="A39" t="s">
        <v>56</v>
      </c>
      <c r="B39" t="str">
        <f>LEFT(A39,2)</f>
        <v>TY</v>
      </c>
      <c r="C39" t="str">
        <f>VLOOKUP(B39,B$56:C$61,2)</f>
        <v>Toyota</v>
      </c>
      <c r="D39" t="str">
        <f>MID(A39,5,3)</f>
        <v>COR</v>
      </c>
      <c r="E39" t="str">
        <f>VLOOKUP(D39,D$56:E$66,2)</f>
        <v>Corola</v>
      </c>
      <c r="F39" t="str">
        <f>MID(A39,3,2)</f>
        <v>02</v>
      </c>
      <c r="G39">
        <f>IF(25-F39&lt;0,100-F39+25,25-F39)</f>
        <v>23</v>
      </c>
      <c r="H39">
        <v>27394.2</v>
      </c>
      <c r="I39">
        <f>H39/G39</f>
        <v>1191.0521739130436</v>
      </c>
      <c r="J39" t="s">
        <v>57</v>
      </c>
      <c r="K39" t="s">
        <v>58</v>
      </c>
      <c r="L39">
        <v>100000</v>
      </c>
      <c r="M39" t="str">
        <f>IF(H39&lt;=L39,"Yes","Not Covered")</f>
        <v>Yes</v>
      </c>
      <c r="N39" t="str">
        <f>CONCATENATE(B39,F39,D39,UPPER(LEFT(J39,3)),RIGHT(A39,3))</f>
        <v>TY02CORRED025</v>
      </c>
    </row>
    <row r="40" spans="1:14" x14ac:dyDescent="0.2">
      <c r="A40" t="s">
        <v>73</v>
      </c>
      <c r="B40" t="str">
        <f>LEFT(A40,2)</f>
        <v>CR</v>
      </c>
      <c r="C40" t="str">
        <f>VLOOKUP(B40,B$56:C$61,2)</f>
        <v>Chrysler</v>
      </c>
      <c r="D40" t="str">
        <f>MID(A40,5,3)</f>
        <v>PTC</v>
      </c>
      <c r="E40" t="str">
        <f>VLOOKUP(D40,D$56:E$66,2)</f>
        <v>PT Cruiser</v>
      </c>
      <c r="F40" t="str">
        <f>MID(A40,3,2)</f>
        <v>04</v>
      </c>
      <c r="G40">
        <f>IF(25-F40&lt;0,100-F40+25,25-F40)</f>
        <v>21</v>
      </c>
      <c r="H40">
        <v>24513.200000000001</v>
      </c>
      <c r="I40">
        <f>H40/G40</f>
        <v>1167.2952380952381</v>
      </c>
      <c r="J40" t="s">
        <v>48</v>
      </c>
      <c r="K40" t="s">
        <v>16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CR04PTCBLU042</v>
      </c>
    </row>
    <row r="41" spans="1:14" x14ac:dyDescent="0.2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IF(25-F41&lt;0,100-F41+25,25-F41)</f>
        <v>23</v>
      </c>
      <c r="H41">
        <v>22573</v>
      </c>
      <c r="I41">
        <f>H41/G41</f>
        <v>981.43478260869563</v>
      </c>
      <c r="J41" t="s">
        <v>15</v>
      </c>
      <c r="K41" t="s">
        <v>16</v>
      </c>
      <c r="L41">
        <v>100000</v>
      </c>
      <c r="M41" t="str">
        <f>IF(H41&lt;=L41,"Yes","Not Covered")</f>
        <v>Yes</v>
      </c>
      <c r="N41" t="str">
        <f>CONCATENATE(B41,F41,D41,UPPER(LEFT(J41,3)),RIGHT(A41,3))</f>
        <v>TY02CAMBLA023</v>
      </c>
    </row>
    <row r="42" spans="1:14" x14ac:dyDescent="0.2">
      <c r="A42" t="s">
        <v>118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10</v>
      </c>
      <c r="G42">
        <f>IF(25-F42&lt;0,100-F42+25,25-F42)</f>
        <v>15</v>
      </c>
      <c r="H42">
        <v>22521.599999999999</v>
      </c>
      <c r="I42">
        <f>H42/G42</f>
        <v>1501.4399999999998</v>
      </c>
      <c r="J42" t="s">
        <v>15</v>
      </c>
      <c r="K42" t="s">
        <v>16</v>
      </c>
      <c r="L42">
        <v>100000</v>
      </c>
      <c r="M42" t="str">
        <f>IF(H42&lt;=L42,"Yes","Not Covered")</f>
        <v>Yes</v>
      </c>
      <c r="N42" t="str">
        <f>CONCATENATE(B42,F42,D42,UPPER(LEFT(J42,3)),RIGHT(A42,3))</f>
        <v>HO10ODYBLA040</v>
      </c>
    </row>
    <row r="43" spans="1:14" x14ac:dyDescent="0.2">
      <c r="A43" t="s">
        <v>64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01</v>
      </c>
      <c r="G43">
        <f>IF(25-F43&lt;0,100-F43+25,25-F43)</f>
        <v>24</v>
      </c>
      <c r="H43">
        <v>22282</v>
      </c>
      <c r="I43">
        <f>H43/G43</f>
        <v>928.41666666666663</v>
      </c>
      <c r="J43" t="s">
        <v>48</v>
      </c>
      <c r="K43" t="s">
        <v>24</v>
      </c>
      <c r="L43">
        <v>75000</v>
      </c>
      <c r="M43" t="str">
        <f>IF(H43&lt;=L43,"Yes","Not Covered")</f>
        <v>Yes</v>
      </c>
      <c r="N43" t="str">
        <f>CONCATENATE(B43,F43,D43,UPPER(LEFT(J43,3)),RIGHT(A43,3))</f>
        <v>HO01CIVBLU031</v>
      </c>
    </row>
    <row r="44" spans="1:14" x14ac:dyDescent="0.2">
      <c r="A44" t="s">
        <v>78</v>
      </c>
      <c r="B44" t="str">
        <f>LEFT(A44,2)</f>
        <v>CR</v>
      </c>
      <c r="C44" t="str">
        <f>VLOOKUP(B44,B$56:C$61,2)</f>
        <v>Chrysler</v>
      </c>
      <c r="D44" t="str">
        <f>MID(A44,5,3)</f>
        <v>CAR</v>
      </c>
      <c r="E44" t="str">
        <f>VLOOKUP(D44,D$56:E$66,2)</f>
        <v>Caravan</v>
      </c>
      <c r="F44" t="str">
        <f>MID(A44,3,2)</f>
        <v>04</v>
      </c>
      <c r="G44">
        <f>IF(25-F44&lt;0,100-F44+25,25-F44)</f>
        <v>21</v>
      </c>
      <c r="H44">
        <v>22188.5</v>
      </c>
      <c r="I44">
        <f>H44/G44</f>
        <v>1056.5952380952381</v>
      </c>
      <c r="J44" t="s">
        <v>18</v>
      </c>
      <c r="K44" t="s">
        <v>41</v>
      </c>
      <c r="L44">
        <v>75000</v>
      </c>
      <c r="M44" t="str">
        <f>IF(H44&lt;=L44,"Yes","Not Covered")</f>
        <v>Yes</v>
      </c>
      <c r="N44" t="str">
        <f>CONCATENATE(B44,F44,D44,UPPER(LEFT(J44,3)),RIGHT(A44,3))</f>
        <v>CR04CARWHI047</v>
      </c>
    </row>
    <row r="45" spans="1:14" x14ac:dyDescent="0.2">
      <c r="A45" t="s">
        <v>59</v>
      </c>
      <c r="B45" t="str">
        <f>LEFT(A45,2)</f>
        <v>TY</v>
      </c>
      <c r="C45" t="str">
        <f>VLOOKUP(B45,B$56:C$61,2)</f>
        <v>Toyota</v>
      </c>
      <c r="D45" t="str">
        <f>MID(A45,5,3)</f>
        <v>COR</v>
      </c>
      <c r="E45" t="str">
        <f>VLOOKUP(D45,D$56:E$66,2)</f>
        <v>Corola</v>
      </c>
      <c r="F45" t="str">
        <f>MID(A45,3,2)</f>
        <v>03</v>
      </c>
      <c r="G45">
        <f>IF(25-F45&lt;0,100-F45+25,25-F45)</f>
        <v>22</v>
      </c>
      <c r="H45">
        <v>22128.2</v>
      </c>
      <c r="I45">
        <f>H45/G45</f>
        <v>1005.8272727272728</v>
      </c>
      <c r="J45" t="s">
        <v>15</v>
      </c>
      <c r="K45" t="s">
        <v>58</v>
      </c>
      <c r="L45">
        <v>100000</v>
      </c>
      <c r="M45" t="str">
        <f>IF(H45&lt;=L45,"Yes","Not Covered")</f>
        <v>Yes</v>
      </c>
      <c r="N45" t="str">
        <f>CONCATENATE(B45,F45,D45,UPPER(LEFT(J45,3)),RIGHT(A45,3))</f>
        <v>TY03CORBLA026</v>
      </c>
    </row>
    <row r="46" spans="1:14" x14ac:dyDescent="0.2">
      <c r="A46" t="s">
        <v>77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Caravan</v>
      </c>
      <c r="F46" t="str">
        <f>MID(A46,3,2)</f>
        <v>00</v>
      </c>
      <c r="G46">
        <f>IF(25-F46&lt;0,100-F46+25,25-F46)</f>
        <v>25</v>
      </c>
      <c r="H46">
        <v>20223.900000000001</v>
      </c>
      <c r="I46">
        <f>H46/G46</f>
        <v>808.95600000000002</v>
      </c>
      <c r="J46" t="s">
        <v>15</v>
      </c>
      <c r="K46" t="s">
        <v>24</v>
      </c>
      <c r="L46">
        <v>75000</v>
      </c>
      <c r="M46" t="str">
        <f>IF(H46&lt;=L46,"Yes","Not Covered")</f>
        <v>Yes</v>
      </c>
      <c r="N46" t="str">
        <f>CONCATENATE(B46,F46,D46,UPPER(LEFT(J46,3)),RIGHT(A46,3))</f>
        <v>CR00CARBLA046</v>
      </c>
    </row>
    <row r="47" spans="1:14" x14ac:dyDescent="0.2">
      <c r="A47" t="s">
        <v>76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VLOOKUP(D47,D$56:E$66,2)</f>
        <v>Caravan</v>
      </c>
      <c r="F47" t="str">
        <f>MID(A47,3,2)</f>
        <v>99</v>
      </c>
      <c r="G47">
        <f>IF(25-F47&lt;0,100-F47+25,25-F47)</f>
        <v>26</v>
      </c>
      <c r="H47">
        <v>19421.099999999999</v>
      </c>
      <c r="I47">
        <f>H47/G47</f>
        <v>746.96538461538455</v>
      </c>
      <c r="J47" t="s">
        <v>21</v>
      </c>
      <c r="K47" t="s">
        <v>45</v>
      </c>
      <c r="L47">
        <v>75000</v>
      </c>
      <c r="M47" t="str">
        <f>IF(H47&lt;=L47,"Yes","Not Covered")</f>
        <v>Yes</v>
      </c>
      <c r="N47" t="str">
        <f>CONCATENATE(B47,F47,D47,UPPER(LEFT(J47,3)),RIGHT(A47,3))</f>
        <v>CR99CARGRE045</v>
      </c>
    </row>
    <row r="48" spans="1:14" x14ac:dyDescent="0.2">
      <c r="A48" t="s">
        <v>47</v>
      </c>
      <c r="B48" t="str">
        <f>LEFT(A48,2)</f>
        <v>GM</v>
      </c>
      <c r="C48" t="str">
        <f>VLOOKUP(B48,B$56:C$61,2)</f>
        <v>General Motors</v>
      </c>
      <c r="D48" t="str">
        <f>MID(A48,5,3)</f>
        <v>SLV</v>
      </c>
      <c r="E48" t="str">
        <f>VLOOKUP(D48,D$56:E$66,2)</f>
        <v>Silverado</v>
      </c>
      <c r="F48" t="str">
        <f>MID(A48,3,2)</f>
        <v>00</v>
      </c>
      <c r="G48">
        <f>IF(25-F48&lt;0,100-F48+25,25-F48)</f>
        <v>25</v>
      </c>
      <c r="H48">
        <v>19341.7</v>
      </c>
      <c r="I48">
        <f>H48/G48</f>
        <v>773.66800000000001</v>
      </c>
      <c r="J48" t="s">
        <v>48</v>
      </c>
      <c r="K48" t="s">
        <v>36</v>
      </c>
      <c r="L48">
        <v>100000</v>
      </c>
      <c r="M48" t="str">
        <f>IF(H48&lt;=L48,"Yes","Not Covered")</f>
        <v>Yes</v>
      </c>
      <c r="N48" t="str">
        <f>CONCATENATE(B48,F48,D48,UPPER(LEFT(J48,3)),RIGHT(A48,3))</f>
        <v>GM00SLVBLU019</v>
      </c>
    </row>
    <row r="49" spans="1:14" x14ac:dyDescent="0.2">
      <c r="A49" t="s">
        <v>63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99</v>
      </c>
      <c r="G49">
        <f>IF(25-F49&lt;0,100-F49+25,25-F49)</f>
        <v>26</v>
      </c>
      <c r="H49">
        <v>17556.3</v>
      </c>
      <c r="I49">
        <f>H49/G49</f>
        <v>675.24230769230769</v>
      </c>
      <c r="J49" t="s">
        <v>18</v>
      </c>
      <c r="K49" t="s">
        <v>38</v>
      </c>
      <c r="L49">
        <v>75000</v>
      </c>
      <c r="M49" t="str">
        <f>IF(H49&lt;=L49,"Yes","Not Covered")</f>
        <v>Yes</v>
      </c>
      <c r="N49" t="str">
        <f>CONCATENATE(B49,F49,D49,UPPER(LEFT(J49,3)),RIGHT(A49,3))</f>
        <v>HO99CIVWHI030</v>
      </c>
    </row>
    <row r="50" spans="1:14" x14ac:dyDescent="0.2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IF(25-F50&lt;0,100-F50+25,25-F50)</f>
        <v>27</v>
      </c>
      <c r="H50">
        <v>14289.6</v>
      </c>
      <c r="I50">
        <f>H50/G50</f>
        <v>529.24444444444441</v>
      </c>
      <c r="J50" t="s">
        <v>15</v>
      </c>
      <c r="K50" t="s">
        <v>39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GM98SLVBLA018</v>
      </c>
    </row>
    <row r="51" spans="1:14" x14ac:dyDescent="0.2">
      <c r="A51" t="s">
        <v>53</v>
      </c>
      <c r="B51" t="str">
        <f>LEFT(A51,2)</f>
        <v>TY</v>
      </c>
      <c r="C51" t="str">
        <f>VLOOKUP(B51,B$56:C$61,2)</f>
        <v>Toyota</v>
      </c>
      <c r="D51" t="str">
        <f>MID(A51,5,3)</f>
        <v>CAM</v>
      </c>
      <c r="E51" t="str">
        <f>VLOOKUP(D51,D$56:E$66,2)</f>
        <v>Camrey</v>
      </c>
      <c r="F51" t="str">
        <f>MID(A51,3,2)</f>
        <v>00</v>
      </c>
      <c r="G51">
        <f>IF(25-F51&lt;0,100-F51+25,25-F51)</f>
        <v>25</v>
      </c>
      <c r="H51">
        <v>13867.6</v>
      </c>
      <c r="I51">
        <f>H51/G51</f>
        <v>554.70400000000006</v>
      </c>
      <c r="J51" t="s">
        <v>21</v>
      </c>
      <c r="K51" t="s">
        <v>26</v>
      </c>
      <c r="L51">
        <v>100000</v>
      </c>
      <c r="M51" t="str">
        <f>IF(H51&lt;=L51,"Yes","Not Covered")</f>
        <v>Yes</v>
      </c>
      <c r="N51" t="str">
        <f>CONCATENATE(B51,F51,D51,UPPER(LEFT(J51,3)),RIGHT(A51,3))</f>
        <v>TY00CAMGRE022</v>
      </c>
    </row>
    <row r="52" spans="1:14" x14ac:dyDescent="0.2">
      <c r="A52" t="s">
        <v>51</v>
      </c>
      <c r="B52" t="str">
        <f>LEFT(A52,2)</f>
        <v>TY</v>
      </c>
      <c r="C52" t="str">
        <f>VLOOKUP(B52,B$56:C$61,2)</f>
        <v>Toyota</v>
      </c>
      <c r="D52" t="str">
        <f>MID(A52,5,3)</f>
        <v>CAM</v>
      </c>
      <c r="E52" t="str">
        <f>VLOOKUP(D52,D$56:E$66,2)</f>
        <v>Camrey</v>
      </c>
      <c r="F52" t="str">
        <f>MID(A52,3,2)</f>
        <v>98</v>
      </c>
      <c r="G52">
        <f>IF(25-F52&lt;0,100-F52+25,25-F52)</f>
        <v>27</v>
      </c>
      <c r="H52">
        <v>13682.9</v>
      </c>
      <c r="I52">
        <f>H52/G52</f>
        <v>506.77407407407406</v>
      </c>
      <c r="J52" t="s">
        <v>15</v>
      </c>
      <c r="K52" t="s">
        <v>52</v>
      </c>
      <c r="L52">
        <v>100000</v>
      </c>
      <c r="M52" t="str">
        <f>IF(H52&lt;=L52,"Yes","Not Covered")</f>
        <v>Yes</v>
      </c>
      <c r="N52" t="str">
        <f>CONCATENATE(B52,F52,D52,UPPER(LEFT(J52,3)),RIGHT(A52,3))</f>
        <v>TY98CAMBLA021</v>
      </c>
    </row>
    <row r="53" spans="1:14" x14ac:dyDescent="0.2">
      <c r="A53" t="s">
        <v>49</v>
      </c>
      <c r="B53" t="str">
        <f>LEFT(A53,2)</f>
        <v>TY</v>
      </c>
      <c r="C53" t="str">
        <f>VLOOKUP(B53,B$56:C$61,2)</f>
        <v>Toyota</v>
      </c>
      <c r="D53" t="str">
        <f>MID(A53,5,3)</f>
        <v>CAM</v>
      </c>
      <c r="E53" t="str">
        <f>VLOOKUP(D53,D$56:E$66,2)</f>
        <v>Camrey</v>
      </c>
      <c r="F53" t="str">
        <f>MID(A53,3,2)</f>
        <v>96</v>
      </c>
      <c r="G53">
        <f>IF(25-F53&lt;0,100-F53+25,25-F53)</f>
        <v>29</v>
      </c>
      <c r="H53">
        <v>3708.1</v>
      </c>
      <c r="I53">
        <f>H53/G53</f>
        <v>127.86551724137931</v>
      </c>
      <c r="J53" t="s">
        <v>21</v>
      </c>
      <c r="K53" t="s">
        <v>50</v>
      </c>
      <c r="L53">
        <v>100000</v>
      </c>
      <c r="M53" t="str">
        <f>IF(H53&lt;=L53,"Yes","Not Covered")</f>
        <v>Yes</v>
      </c>
      <c r="N53" t="str">
        <f>CONCATENATE(B53,F53,D53,UPPER(LEFT(J53,3)),RIGHT(A53,3))</f>
        <v>TY96CAMGRE020</v>
      </c>
    </row>
    <row r="56" spans="1:14" x14ac:dyDescent="0.2">
      <c r="B56" t="s">
        <v>84</v>
      </c>
      <c r="C56" t="s">
        <v>90</v>
      </c>
      <c r="D56" s="1" t="s">
        <v>96</v>
      </c>
      <c r="E56" s="1" t="s">
        <v>97</v>
      </c>
    </row>
    <row r="57" spans="1:14" x14ac:dyDescent="0.2">
      <c r="B57" t="s">
        <v>89</v>
      </c>
      <c r="C57" t="s">
        <v>95</v>
      </c>
      <c r="D57" s="1" t="s">
        <v>105</v>
      </c>
      <c r="E57" s="1" t="s">
        <v>106</v>
      </c>
    </row>
    <row r="58" spans="1:14" x14ac:dyDescent="0.2">
      <c r="B58" t="s">
        <v>88</v>
      </c>
      <c r="C58" t="s">
        <v>94</v>
      </c>
      <c r="D58" s="1" t="s">
        <v>107</v>
      </c>
      <c r="E58" s="1" t="s">
        <v>108</v>
      </c>
    </row>
    <row r="59" spans="1:14" x14ac:dyDescent="0.2">
      <c r="B59" t="s">
        <v>87</v>
      </c>
      <c r="C59" t="s">
        <v>93</v>
      </c>
      <c r="D59" s="1" t="s">
        <v>117</v>
      </c>
      <c r="E59" s="1" t="s">
        <v>102</v>
      </c>
    </row>
    <row r="60" spans="1:14" x14ac:dyDescent="0.2">
      <c r="B60" t="s">
        <v>85</v>
      </c>
      <c r="C60" t="s">
        <v>91</v>
      </c>
      <c r="D60" s="1" t="s">
        <v>103</v>
      </c>
      <c r="E60" s="1" t="s">
        <v>104</v>
      </c>
    </row>
    <row r="61" spans="1:14" x14ac:dyDescent="0.2">
      <c r="B61" t="s">
        <v>86</v>
      </c>
      <c r="C61" t="s">
        <v>92</v>
      </c>
      <c r="D61" s="1" t="s">
        <v>98</v>
      </c>
      <c r="E61" s="1" t="s">
        <v>99</v>
      </c>
    </row>
    <row r="62" spans="1:14" x14ac:dyDescent="0.2">
      <c r="D62" s="1" t="s">
        <v>100</v>
      </c>
      <c r="E62" s="1" t="s">
        <v>101</v>
      </c>
    </row>
    <row r="63" spans="1:14" x14ac:dyDescent="0.2">
      <c r="D63" s="1" t="s">
        <v>109</v>
      </c>
      <c r="E63" s="1" t="s">
        <v>110</v>
      </c>
    </row>
    <row r="64" spans="1:14" x14ac:dyDescent="0.2">
      <c r="D64" s="1" t="s">
        <v>111</v>
      </c>
      <c r="E64" s="1" t="s">
        <v>112</v>
      </c>
    </row>
    <row r="65" spans="4:5" x14ac:dyDescent="0.2">
      <c r="D65" s="1" t="s">
        <v>113</v>
      </c>
      <c r="E65" s="1" t="s">
        <v>114</v>
      </c>
    </row>
    <row r="66" spans="4:5" x14ac:dyDescent="0.2">
      <c r="D66" s="1" t="s">
        <v>115</v>
      </c>
      <c r="E66" s="1" t="s">
        <v>116</v>
      </c>
    </row>
  </sheetData>
  <sortState xmlns:xlrd2="http://schemas.microsoft.com/office/spreadsheetml/2017/richdata2" ref="H2:H53">
    <sortCondition descending="1" ref="H2:H53"/>
  </sortState>
  <conditionalFormatting sqref="H1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0374-A8BC-214B-933D-392165DE7AF6}">
  <dimension ref="A3:B2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2" t="s">
        <v>122</v>
      </c>
      <c r="B3" t="s">
        <v>124</v>
      </c>
    </row>
    <row r="4" spans="1:2" x14ac:dyDescent="0.2">
      <c r="A4" s="3" t="s">
        <v>41</v>
      </c>
      <c r="B4" s="4">
        <v>144647.69999999998</v>
      </c>
    </row>
    <row r="5" spans="1:2" x14ac:dyDescent="0.2">
      <c r="A5" s="3" t="s">
        <v>50</v>
      </c>
      <c r="B5" s="4">
        <v>150656.40000000002</v>
      </c>
    </row>
    <row r="6" spans="1:2" x14ac:dyDescent="0.2">
      <c r="A6" s="3" t="s">
        <v>26</v>
      </c>
      <c r="B6" s="4">
        <v>154427.9</v>
      </c>
    </row>
    <row r="7" spans="1:2" x14ac:dyDescent="0.2">
      <c r="A7" s="3" t="s">
        <v>58</v>
      </c>
      <c r="B7" s="4">
        <v>179986</v>
      </c>
    </row>
    <row r="8" spans="1:2" x14ac:dyDescent="0.2">
      <c r="A8" s="3" t="s">
        <v>29</v>
      </c>
      <c r="B8" s="4">
        <v>143640.70000000001</v>
      </c>
    </row>
    <row r="9" spans="1:2" x14ac:dyDescent="0.2">
      <c r="A9" s="3" t="s">
        <v>45</v>
      </c>
      <c r="B9" s="4">
        <v>135078.20000000001</v>
      </c>
    </row>
    <row r="10" spans="1:2" x14ac:dyDescent="0.2">
      <c r="A10" s="3" t="s">
        <v>24</v>
      </c>
      <c r="B10" s="4">
        <v>184693.8</v>
      </c>
    </row>
    <row r="11" spans="1:2" x14ac:dyDescent="0.2">
      <c r="A11" s="3" t="s">
        <v>22</v>
      </c>
      <c r="B11" s="4">
        <v>127731.3</v>
      </c>
    </row>
    <row r="12" spans="1:2" x14ac:dyDescent="0.2">
      <c r="A12" s="3" t="s">
        <v>19</v>
      </c>
      <c r="B12" s="4">
        <v>70964.899999999994</v>
      </c>
    </row>
    <row r="13" spans="1:2" x14ac:dyDescent="0.2">
      <c r="A13" s="3" t="s">
        <v>32</v>
      </c>
      <c r="B13" s="4">
        <v>65315</v>
      </c>
    </row>
    <row r="14" spans="1:2" x14ac:dyDescent="0.2">
      <c r="A14" s="3" t="s">
        <v>38</v>
      </c>
      <c r="B14" s="4">
        <v>138561.5</v>
      </c>
    </row>
    <row r="15" spans="1:2" x14ac:dyDescent="0.2">
      <c r="A15" s="3" t="s">
        <v>39</v>
      </c>
      <c r="B15" s="4">
        <v>141229.4</v>
      </c>
    </row>
    <row r="16" spans="1:2" x14ac:dyDescent="0.2">
      <c r="A16" s="3" t="s">
        <v>16</v>
      </c>
      <c r="B16" s="4">
        <v>305432.40000000002</v>
      </c>
    </row>
    <row r="17" spans="1:2" x14ac:dyDescent="0.2">
      <c r="A17" s="3" t="s">
        <v>52</v>
      </c>
      <c r="B17" s="4">
        <v>177713.9</v>
      </c>
    </row>
    <row r="18" spans="1:2" x14ac:dyDescent="0.2">
      <c r="A18" s="3" t="s">
        <v>43</v>
      </c>
      <c r="B18" s="4">
        <v>65964.899999999994</v>
      </c>
    </row>
    <row r="19" spans="1:2" x14ac:dyDescent="0.2">
      <c r="A19" s="3" t="s">
        <v>36</v>
      </c>
      <c r="B19" s="4">
        <v>130601.59999999999</v>
      </c>
    </row>
    <row r="20" spans="1:2" x14ac:dyDescent="0.2">
      <c r="A20" s="3" t="s">
        <v>34</v>
      </c>
      <c r="B20" s="4">
        <v>19341.7</v>
      </c>
    </row>
    <row r="21" spans="1:2" x14ac:dyDescent="0.2">
      <c r="A21" s="3" t="s">
        <v>123</v>
      </c>
      <c r="B21" s="4">
        <v>2335987.2999999998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Saikarthik V</dc:creator>
  <cp:lastModifiedBy>Saikarthik V</cp:lastModifiedBy>
  <dcterms:created xsi:type="dcterms:W3CDTF">2025-07-26T15:58:21Z</dcterms:created>
  <dcterms:modified xsi:type="dcterms:W3CDTF">2025-07-27T11:02:06Z</dcterms:modified>
</cp:coreProperties>
</file>