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aili_gmu_edu/Documents/Spring 2022/OR 531/"/>
    </mc:Choice>
  </mc:AlternateContent>
  <xr:revisionPtr revIDLastSave="3385" documentId="8_{E45159A5-7086-8649-A754-FB90B7C64A4A}" xr6:coauthVersionLast="47" xr6:coauthVersionMax="47" xr10:uidLastSave="{92551CBD-E735-41D4-87EA-737BDD74ED35}"/>
  <bookViews>
    <workbookView xWindow="0" yWindow="500" windowWidth="28800" windowHeight="17500" activeTab="1" xr2:uid="{0799A558-402F-424B-BF18-03D235CD1482}"/>
  </bookViews>
  <sheets>
    <sheet name="Sheet1" sheetId="1" r:id="rId1"/>
    <sheet name="Opt Analysis Report 3" sheetId="32" r:id="rId2"/>
    <sheet name="Opt Analysis Report 2" sheetId="27" r:id="rId3"/>
    <sheet name="Opt Analysis Report 1" sheetId="25" r:id="rId4"/>
    <sheet name="Opt Analysis Report" sheetId="21" r:id="rId5"/>
    <sheet name="Sensitivity Report" sheetId="2" r:id="rId6"/>
  </sheets>
  <definedNames>
    <definedName name="CoffeeMix">Sheet1!$J$2:$U$2</definedName>
    <definedName name="DecisionVariables">Sheet1!$J$2:$U$2</definedName>
    <definedName name="Profit">Sheet1!$W$5</definedName>
    <definedName name="Restaurantparam">Sheet1!$AA$19</definedName>
    <definedName name="RobustaParam">Sheet1!$J$5</definedName>
    <definedName name="RobustaParameter">Sheet1!$F$2</definedName>
    <definedName name="RobustaProfit">Sheet1!$AA$7</definedName>
    <definedName name="RobustaProft">Sheet1!$AA$7</definedName>
    <definedName name="solver_adj" localSheetId="0" hidden="1">Sheet1!$J$2:$U$2</definedName>
    <definedName name="solver_adj1" localSheetId="0" hidden="1">Sheet1!$J$2:$U$2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2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0.95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eng" localSheetId="4" hidden="1">0</definedName>
    <definedName name="solver_eng" localSheetId="5" hidden="1">0</definedName>
    <definedName name="solver_eng" localSheetId="2" hidden="1">0</definedName>
    <definedName name="solver_eng" localSheetId="3" hidden="1">0</definedName>
    <definedName name="solver_eng" localSheetId="1" hidden="1">0</definedName>
    <definedName name="solver_eng" localSheetId="0" hidden="1">2</definedName>
    <definedName name="solver_lhs1" localSheetId="0" hidden="1">Sheet1!$V$7:$V$10</definedName>
    <definedName name="solver_lhs2" localSheetId="0" hidden="1">Sheet1!$V$7:$V$10</definedName>
    <definedName name="solver_lhs3" localSheetId="0" hidden="1">Sheet1!$V$13:$V$15</definedName>
    <definedName name="solver_lhs4" localSheetId="0" hidden="1">Sheet1!$V$18:$V$20</definedName>
    <definedName name="solver_lhs5" localSheetId="0" hidden="1">Sheet1!$V$11</definedName>
    <definedName name="solver_lhs6" localSheetId="0" hidden="1">Sheet1!$J$2:$U$2</definedName>
    <definedName name="solver_lhs7" localSheetId="0" hidden="1">Sheet1!$J$2:$U$2</definedName>
    <definedName name="solver_lin" localSheetId="0" hidden="1">1</definedName>
    <definedName name="solver_neg" localSheetId="0" hidden="1">1</definedName>
    <definedName name="solver_nso" localSheetId="0" hidden="1">10000</definedName>
    <definedName name="solver_num" localSheetId="0" hidden="1">7</definedName>
    <definedName name="solver_obc" localSheetId="0" hidden="1">0</definedName>
    <definedName name="solver_obp" localSheetId="0" hidden="1">0</definedName>
    <definedName name="solver_opt" localSheetId="0" hidden="1">Sheet1!$W$5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hs1" localSheetId="0" hidden="1">Sheet1!$X$7:$X$10</definedName>
    <definedName name="solver_rhs2" localSheetId="0" hidden="1">Sheet1!$X$7:$X$10</definedName>
    <definedName name="solver_rhs3" localSheetId="0" hidden="1">Sheet1!$X$13:$X$15</definedName>
    <definedName name="solver_rhs4" localSheetId="0" hidden="1">Sheet1!$X$18:$X$20</definedName>
    <definedName name="solver_rhs5" localSheetId="0" hidden="1">100000</definedName>
    <definedName name="solver_rhs6" localSheetId="0" hidden="1">0</definedName>
    <definedName name="solver_rhs7" localSheetId="0" hidden="1">0</definedName>
    <definedName name="solver_rxc1" localSheetId="0" hidden="1">0</definedName>
    <definedName name="solver_rxc2" localSheetId="0" hidden="1">1</definedName>
    <definedName name="solver_rxc6" localSheetId="0" hidden="1">0</definedName>
    <definedName name="solver_rxv" localSheetId="0" hidden="1">1</definedName>
    <definedName name="solver_rxv1" localSheetId="0">0</definedName>
    <definedName name="solver_typ" localSheetId="0" hidden="1">1</definedName>
    <definedName name="solver_val" localSheetId="0" hidden="1">0</definedName>
    <definedName name="solver_var" localSheetId="0" hidden="1">" "</definedName>
    <definedName name="solver_var1" localSheetId="0" hidden="1">" "</definedName>
    <definedName name="solver_ver" localSheetId="0" hidden="1">2</definedName>
    <definedName name="solver_vir" localSheetId="0" hidden="1">1</definedName>
    <definedName name="solver_vir1" localSheetId="0" hidden="1">1</definedName>
    <definedName name="solver_vst" localSheetId="0" hidden="1">0</definedName>
    <definedName name="solver_vst1" localSheetId="0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2" l="1"/>
  <c r="F2" i="1" a="1"/>
  <c r="F2" i="1" s="1"/>
  <c r="J4" i="1" s="1"/>
  <c r="V20" i="1"/>
  <c r="AA19" i="1" a="1"/>
  <c r="AA19" i="1" s="1"/>
  <c r="V19" i="1"/>
  <c r="V18" i="1"/>
  <c r="V15" i="1"/>
  <c r="V14" i="1"/>
  <c r="V13" i="1"/>
  <c r="V10" i="1"/>
  <c r="V9" i="1"/>
  <c r="V8" i="1"/>
  <c r="V7" i="1"/>
  <c r="V11" i="1" s="1"/>
  <c r="W3" i="1"/>
  <c r="G5" i="25"/>
  <c r="E6" i="25"/>
  <c r="R4" i="1" l="1"/>
  <c r="N4" i="1"/>
  <c r="W4" i="1" l="1"/>
  <c r="W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<sst xmlns="http://schemas.openxmlformats.org/spreadsheetml/2006/main" count="179" uniqueCount="118">
  <si>
    <t>Type</t>
  </si>
  <si>
    <t>Cost</t>
  </si>
  <si>
    <t>Supply</t>
  </si>
  <si>
    <t>Caffeine</t>
  </si>
  <si>
    <t>H1</t>
  </si>
  <si>
    <t>H2</t>
  </si>
  <si>
    <t>H3</t>
  </si>
  <si>
    <t>H4</t>
  </si>
  <si>
    <t>R1</t>
  </si>
  <si>
    <t>R2</t>
  </si>
  <si>
    <t>R3</t>
  </si>
  <si>
    <t>R4</t>
  </si>
  <si>
    <t>M1</t>
  </si>
  <si>
    <t>M2</t>
  </si>
  <si>
    <t>M3</t>
  </si>
  <si>
    <t>M4</t>
  </si>
  <si>
    <t>1. Robusta</t>
  </si>
  <si>
    <t>2. Javan</t>
  </si>
  <si>
    <t>Sales Price</t>
  </si>
  <si>
    <t>Revenue =</t>
  </si>
  <si>
    <t>3. Liberica</t>
  </si>
  <si>
    <t xml:space="preserve">Total Cost = </t>
  </si>
  <si>
    <t>4. Brazilian</t>
  </si>
  <si>
    <t>Profit =</t>
  </si>
  <si>
    <t>Supply Constraint</t>
  </si>
  <si>
    <t>Robusta</t>
  </si>
  <si>
    <t>&lt;=</t>
  </si>
  <si>
    <t>Price</t>
  </si>
  <si>
    <t>Min Production</t>
  </si>
  <si>
    <t>Javan</t>
  </si>
  <si>
    <t>Hotel</t>
  </si>
  <si>
    <t>Liberica</t>
  </si>
  <si>
    <t>Restaurant</t>
  </si>
  <si>
    <t>Brazilian</t>
  </si>
  <si>
    <t>Market</t>
  </si>
  <si>
    <t>Production constraint =</t>
  </si>
  <si>
    <t>The processor’s plant can handle no more than 100,000 pounds per week i.e. Total production &lt;= 100,000</t>
  </si>
  <si>
    <t>Total =</t>
  </si>
  <si>
    <t>Caffeine Constraint</t>
  </si>
  <si>
    <t>&gt;=</t>
  </si>
  <si>
    <t>Demand Constraint</t>
  </si>
  <si>
    <t>Decision Variable</t>
  </si>
  <si>
    <t>The amount of each bean type goes into 3 brands of coffee
H1, H2, H3, H4, R1, R2, R3, R4, M1, M2, M3, M4</t>
  </si>
  <si>
    <t>Objective Function</t>
  </si>
  <si>
    <t>Maximize Profit
Profit = Revenue - Cost</t>
  </si>
  <si>
    <t>amount of each brand * price</t>
  </si>
  <si>
    <t>Cost =</t>
  </si>
  <si>
    <t>amount of each type * cost</t>
  </si>
  <si>
    <t>Proportional Constraints.
Minimum amount of caffeine in each brand is given</t>
  </si>
  <si>
    <t>Mean Caffeine content in Hotel brand</t>
  </si>
  <si>
    <t>CH = (C1-18)H1 + (C2-18)H2 + (C3-18)H3 + (C4-18)H4
CH =  -6H1 + 12H2 + 0H3 + 2H4 &gt;= 0</t>
  </si>
  <si>
    <t>Mean Caffeine content in Restaurant brand</t>
  </si>
  <si>
    <t>CR = (C1-26)R1 + (C2-26)R2 + (C3-26)R3 + (C4-26)R4
CR =  -14R1 + 4R2 -8R3 -6R4 &gt;= 0</t>
  </si>
  <si>
    <t>Mean Caffeine content in Market brand</t>
  </si>
  <si>
    <t>CM = (C1-22)M1 + (C2-22)M2 + (C3-22)M3 + (C4-22)M4
CM =  -10M1 +8M2 -4M3 -2M4 &gt;= 0</t>
  </si>
  <si>
    <t>Questions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</si>
  <si>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In order to maximize weekly profit, how many pounds of each type of bean should be purchased?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</si>
  <si>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What is the economic value of an additional pound’s worth of plant capacity?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</si>
  <si>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How much (per pound) should Hill-O-Beans be willing to pay for an additional pound of Liberica in order to raise total profit?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</si>
  <si>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Construct a graph to show how the optimal profit varies with the minimum weekly production level of the restaurant blend.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</si>
  <si>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Construct a graph to show how the optimal profit varies with the unit cost of the Robusta beans.</t>
    </r>
  </si>
  <si>
    <r>
      <t>f.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What should the Robusta bean price be to ensure that profit is </t>
    </r>
    <r>
      <rPr>
        <i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$68,625.</t>
    </r>
  </si>
  <si>
    <t>1. In order to maximize weekly profit, how many pounds of each type of bean should be purchased?</t>
  </si>
  <si>
    <t>The maximum weekly profit = $67,625 and the amount of each type of bean in pounds that should be purchased is as follows:</t>
  </si>
  <si>
    <t>Pounds</t>
  </si>
  <si>
    <t>2. What is the economic value of an additional pound’s worth of plant capacity?</t>
  </si>
  <si>
    <t>Answer is $0.425. It is the shadow price of the total plant's capacity</t>
  </si>
  <si>
    <t>3. How much (per pound) should Hill-O-Beans be willing to pay for an additional pound of Liberica in order to raise total profit?</t>
  </si>
  <si>
    <t>Answer is $0.825. The base cost of liberica is $0.55 and the shadow price is $0.275. So, Hill-O-Beans be willing to pay $0.83 for an additional pound of Liberica in order to raise total profit</t>
  </si>
  <si>
    <t>4. Construct a graph to show how the optimal profit varies with the minimum weekly production level of the restaurant blend.</t>
  </si>
  <si>
    <t>Answer: Refer Opt Analysis Report 2 sheet</t>
  </si>
  <si>
    <t>5. Construct a graph to show how the optimal profit varies with the unit cost of the Robusta beans.</t>
  </si>
  <si>
    <t>Answer: Refer Opt Analysis Report 1 sheet</t>
  </si>
  <si>
    <t>6. What should the Robusta bean price be to ensure that profit is exactly $68,625.</t>
  </si>
  <si>
    <t>Answer = $0.5. Refer Opt Analysis Report 3 sheet</t>
  </si>
  <si>
    <t>Optimization Report</t>
  </si>
  <si>
    <t>Parameter Analysis</t>
  </si>
  <si>
    <t>cost of robusta</t>
  </si>
  <si>
    <t>profit</t>
  </si>
  <si>
    <t>forecasted on linear component as suggested on feedback</t>
  </si>
  <si>
    <t>MinProdCost</t>
  </si>
  <si>
    <t>TotalProfit</t>
  </si>
  <si>
    <t>Cost of Robusta</t>
  </si>
  <si>
    <t>Total Profit</t>
  </si>
  <si>
    <t>Forecast</t>
  </si>
  <si>
    <t>MinProdRestaurant</t>
  </si>
  <si>
    <t>Sensitivity Report</t>
  </si>
  <si>
    <t>Information</t>
  </si>
  <si>
    <t>Worksheet</t>
  </si>
  <si>
    <t>Sheet1</t>
  </si>
  <si>
    <t>Report Created</t>
  </si>
  <si>
    <t>Mon Feb 14 2022 15:02:22 GMT-0500 (EST)</t>
  </si>
  <si>
    <t>Engine</t>
  </si>
  <si>
    <t>Standard LP/Quadratic</t>
  </si>
  <si>
    <t>Objective Cell</t>
  </si>
  <si>
    <t>Cell</t>
  </si>
  <si>
    <t>Original Value</t>
  </si>
  <si>
    <t>Final Value</t>
  </si>
  <si>
    <t>Decision Variable Cells</t>
  </si>
  <si>
    <t>Reduced Cost</t>
  </si>
  <si>
    <t>Maximum Objective Coefficient</t>
  </si>
  <si>
    <t>Minimum Objective Coefficient</t>
  </si>
  <si>
    <t>Constraints</t>
  </si>
  <si>
    <t>Shadow Price</t>
  </si>
  <si>
    <t>Constraint R.H. Side</t>
  </si>
  <si>
    <t>Allowable Increase</t>
  </si>
  <si>
    <t>Allowable Decrease</t>
  </si>
  <si>
    <t>RobustaSupply</t>
  </si>
  <si>
    <t>JavanSupply</t>
  </si>
  <si>
    <t>LibericaSupply</t>
  </si>
  <si>
    <t>BrazilianSupply</t>
  </si>
  <si>
    <t>HotelCaffeine</t>
  </si>
  <si>
    <t>RestaurantCaffeine</t>
  </si>
  <si>
    <t>MarketCaffeine</t>
  </si>
  <si>
    <t>HotelDemand</t>
  </si>
  <si>
    <t>RestaurantDemand</t>
  </si>
  <si>
    <t>MarketDemand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</si>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</sst>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0"/>
      <color rgb="FF4169E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 vertical="center" indent="4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44" fontId="0" fillId="0" borderId="0" xfId="1" applyFont="1" applyAlignment="1">
      <alignment wrapText="1"/>
    </xf>
    <xf numFmtId="44" fontId="0" fillId="3" borderId="0" xfId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9" fillId="0" borderId="0" xfId="0" applyFont="1"/>
    <xf numFmtId="11" fontId="9" fillId="0" borderId="0" xfId="0" applyNumberFormat="1" applyFont="1"/>
    <xf numFmtId="44" fontId="0" fillId="0" borderId="0" xfId="0" applyNumberFormat="1" applyAlignment="1">
      <alignment wrapText="1"/>
    </xf>
    <xf numFmtId="0" fontId="9" fillId="0" borderId="0" xfId="0" quotePrefix="1" applyFont="1"/>
    <xf numFmtId="0" fontId="0" fillId="0" borderId="3" xfId="0" applyBorder="1"/>
    <xf numFmtId="44" fontId="0" fillId="0" borderId="4" xfId="1" applyFont="1" applyBorder="1"/>
    <xf numFmtId="0" fontId="0" fillId="5" borderId="0" xfId="0" applyFill="1" applyAlignment="1">
      <alignment wrapText="1"/>
    </xf>
    <xf numFmtId="0" fontId="12" fillId="0" borderId="0" xfId="0" applyFont="1"/>
    <xf numFmtId="44" fontId="10" fillId="0" borderId="5" xfId="1" applyFont="1" applyFill="1" applyBorder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2" xfId="0" applyFont="1" applyBorder="1" applyAlignment="1">
      <alignment horizontal="left"/>
    </xf>
    <xf numFmtId="0" fontId="8" fillId="4" borderId="2" xfId="0" applyFont="1" applyFill="1" applyBorder="1" applyAlignment="1"/>
    <xf numFmtId="0" fontId="8" fillId="4" borderId="1" xfId="0" applyFont="1" applyFill="1" applyBorder="1" applyAlignment="1"/>
  </cellXfs>
  <cellStyles count="2">
    <cellStyle name="Currency" xfId="1" builtinId="4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Profit vs Unit cost of Robusta beans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 Analysis Report 1'!$C$5</c:f>
              <c:strCache>
                <c:ptCount val="1"/>
                <c:pt idx="0">
                  <c:v>Total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 Analysis Report 1'!$B$6:$B$16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1.4999999999999998</c:v>
                </c:pt>
              </c:numCache>
            </c:numRef>
          </c:xVal>
          <c:yVal>
            <c:numRef>
              <c:f>'Opt Analysis Report 1'!$C$6:$C$16</c:f>
              <c:numCache>
                <c:formatCode>General</c:formatCode>
                <c:ptCount val="11"/>
                <c:pt idx="0">
                  <c:v>74166.666666666686</c:v>
                </c:pt>
                <c:pt idx="1">
                  <c:v>72437.500000000015</c:v>
                </c:pt>
                <c:pt idx="2">
                  <c:v>70750.000000000015</c:v>
                </c:pt>
                <c:pt idx="3">
                  <c:v>69125</c:v>
                </c:pt>
                <c:pt idx="4">
                  <c:v>67625</c:v>
                </c:pt>
                <c:pt idx="5">
                  <c:v>66125</c:v>
                </c:pt>
                <c:pt idx="6">
                  <c:v>64624.999999999985</c:v>
                </c:pt>
                <c:pt idx="7">
                  <c:v>63375</c:v>
                </c:pt>
                <c:pt idx="8">
                  <c:v>63375</c:v>
                </c:pt>
                <c:pt idx="9">
                  <c:v>63375</c:v>
                </c:pt>
                <c:pt idx="10">
                  <c:v>63375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5-1444-8EFD-8837854F7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485935"/>
        <c:axId val="1868487583"/>
      </c:scatterChart>
      <c:valAx>
        <c:axId val="18684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cost of Robusta beans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87583"/>
        <c:crosses val="autoZero"/>
        <c:crossBetween val="midCat"/>
      </c:valAx>
      <c:valAx>
        <c:axId val="186848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 Analysis Report 2'!$C$5</c:f>
              <c:strCache>
                <c:ptCount val="1"/>
                <c:pt idx="0">
                  <c:v>TotalProfit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 Analysis Report 2'!$B$6:$B$16</c:f>
              <c:numCache>
                <c:formatCode>General</c:formatCode>
                <c:ptCount val="11"/>
                <c:pt idx="0">
                  <c:v>20000</c:v>
                </c:pt>
                <c:pt idx="1">
                  <c:v>21000</c:v>
                </c:pt>
                <c:pt idx="2">
                  <c:v>22000</c:v>
                </c:pt>
                <c:pt idx="3">
                  <c:v>23000</c:v>
                </c:pt>
                <c:pt idx="4">
                  <c:v>24000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</c:numCache>
            </c:numRef>
          </c:xVal>
          <c:yVal>
            <c:numRef>
              <c:f>'Opt Analysis Report 2'!$C$6:$C$16</c:f>
              <c:numCache>
                <c:formatCode>General</c:formatCode>
                <c:ptCount val="11"/>
                <c:pt idx="0">
                  <c:v>67875</c:v>
                </c:pt>
                <c:pt idx="1">
                  <c:v>67825</c:v>
                </c:pt>
                <c:pt idx="2">
                  <c:v>67775.000000000015</c:v>
                </c:pt>
                <c:pt idx="3">
                  <c:v>67725.000000000015</c:v>
                </c:pt>
                <c:pt idx="4">
                  <c:v>67675</c:v>
                </c:pt>
                <c:pt idx="5">
                  <c:v>67625</c:v>
                </c:pt>
                <c:pt idx="6">
                  <c:v>67575</c:v>
                </c:pt>
                <c:pt idx="7">
                  <c:v>67100</c:v>
                </c:pt>
                <c:pt idx="8">
                  <c:v>66483.333333333343</c:v>
                </c:pt>
                <c:pt idx="9">
                  <c:v>65866.666666666686</c:v>
                </c:pt>
                <c:pt idx="10">
                  <c:v>65250.000000000007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BE-8B44-A8CE-F7AE82428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242671"/>
        <c:axId val="1046244319"/>
      </c:scatterChart>
      <c:valAx>
        <c:axId val="104624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Weekly Production of Restaurant blend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44319"/>
        <c:crosses val="autoZero"/>
        <c:crossBetween val="midCat"/>
      </c:valAx>
      <c:valAx>
        <c:axId val="10462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4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 Analysis Report 3'!$C$5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 Analysis Report 3'!$B$6:$B$36</c:f>
              <c:numCache>
                <c:formatCode>General</c:formatCode>
                <c:ptCount val="31"/>
                <c:pt idx="0">
                  <c:v>0</c:v>
                </c:pt>
                <c:pt idx="1">
                  <c:v>3.5000000000000003E-2</c:v>
                </c:pt>
                <c:pt idx="2">
                  <c:v>7.0000000000000007E-2</c:v>
                </c:pt>
                <c:pt idx="3">
                  <c:v>0.105</c:v>
                </c:pt>
                <c:pt idx="4">
                  <c:v>0.14000000000000001</c:v>
                </c:pt>
                <c:pt idx="5">
                  <c:v>0.17500000000000002</c:v>
                </c:pt>
                <c:pt idx="6">
                  <c:v>0.21</c:v>
                </c:pt>
                <c:pt idx="7">
                  <c:v>0.245</c:v>
                </c:pt>
                <c:pt idx="8">
                  <c:v>0.28000000000000003</c:v>
                </c:pt>
                <c:pt idx="9">
                  <c:v>0.31500000000000006</c:v>
                </c:pt>
                <c:pt idx="10">
                  <c:v>0.35000000000000009</c:v>
                </c:pt>
                <c:pt idx="11">
                  <c:v>0.38500000000000012</c:v>
                </c:pt>
                <c:pt idx="12">
                  <c:v>0.42000000000000015</c:v>
                </c:pt>
                <c:pt idx="13">
                  <c:v>0.45500000000000018</c:v>
                </c:pt>
                <c:pt idx="14">
                  <c:v>0.49000000000000021</c:v>
                </c:pt>
                <c:pt idx="15">
                  <c:v>0.52500000000000024</c:v>
                </c:pt>
                <c:pt idx="16">
                  <c:v>0.56000000000000028</c:v>
                </c:pt>
                <c:pt idx="17">
                  <c:v>0.59500000000000031</c:v>
                </c:pt>
                <c:pt idx="18">
                  <c:v>0.63000000000000034</c:v>
                </c:pt>
                <c:pt idx="19">
                  <c:v>0.66500000000000037</c:v>
                </c:pt>
                <c:pt idx="20">
                  <c:v>0.7000000000000004</c:v>
                </c:pt>
                <c:pt idx="21">
                  <c:v>0.73500000000000043</c:v>
                </c:pt>
                <c:pt idx="22">
                  <c:v>0.77000000000000046</c:v>
                </c:pt>
                <c:pt idx="23">
                  <c:v>0.80500000000000049</c:v>
                </c:pt>
                <c:pt idx="24">
                  <c:v>0.84000000000000052</c:v>
                </c:pt>
                <c:pt idx="25">
                  <c:v>0.87500000000000056</c:v>
                </c:pt>
                <c:pt idx="26">
                  <c:v>0.91000000000000059</c:v>
                </c:pt>
                <c:pt idx="27">
                  <c:v>0.94500000000000062</c:v>
                </c:pt>
                <c:pt idx="28">
                  <c:v>0.98000000000000065</c:v>
                </c:pt>
                <c:pt idx="29">
                  <c:v>1.0150000000000006</c:v>
                </c:pt>
                <c:pt idx="30">
                  <c:v>1.0500000000000005</c:v>
                </c:pt>
              </c:numCache>
            </c:numRef>
          </c:xVal>
          <c:yVal>
            <c:numRef>
              <c:f>'Opt Analysis Report 3'!$C$6:$C$36</c:f>
              <c:numCache>
                <c:formatCode>General</c:formatCode>
                <c:ptCount val="31"/>
                <c:pt idx="0">
                  <c:v>76583.333333333372</c:v>
                </c:pt>
                <c:pt idx="1">
                  <c:v>75941.666666666686</c:v>
                </c:pt>
                <c:pt idx="2">
                  <c:v>75300.000000000029</c:v>
                </c:pt>
                <c:pt idx="3">
                  <c:v>74668.75</c:v>
                </c:pt>
                <c:pt idx="4">
                  <c:v>74099.999999999985</c:v>
                </c:pt>
                <c:pt idx="5">
                  <c:v>73531.25</c:v>
                </c:pt>
                <c:pt idx="6">
                  <c:v>72962.5</c:v>
                </c:pt>
                <c:pt idx="7">
                  <c:v>72393.749999999985</c:v>
                </c:pt>
                <c:pt idx="8">
                  <c:v>71824.999999999985</c:v>
                </c:pt>
                <c:pt idx="9">
                  <c:v>71256.249999999985</c:v>
                </c:pt>
                <c:pt idx="10">
                  <c:v>70687.500000000029</c:v>
                </c:pt>
                <c:pt idx="11">
                  <c:v>70118.750000000029</c:v>
                </c:pt>
                <c:pt idx="12">
                  <c:v>69675</c:v>
                </c:pt>
                <c:pt idx="13">
                  <c:v>69325</c:v>
                </c:pt>
                <c:pt idx="14">
                  <c:v>68975</c:v>
                </c:pt>
                <c:pt idx="15">
                  <c:v>68625</c:v>
                </c:pt>
                <c:pt idx="16">
                  <c:v>68275</c:v>
                </c:pt>
                <c:pt idx="17">
                  <c:v>67925</c:v>
                </c:pt>
                <c:pt idx="18">
                  <c:v>67574.999999999985</c:v>
                </c:pt>
                <c:pt idx="19">
                  <c:v>67225</c:v>
                </c:pt>
                <c:pt idx="20">
                  <c:v>66875</c:v>
                </c:pt>
                <c:pt idx="21">
                  <c:v>66524.999999999985</c:v>
                </c:pt>
                <c:pt idx="22">
                  <c:v>66174.999999999985</c:v>
                </c:pt>
                <c:pt idx="23">
                  <c:v>65824.999999999985</c:v>
                </c:pt>
                <c:pt idx="24">
                  <c:v>65474.999999999985</c:v>
                </c:pt>
                <c:pt idx="25">
                  <c:v>65124.999999999985</c:v>
                </c:pt>
                <c:pt idx="26">
                  <c:v>64774.999999999985</c:v>
                </c:pt>
                <c:pt idx="27">
                  <c:v>64424.999999999985</c:v>
                </c:pt>
                <c:pt idx="28">
                  <c:v>64074.999999999985</c:v>
                </c:pt>
                <c:pt idx="29">
                  <c:v>63724.999999999971</c:v>
                </c:pt>
                <c:pt idx="30">
                  <c:v>63625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3B-B449-8A04-F8BE1A0B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34592"/>
        <c:axId val="413185184"/>
      </c:scatterChart>
      <c:valAx>
        <c:axId val="41373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85184"/>
        <c:crosses val="autoZero"/>
        <c:crossBetween val="midCat"/>
      </c:valAx>
      <c:valAx>
        <c:axId val="4131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3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 Analysis Report 2'!$C$5</c:f>
              <c:strCache>
                <c:ptCount val="1"/>
                <c:pt idx="0">
                  <c:v>TotalProfit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 Analysis Report 2'!$B$6:$B$16</c:f>
              <c:numCache>
                <c:formatCode>General</c:formatCode>
                <c:ptCount val="11"/>
                <c:pt idx="0">
                  <c:v>20000</c:v>
                </c:pt>
                <c:pt idx="1">
                  <c:v>21000</c:v>
                </c:pt>
                <c:pt idx="2">
                  <c:v>22000</c:v>
                </c:pt>
                <c:pt idx="3">
                  <c:v>23000</c:v>
                </c:pt>
                <c:pt idx="4">
                  <c:v>24000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</c:numCache>
            </c:numRef>
          </c:xVal>
          <c:yVal>
            <c:numRef>
              <c:f>'Opt Analysis Report 2'!$C$6:$C$16</c:f>
              <c:numCache>
                <c:formatCode>General</c:formatCode>
                <c:ptCount val="11"/>
                <c:pt idx="0">
                  <c:v>67875</c:v>
                </c:pt>
                <c:pt idx="1">
                  <c:v>67825</c:v>
                </c:pt>
                <c:pt idx="2">
                  <c:v>67775.000000000015</c:v>
                </c:pt>
                <c:pt idx="3">
                  <c:v>67725.000000000015</c:v>
                </c:pt>
                <c:pt idx="4">
                  <c:v>67675</c:v>
                </c:pt>
                <c:pt idx="5">
                  <c:v>67625</c:v>
                </c:pt>
                <c:pt idx="6">
                  <c:v>67575</c:v>
                </c:pt>
                <c:pt idx="7">
                  <c:v>67100</c:v>
                </c:pt>
                <c:pt idx="8">
                  <c:v>66483.333333333343</c:v>
                </c:pt>
                <c:pt idx="9">
                  <c:v>65866.666666666686</c:v>
                </c:pt>
                <c:pt idx="10">
                  <c:v>65250.000000000007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39-6740-BC98-FE11639F7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242671"/>
        <c:axId val="1046244319"/>
      </c:scatterChart>
      <c:valAx>
        <c:axId val="104624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Weekly Production of Restaurant blend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44319"/>
        <c:crosses val="autoZero"/>
        <c:crossBetween val="midCat"/>
      </c:valAx>
      <c:valAx>
        <c:axId val="10462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4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Profit vs Unit cost of Robusta beans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 Analysis Report 1'!$C$5</c:f>
              <c:strCache>
                <c:ptCount val="1"/>
                <c:pt idx="0">
                  <c:v>Total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 Analysis Report 1'!$B$6:$B$16</c:f>
              <c:numCache>
                <c:formatCode>General</c:formatCode>
                <c:ptCount val="1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1.4999999999999998</c:v>
                </c:pt>
              </c:numCache>
            </c:numRef>
          </c:xVal>
          <c:yVal>
            <c:numRef>
              <c:f>'Opt Analysis Report 1'!$C$6:$C$16</c:f>
              <c:numCache>
                <c:formatCode>General</c:formatCode>
                <c:ptCount val="11"/>
                <c:pt idx="0">
                  <c:v>74166.666666666686</c:v>
                </c:pt>
                <c:pt idx="1">
                  <c:v>72437.500000000015</c:v>
                </c:pt>
                <c:pt idx="2">
                  <c:v>70750.000000000015</c:v>
                </c:pt>
                <c:pt idx="3">
                  <c:v>69125</c:v>
                </c:pt>
                <c:pt idx="4">
                  <c:v>67625</c:v>
                </c:pt>
                <c:pt idx="5">
                  <c:v>66125</c:v>
                </c:pt>
                <c:pt idx="6">
                  <c:v>64624.999999999985</c:v>
                </c:pt>
                <c:pt idx="7">
                  <c:v>63375</c:v>
                </c:pt>
                <c:pt idx="8">
                  <c:v>63375</c:v>
                </c:pt>
                <c:pt idx="9">
                  <c:v>63375</c:v>
                </c:pt>
                <c:pt idx="10">
                  <c:v>63375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A5-E445-B4DA-3CDCA01BD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485935"/>
        <c:axId val="1868487583"/>
      </c:scatterChart>
      <c:valAx>
        <c:axId val="18684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cost of Robusta beans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87583"/>
        <c:crosses val="autoZero"/>
        <c:crossBetween val="midCat"/>
      </c:valAx>
      <c:valAx>
        <c:axId val="186848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Profit vs Minimum Weekly Production of Restaurant blend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 Analysis Report'!$C$5</c:f>
              <c:strCache>
                <c:ptCount val="1"/>
                <c:pt idx="0">
                  <c:v>Total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 Analysis Report'!$B$6:$B$20</c:f>
              <c:numCache>
                <c:formatCode>General</c:formatCode>
                <c:ptCount val="15"/>
                <c:pt idx="0">
                  <c:v>20000</c:v>
                </c:pt>
                <c:pt idx="1">
                  <c:v>20714.285714285714</c:v>
                </c:pt>
                <c:pt idx="2">
                  <c:v>21428.571428571428</c:v>
                </c:pt>
                <c:pt idx="3">
                  <c:v>22142.857142857141</c:v>
                </c:pt>
                <c:pt idx="4">
                  <c:v>22857.142857142855</c:v>
                </c:pt>
                <c:pt idx="5">
                  <c:v>23571.428571428569</c:v>
                </c:pt>
                <c:pt idx="6">
                  <c:v>24285.714285714283</c:v>
                </c:pt>
                <c:pt idx="7">
                  <c:v>24999.999999999996</c:v>
                </c:pt>
                <c:pt idx="8">
                  <c:v>25714.28571428571</c:v>
                </c:pt>
                <c:pt idx="9">
                  <c:v>26428.571428571424</c:v>
                </c:pt>
                <c:pt idx="10">
                  <c:v>27142.857142857138</c:v>
                </c:pt>
                <c:pt idx="11">
                  <c:v>27857.142857142851</c:v>
                </c:pt>
                <c:pt idx="12">
                  <c:v>28571.428571428565</c:v>
                </c:pt>
                <c:pt idx="13">
                  <c:v>29285.714285714279</c:v>
                </c:pt>
                <c:pt idx="14">
                  <c:v>29999.999999999993</c:v>
                </c:pt>
              </c:numCache>
            </c:numRef>
          </c:xVal>
          <c:yVal>
            <c:numRef>
              <c:f>'Opt Analysis Report'!$C$6:$C$20</c:f>
              <c:numCache>
                <c:formatCode>General</c:formatCode>
                <c:ptCount val="15"/>
                <c:pt idx="0">
                  <c:v>67875</c:v>
                </c:pt>
                <c:pt idx="1">
                  <c:v>67839.285714285725</c:v>
                </c:pt>
                <c:pt idx="2">
                  <c:v>67803.571428571435</c:v>
                </c:pt>
                <c:pt idx="3">
                  <c:v>67767.857142857159</c:v>
                </c:pt>
                <c:pt idx="4">
                  <c:v>67732.14285714287</c:v>
                </c:pt>
                <c:pt idx="5">
                  <c:v>67696.42857142858</c:v>
                </c:pt>
                <c:pt idx="6">
                  <c:v>67660.714285714319</c:v>
                </c:pt>
                <c:pt idx="7">
                  <c:v>67625</c:v>
                </c:pt>
                <c:pt idx="8">
                  <c:v>67589.285714285725</c:v>
                </c:pt>
                <c:pt idx="9">
                  <c:v>67452.380952380947</c:v>
                </c:pt>
                <c:pt idx="10">
                  <c:v>67011.904761904763</c:v>
                </c:pt>
                <c:pt idx="11">
                  <c:v>66571.428571428565</c:v>
                </c:pt>
                <c:pt idx="12">
                  <c:v>66130.952380952367</c:v>
                </c:pt>
                <c:pt idx="13">
                  <c:v>65690.476190476184</c:v>
                </c:pt>
                <c:pt idx="14">
                  <c:v>65250.000000000007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6D-4B47-9ED6-7A7C03E52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53264"/>
        <c:axId val="557554912"/>
      </c:scatterChart>
      <c:valAx>
        <c:axId val="5575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Weekly</a:t>
                </a:r>
                <a:r>
                  <a:rPr lang="en-US" baseline="0"/>
                  <a:t> Production of Restaurant blend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54912"/>
        <c:crosses val="autoZero"/>
        <c:crossBetween val="midCat"/>
      </c:valAx>
      <c:valAx>
        <c:axId val="5575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0</xdr:rowOff>
    </xdr:from>
    <xdr:to>
      <xdr:col>8</xdr:col>
      <xdr:colOff>1595120</xdr:colOff>
      <xdr:row>106</xdr:row>
      <xdr:rowOff>10160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1685E0-6FA8-064D-8DC6-35629246C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0</xdr:rowOff>
    </xdr:from>
    <xdr:to>
      <xdr:col>5</xdr:col>
      <xdr:colOff>63500</xdr:colOff>
      <xdr:row>80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1B1B55-680D-214F-955B-839DC8581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6</xdr:row>
      <xdr:rowOff>133350</xdr:rowOff>
    </xdr:from>
    <xdr:to>
      <xdr:col>8</xdr:col>
      <xdr:colOff>603250</xdr:colOff>
      <xdr:row>20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5C692-8708-3C11-41DE-0A7D9A050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</xdr:colOff>
      <xdr:row>3</xdr:row>
      <xdr:rowOff>95250</xdr:rowOff>
    </xdr:from>
    <xdr:to>
      <xdr:col>8</xdr:col>
      <xdr:colOff>536575</xdr:colOff>
      <xdr:row>16</xdr:row>
      <xdr:rowOff>193675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94510-8AD0-8141-9111-1F91293FA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7</xdr:row>
      <xdr:rowOff>152400</xdr:rowOff>
    </xdr:from>
    <xdr:to>
      <xdr:col>8</xdr:col>
      <xdr:colOff>736600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73E4C-3533-0F48-8CDF-D374845D0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109817</xdr:colOff>
      <xdr:row>6</xdr:row>
      <xdr:rowOff>171822</xdr:rowOff>
    </xdr:from>
    <xdr:to>
      <xdr:col>18</xdr:col>
      <xdr:colOff>603475</xdr:colOff>
      <xdr:row>21</xdr:row>
      <xdr:rowOff>99078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D2C1E1-B7C4-BD4E-8C20-092A3B16E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DC276E-649A-AE4C-9739-B9E53D2AFB14}" name="Table11" displayName="Table11" ref="B5:C36" totalsRowShown="0" headerRowDxfId="35" dataDxfId="34">
  <autoFilter ref="B5:C36" xr:uid="{E3DC276E-649A-AE4C-9739-B9E53D2AFB14}"/>
  <tableColumns count="2">
    <tableColumn id="1" xr3:uid="{B7A8389E-D9E6-F341-828E-894B6A7C7F44}" name="cost of robusta" dataDxfId="33"/>
    <tableColumn id="2" xr3:uid="{9F6C7852-DD4B-F646-8FF4-6358D4AEEED5}" name="profit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D04FD8-ABDB-0A45-A414-D221D41BC81D}" name="Table5" displayName="Table5" ref="B5:C16" totalsRowShown="0" headerRowDxfId="31" dataDxfId="30">
  <autoFilter ref="B5:C16" xr:uid="{1ED04FD8-ABDB-0A45-A414-D221D41BC81D}"/>
  <tableColumns count="2">
    <tableColumn id="1" xr3:uid="{6973DC27-0FD3-6544-9F85-8B8494B21761}" name="MinProdCost" dataDxfId="29"/>
    <tableColumn id="2" xr3:uid="{4B92567D-5523-5041-9619-736607272822}" name="TotalProfit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033C9A6-4380-D04A-A05E-65A83CB5CBA0}" name="Table22" displayName="Table22" ref="B5:C16" totalsRowShown="0" headerRowDxfId="27" dataDxfId="26">
  <autoFilter ref="B5:C16" xr:uid="{1033C9A6-4380-D04A-A05E-65A83CB5CBA0}"/>
  <tableColumns count="2">
    <tableColumn id="1" xr3:uid="{A307D969-546D-B046-B87B-695ABA0E8A66}" name="Cost of Robusta" dataDxfId="25"/>
    <tableColumn id="2" xr3:uid="{D4804EE9-B342-F449-ADAA-63F0D8CBEAC1}" name="Total Profit" dataDxfId="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B455323-1495-B94F-9393-EDC000FDC071}" name="Table18" displayName="Table18" ref="B5:C20" totalsRowShown="0" headerRowDxfId="23" dataDxfId="22">
  <autoFilter ref="B5:C20" xr:uid="{2B455323-1495-B94F-9393-EDC000FDC071}"/>
  <tableColumns count="2">
    <tableColumn id="1" xr3:uid="{FB369AE7-C727-5345-83F1-BEEA3EAACDD7}" name="MinProdRestaurant" dataDxfId="21"/>
    <tableColumn id="2" xr3:uid="{EF335AEB-34C4-8C4F-BDE9-57DFD4E617A5}" name="Total Profit" dataDxfId="2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C6B02-AF71-144E-8180-F8DF6AAFD4E6}" name="Table1" displayName="Table1" ref="B11:D12" totalsRowShown="0" headerRowDxfId="19" dataDxfId="18">
  <autoFilter ref="B11:D12" xr:uid="{FDFC6B02-AF71-144E-8180-F8DF6AAFD4E6}"/>
  <tableColumns count="3">
    <tableColumn id="1" xr3:uid="{9ECB2CD5-B07B-F440-9D04-34BAFA680200}" name="Cell" dataDxfId="17"/>
    <tableColumn id="2" xr3:uid="{47A3E74A-B226-9747-AC34-FBB762AD7177}" name="Original Value" dataDxfId="16"/>
    <tableColumn id="3" xr3:uid="{A6D85E24-0127-9B4B-BFB2-7EACC0081806}" name="Final Value" dataDxfId="1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E64534-4D71-0342-87AC-DA82ECE7245E}" name="Table2" displayName="Table2" ref="B16:F28" totalsRowShown="0" headerRowDxfId="14" dataDxfId="13">
  <autoFilter ref="B16:F28" xr:uid="{ADE64534-4D71-0342-87AC-DA82ECE7245E}"/>
  <tableColumns count="5">
    <tableColumn id="1" xr3:uid="{276F661A-D29A-B042-A905-61247F0E9D68}" name="Cell" dataDxfId="12"/>
    <tableColumn id="2" xr3:uid="{E308968C-2403-D44F-ABE6-98B3440825AF}" name="Final Value" dataDxfId="11"/>
    <tableColumn id="3" xr3:uid="{BBE5DD6E-3A3F-9744-8190-15F67B5419C3}" name="Reduced Cost" dataDxfId="10"/>
    <tableColumn id="4" xr3:uid="{FB62E0EE-67D7-D74F-B52E-007D201FA684}" name="Maximum Objective Coefficient" dataDxfId="9"/>
    <tableColumn id="5" xr3:uid="{4E739C87-2039-0345-9D5B-F41AC41840C9}" name="Minimum Objective Coefficient" dataDxfId="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5E1A25-6A15-F74D-9686-2A6349AA3A88}" name="Table3" displayName="Table3" ref="B32:G43" totalsRowShown="0" headerRowDxfId="7" dataDxfId="6">
  <autoFilter ref="B32:G43" xr:uid="{D45E1A25-6A15-F74D-9686-2A6349AA3A88}"/>
  <tableColumns count="6">
    <tableColumn id="1" xr3:uid="{31CDC677-4C41-FE44-A4C7-6F67CCFE14DD}" name="Cell" dataDxfId="5"/>
    <tableColumn id="2" xr3:uid="{990E434A-6F33-7E4A-B6A3-945A9EE062D1}" name="Final Value" dataDxfId="4"/>
    <tableColumn id="3" xr3:uid="{7F555820-EB73-B341-AB91-5F7CFA85162D}" name="Shadow Price" dataDxfId="3"/>
    <tableColumn id="4" xr3:uid="{2AF2640B-E711-EA4F-BD33-3999C8D6B5A3}" name="Constraint R.H. Side" dataDxfId="2"/>
    <tableColumn id="5" xr3:uid="{40D007B4-4CAE-6041-AB19-698DE589B2B0}" name="Allowable Increase" dataDxfId="1"/>
    <tableColumn id="6" xr3:uid="{823A03B2-E5A7-6A4C-94F6-84AB3DDD0825}" name="Allowable Decre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7880829-45BB-D24D-8013-C876D6A987F5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E66022BD-EBD1-1547-BC79-FC8BDC37E28C}">
  <we:reference id="a2a4692c-ecd3-4c3d-bc1e-2c407a976176" version="21.5.0.0" store="EXCatalog" storeType="EXCatalog"/>
  <we:alternateReferences>
    <we:reference id="WA200000019" version="21.5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50A-D23D-934D-BAF9-B7381446E2A7}">
  <dimension ref="A1:AA111"/>
  <sheetViews>
    <sheetView topLeftCell="A92" zoomScale="108" workbookViewId="0">
      <selection activeCell="A63" sqref="A63:K63"/>
    </sheetView>
  </sheetViews>
  <sheetFormatPr defaultColWidth="10.875" defaultRowHeight="15.95"/>
  <cols>
    <col min="1" max="3" width="10.875" style="1"/>
    <col min="4" max="4" width="15.875" style="1" customWidth="1"/>
    <col min="5" max="6" width="10.875" style="1"/>
    <col min="7" max="7" width="18.125" style="1" customWidth="1"/>
    <col min="8" max="8" width="10.875" style="1"/>
    <col min="9" max="9" width="21" style="1" customWidth="1"/>
    <col min="10" max="21" width="10.875" style="1"/>
    <col min="22" max="22" width="10.875" style="1" customWidth="1"/>
    <col min="23" max="23" width="18.625" style="1" customWidth="1"/>
    <col min="24" max="16384" width="10.875" style="1"/>
  </cols>
  <sheetData>
    <row r="1" spans="1:26" ht="17.100000000000001">
      <c r="A1" s="8" t="s">
        <v>0</v>
      </c>
      <c r="B1" s="8" t="s">
        <v>1</v>
      </c>
      <c r="C1" s="8" t="s">
        <v>2</v>
      </c>
      <c r="D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</row>
    <row r="2" spans="1:26" ht="17.100000000000001">
      <c r="A2" s="1" t="s">
        <v>16</v>
      </c>
      <c r="B2" s="2">
        <v>0.6</v>
      </c>
      <c r="C2" s="3">
        <v>40000</v>
      </c>
      <c r="D2" s="1">
        <v>12</v>
      </c>
      <c r="F2" s="21" cm="1">
        <f t="array" aca="1" ref="F2" ca="1">_xll.PsiOptParam(0,1.05)</f>
        <v>0</v>
      </c>
      <c r="J2" s="6">
        <v>10000.000000000013</v>
      </c>
      <c r="K2" s="6">
        <v>4500.0000000000045</v>
      </c>
      <c r="L2" s="6">
        <v>20000</v>
      </c>
      <c r="M2" s="6">
        <v>3000.0000000000091</v>
      </c>
      <c r="N2" s="6">
        <v>0</v>
      </c>
      <c r="O2" s="6">
        <v>12000</v>
      </c>
      <c r="P2" s="6">
        <v>0</v>
      </c>
      <c r="Q2" s="6">
        <v>8000</v>
      </c>
      <c r="R2" s="6">
        <v>0</v>
      </c>
      <c r="S2" s="6">
        <v>8499.9999999999982</v>
      </c>
      <c r="T2" s="6">
        <v>0</v>
      </c>
      <c r="U2" s="6">
        <v>33999.999999999993</v>
      </c>
    </row>
    <row r="3" spans="1:26" ht="17.100000000000001">
      <c r="A3" s="1" t="s">
        <v>17</v>
      </c>
      <c r="B3" s="2">
        <v>0.8</v>
      </c>
      <c r="C3" s="3">
        <v>25000</v>
      </c>
      <c r="D3" s="1">
        <v>30</v>
      </c>
      <c r="I3" s="1" t="s">
        <v>18</v>
      </c>
      <c r="J3" s="1">
        <v>1.25</v>
      </c>
      <c r="K3" s="1">
        <v>1.25</v>
      </c>
      <c r="L3" s="1">
        <v>1.25</v>
      </c>
      <c r="M3" s="1">
        <v>1.25</v>
      </c>
      <c r="N3" s="1">
        <v>1.5</v>
      </c>
      <c r="O3" s="1">
        <v>1.5</v>
      </c>
      <c r="P3" s="1">
        <v>1.5</v>
      </c>
      <c r="Q3" s="1">
        <v>1.5</v>
      </c>
      <c r="R3" s="1">
        <v>1.4</v>
      </c>
      <c r="S3" s="1">
        <v>1.4</v>
      </c>
      <c r="T3" s="1">
        <v>1.4</v>
      </c>
      <c r="U3" s="1">
        <v>1.4</v>
      </c>
      <c r="V3" s="9" t="s">
        <v>19</v>
      </c>
      <c r="W3" s="10">
        <f>SUMPRODUCT(CoffeeMix,J3:U3)</f>
        <v>136375</v>
      </c>
    </row>
    <row r="4" spans="1:26" ht="17.100000000000001">
      <c r="A4" s="1" t="s">
        <v>20</v>
      </c>
      <c r="B4" s="2">
        <v>0.55000000000000004</v>
      </c>
      <c r="C4" s="3">
        <v>20000</v>
      </c>
      <c r="D4" s="1">
        <v>18</v>
      </c>
      <c r="I4" s="1" t="s">
        <v>1</v>
      </c>
      <c r="J4" s="2">
        <f ca="1">RobustaParameter</f>
        <v>0</v>
      </c>
      <c r="K4" s="2">
        <v>0.8</v>
      </c>
      <c r="L4" s="2">
        <v>0.55000000000000004</v>
      </c>
      <c r="M4" s="2">
        <v>0.7</v>
      </c>
      <c r="N4" s="2">
        <f ca="1">RobustaParameter</f>
        <v>0</v>
      </c>
      <c r="O4" s="2">
        <v>0.8</v>
      </c>
      <c r="P4" s="2">
        <v>0.55000000000000004</v>
      </c>
      <c r="Q4" s="2">
        <v>0.7</v>
      </c>
      <c r="R4" s="2">
        <f ca="1">RobustaParameter</f>
        <v>0</v>
      </c>
      <c r="S4" s="2">
        <v>0.8</v>
      </c>
      <c r="T4" s="2">
        <v>0.55000000000000004</v>
      </c>
      <c r="U4" s="2">
        <v>0.7</v>
      </c>
      <c r="V4" s="9" t="s">
        <v>21</v>
      </c>
      <c r="W4" s="10">
        <f ca="1">SUMPRODUCT(CoffeeMix,J4:U4)</f>
        <v>62500</v>
      </c>
    </row>
    <row r="5" spans="1:26" ht="17.100000000000001">
      <c r="A5" s="1" t="s">
        <v>22</v>
      </c>
      <c r="B5" s="2">
        <v>0.7</v>
      </c>
      <c r="C5" s="3">
        <v>45000</v>
      </c>
      <c r="D5" s="1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9" t="s">
        <v>23</v>
      </c>
      <c r="W5" s="11">
        <f ca="1">W3-W4</f>
        <v>73875</v>
      </c>
    </row>
    <row r="6" spans="1:26" ht="17.100000000000001">
      <c r="I6" s="1" t="s">
        <v>24</v>
      </c>
    </row>
    <row r="7" spans="1:26" ht="17.100000000000001">
      <c r="I7" s="1" t="s">
        <v>25</v>
      </c>
      <c r="J7" s="1">
        <v>1</v>
      </c>
      <c r="N7" s="1">
        <v>1</v>
      </c>
      <c r="R7" s="1">
        <v>1</v>
      </c>
      <c r="V7" s="1">
        <f>SUMPRODUCT(CoffeeMix,J7:U7)</f>
        <v>10000.000000000013</v>
      </c>
      <c r="W7" s="5" t="s">
        <v>26</v>
      </c>
      <c r="X7" s="1">
        <v>40000</v>
      </c>
    </row>
    <row r="8" spans="1:26" ht="17.100000000000001">
      <c r="A8" s="8"/>
      <c r="B8" s="8" t="s">
        <v>27</v>
      </c>
      <c r="C8" s="8" t="s">
        <v>3</v>
      </c>
      <c r="D8" s="8" t="s">
        <v>28</v>
      </c>
      <c r="I8" s="1" t="s">
        <v>29</v>
      </c>
      <c r="K8" s="1">
        <v>1</v>
      </c>
      <c r="O8" s="1">
        <v>1</v>
      </c>
      <c r="S8" s="1">
        <v>1</v>
      </c>
      <c r="V8" s="1">
        <f>SUMPRODUCT(CoffeeMix,J8:U8)</f>
        <v>25000</v>
      </c>
      <c r="W8" s="5" t="s">
        <v>26</v>
      </c>
      <c r="X8" s="1">
        <v>25000</v>
      </c>
    </row>
    <row r="9" spans="1:26" ht="17.100000000000001">
      <c r="A9" s="1" t="s">
        <v>30</v>
      </c>
      <c r="B9" s="2">
        <v>1.25</v>
      </c>
      <c r="C9" s="1">
        <v>18</v>
      </c>
      <c r="D9" s="3">
        <v>10000</v>
      </c>
      <c r="I9" s="1" t="s">
        <v>31</v>
      </c>
      <c r="L9" s="1">
        <v>1</v>
      </c>
      <c r="P9" s="1">
        <v>1</v>
      </c>
      <c r="T9" s="1">
        <v>1</v>
      </c>
      <c r="V9" s="1">
        <f>SUMPRODUCT(CoffeeMix,J9:U9)</f>
        <v>20000</v>
      </c>
      <c r="W9" s="5" t="s">
        <v>26</v>
      </c>
      <c r="X9" s="1">
        <v>20000</v>
      </c>
    </row>
    <row r="10" spans="1:26" ht="17.100000000000001">
      <c r="A10" s="1" t="s">
        <v>32</v>
      </c>
      <c r="B10" s="2">
        <v>1.5</v>
      </c>
      <c r="C10" s="1">
        <v>26</v>
      </c>
      <c r="D10" s="3">
        <v>25000</v>
      </c>
      <c r="I10" s="1" t="s">
        <v>33</v>
      </c>
      <c r="M10" s="1">
        <v>1</v>
      </c>
      <c r="Q10" s="1">
        <v>1</v>
      </c>
      <c r="U10" s="1">
        <v>1</v>
      </c>
      <c r="V10" s="1">
        <f>SUMPRODUCT(CoffeeMix,J10:U10)</f>
        <v>45000</v>
      </c>
      <c r="W10" s="5" t="s">
        <v>26</v>
      </c>
      <c r="X10" s="1">
        <v>45000</v>
      </c>
    </row>
    <row r="11" spans="1:26" ht="17.100000000000001">
      <c r="A11" s="1" t="s">
        <v>34</v>
      </c>
      <c r="B11" s="2">
        <v>1.4</v>
      </c>
      <c r="C11" s="1">
        <v>22</v>
      </c>
      <c r="D11" s="3">
        <v>30000</v>
      </c>
      <c r="I11" s="1" t="s">
        <v>35</v>
      </c>
      <c r="J11" s="24" t="s">
        <v>36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9" t="s">
        <v>37</v>
      </c>
      <c r="V11" s="1">
        <f>SUM($V$7:$V$10)</f>
        <v>100000.00000000001</v>
      </c>
      <c r="W11" s="5" t="s">
        <v>26</v>
      </c>
      <c r="X11" s="1">
        <v>100000</v>
      </c>
      <c r="Z11" s="17"/>
    </row>
    <row r="12" spans="1:26" ht="17.100000000000001">
      <c r="I12" s="1" t="s">
        <v>38</v>
      </c>
    </row>
    <row r="13" spans="1:26" ht="17.100000000000001">
      <c r="I13" s="1" t="s">
        <v>30</v>
      </c>
      <c r="J13" s="1">
        <v>-6</v>
      </c>
      <c r="K13" s="1">
        <v>12</v>
      </c>
      <c r="L13" s="1">
        <v>0</v>
      </c>
      <c r="M13" s="1">
        <v>2</v>
      </c>
      <c r="V13" s="1">
        <f>SUMPRODUCT(CoffeeMix,J13:U13)</f>
        <v>3.637978807091713E-12</v>
      </c>
      <c r="W13" s="5" t="s">
        <v>39</v>
      </c>
      <c r="X13" s="1">
        <v>0</v>
      </c>
    </row>
    <row r="14" spans="1:26" ht="17.100000000000001">
      <c r="I14" s="1" t="s">
        <v>32</v>
      </c>
      <c r="N14" s="1">
        <v>-14</v>
      </c>
      <c r="O14" s="1">
        <v>4</v>
      </c>
      <c r="P14" s="1">
        <v>-8</v>
      </c>
      <c r="Q14" s="1">
        <v>-6</v>
      </c>
      <c r="V14" s="1">
        <f>SUMPRODUCT(CoffeeMix,J14:U14)</f>
        <v>0</v>
      </c>
      <c r="W14" s="5" t="s">
        <v>39</v>
      </c>
      <c r="X14" s="1">
        <v>0</v>
      </c>
    </row>
    <row r="15" spans="1:26" ht="17.100000000000001">
      <c r="I15" s="1" t="s">
        <v>34</v>
      </c>
      <c r="R15" s="1">
        <v>-10</v>
      </c>
      <c r="S15" s="1">
        <v>8</v>
      </c>
      <c r="T15" s="1">
        <v>-4</v>
      </c>
      <c r="U15" s="1">
        <v>-2</v>
      </c>
      <c r="V15" s="1">
        <f>SUMPRODUCT(CoffeeMix,J15:U15)</f>
        <v>0</v>
      </c>
      <c r="W15" s="5" t="s">
        <v>39</v>
      </c>
      <c r="X15" s="1">
        <v>0</v>
      </c>
    </row>
    <row r="17" spans="1:27" ht="17.100000000000001">
      <c r="I17" s="1" t="s">
        <v>40</v>
      </c>
    </row>
    <row r="18" spans="1:27" ht="17.100000000000001">
      <c r="I18" s="1" t="s">
        <v>30</v>
      </c>
      <c r="J18" s="1">
        <v>1</v>
      </c>
      <c r="K18" s="1">
        <v>1</v>
      </c>
      <c r="L18" s="1">
        <v>1</v>
      </c>
      <c r="M18" s="1">
        <v>1</v>
      </c>
      <c r="V18" s="1">
        <f>SUMPRODUCT(CoffeeMix,J18:U18)</f>
        <v>37500.000000000022</v>
      </c>
      <c r="W18" s="5" t="s">
        <v>39</v>
      </c>
      <c r="X18" s="1">
        <v>10000</v>
      </c>
    </row>
    <row r="19" spans="1:27" ht="17.100000000000001">
      <c r="I19" s="1" t="s">
        <v>32</v>
      </c>
      <c r="N19" s="1">
        <v>1</v>
      </c>
      <c r="O19" s="1">
        <v>1</v>
      </c>
      <c r="P19" s="1">
        <v>1</v>
      </c>
      <c r="Q19" s="1">
        <v>1</v>
      </c>
      <c r="V19" s="1">
        <f>SUMPRODUCT(CoffeeMix,J19:U19)</f>
        <v>20000</v>
      </c>
      <c r="W19" s="5" t="s">
        <v>39</v>
      </c>
      <c r="X19" s="1">
        <v>20000</v>
      </c>
      <c r="AA19" s="1" cm="1">
        <f t="array" aca="1" ref="AA19" ca="1">_xll.PsiOptParam(20000,30000)</f>
        <v>20000</v>
      </c>
    </row>
    <row r="20" spans="1:27" ht="17.100000000000001">
      <c r="I20" s="1" t="s">
        <v>34</v>
      </c>
      <c r="R20" s="1">
        <v>1</v>
      </c>
      <c r="S20" s="1">
        <v>1</v>
      </c>
      <c r="T20" s="1">
        <v>1</v>
      </c>
      <c r="U20" s="1">
        <v>1</v>
      </c>
      <c r="V20" s="1">
        <f>SUMPRODUCT(CoffeeMix,J20:U20)</f>
        <v>42499.999999999993</v>
      </c>
      <c r="W20" s="5" t="s">
        <v>39</v>
      </c>
      <c r="X20" s="1">
        <v>30000</v>
      </c>
    </row>
    <row r="28" spans="1:27" ht="33.950000000000003">
      <c r="A28" s="6" t="s">
        <v>41</v>
      </c>
      <c r="B28" s="31" t="s">
        <v>42</v>
      </c>
      <c r="C28" s="31"/>
      <c r="D28" s="31"/>
      <c r="E28" s="31"/>
      <c r="F28" s="31"/>
      <c r="G28" s="31"/>
    </row>
    <row r="29" spans="1:27" ht="33.950000000000003">
      <c r="A29" s="7" t="s">
        <v>43</v>
      </c>
      <c r="B29" s="32" t="s">
        <v>44</v>
      </c>
      <c r="C29" s="32"/>
      <c r="D29" s="32"/>
      <c r="E29" s="32"/>
      <c r="F29" s="32"/>
      <c r="G29" s="32"/>
    </row>
    <row r="30" spans="1:27" ht="17.100000000000001">
      <c r="A30" s="1" t="s">
        <v>19</v>
      </c>
      <c r="B30" s="33" t="s">
        <v>45</v>
      </c>
      <c r="C30" s="33"/>
      <c r="D30" s="33"/>
      <c r="E30" s="33"/>
      <c r="F30" s="33"/>
      <c r="G30" s="33"/>
    </row>
    <row r="31" spans="1:27" ht="17.100000000000001">
      <c r="A31" s="1" t="s">
        <v>46</v>
      </c>
      <c r="B31" s="33" t="s">
        <v>47</v>
      </c>
      <c r="C31" s="33"/>
      <c r="D31" s="33"/>
      <c r="E31" s="33"/>
      <c r="F31" s="33"/>
      <c r="G31" s="33"/>
    </row>
    <row r="32" spans="1:27" ht="33.950000000000003">
      <c r="A32" s="1" t="s">
        <v>38</v>
      </c>
      <c r="B32" s="33" t="s">
        <v>48</v>
      </c>
      <c r="C32" s="33"/>
      <c r="D32" s="33"/>
      <c r="E32" s="33"/>
      <c r="F32" s="33"/>
      <c r="G32" s="33"/>
    </row>
    <row r="33" spans="1:7" ht="68.099999999999994">
      <c r="A33" s="1" t="s">
        <v>49</v>
      </c>
      <c r="B33" s="30" t="s">
        <v>50</v>
      </c>
      <c r="C33" s="30"/>
      <c r="D33" s="30"/>
      <c r="E33" s="30"/>
      <c r="F33" s="30"/>
      <c r="G33" s="30"/>
    </row>
    <row r="34" spans="1:7" ht="84.95">
      <c r="A34" s="1" t="s">
        <v>51</v>
      </c>
      <c r="B34" s="30" t="s">
        <v>52</v>
      </c>
      <c r="C34" s="30"/>
      <c r="D34" s="30"/>
      <c r="E34" s="30"/>
      <c r="F34" s="30"/>
      <c r="G34" s="30"/>
    </row>
    <row r="35" spans="1:7" ht="84.95">
      <c r="A35" s="1" t="s">
        <v>53</v>
      </c>
      <c r="B35" s="30" t="s">
        <v>54</v>
      </c>
      <c r="C35" s="30"/>
      <c r="D35" s="30"/>
      <c r="E35" s="30"/>
      <c r="F35" s="30"/>
      <c r="G35" s="30"/>
    </row>
    <row r="42" spans="1:7" ht="17.100000000000001">
      <c r="A42" s="1" t="s">
        <v>55</v>
      </c>
    </row>
    <row r="43" spans="1:7">
      <c r="A43" s="4" t="s">
        <v>56</v>
      </c>
    </row>
    <row r="44" spans="1:7">
      <c r="A44" s="4" t="s">
        <v>57</v>
      </c>
    </row>
    <row r="45" spans="1:7">
      <c r="A45" s="4" t="s">
        <v>58</v>
      </c>
    </row>
    <row r="46" spans="1:7">
      <c r="A46" s="4" t="s">
        <v>59</v>
      </c>
    </row>
    <row r="47" spans="1:7">
      <c r="A47" s="4" t="s">
        <v>60</v>
      </c>
    </row>
    <row r="48" spans="1:7">
      <c r="A48" s="4" t="s">
        <v>61</v>
      </c>
    </row>
    <row r="50" spans="1:15" ht="17.100000000000001">
      <c r="A50" s="12" t="s">
        <v>55</v>
      </c>
    </row>
    <row r="51" spans="1:15" ht="15.95" customHeight="1">
      <c r="A51" s="27" t="s">
        <v>62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5" ht="33.950000000000003" customHeight="1">
      <c r="A52" s="28" t="s">
        <v>63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spans="1:15" ht="17.100000000000001">
      <c r="A53" s="8" t="s">
        <v>0</v>
      </c>
      <c r="B53" s="8" t="s">
        <v>64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</row>
    <row r="54" spans="1:15" ht="17.100000000000001">
      <c r="A54" s="1" t="s">
        <v>16</v>
      </c>
      <c r="B54" s="1">
        <v>10000.000000000009</v>
      </c>
      <c r="D54" s="1">
        <v>10000.000000000009</v>
      </c>
      <c r="E54" s="1">
        <v>3500.0000000000036</v>
      </c>
      <c r="F54" s="1">
        <v>20000</v>
      </c>
      <c r="G54" s="1">
        <v>9000.0000000000073</v>
      </c>
      <c r="H54" s="1">
        <v>0</v>
      </c>
      <c r="I54" s="1">
        <v>15000.000000000002</v>
      </c>
      <c r="J54" s="1">
        <v>0</v>
      </c>
      <c r="K54" s="1">
        <v>10000.000000000002</v>
      </c>
      <c r="L54" s="1">
        <v>0</v>
      </c>
      <c r="M54" s="1">
        <v>6499.9999999999982</v>
      </c>
      <c r="N54" s="1">
        <v>0</v>
      </c>
      <c r="O54" s="1">
        <v>25999.999999999993</v>
      </c>
    </row>
    <row r="55" spans="1:15" ht="17.100000000000001">
      <c r="A55" s="1" t="s">
        <v>17</v>
      </c>
      <c r="B55" s="1">
        <v>25000.000000000007</v>
      </c>
    </row>
    <row r="56" spans="1:15" ht="17.100000000000001">
      <c r="A56" s="1" t="s">
        <v>20</v>
      </c>
      <c r="B56" s="1">
        <v>20000</v>
      </c>
    </row>
    <row r="57" spans="1:15" ht="17.100000000000001">
      <c r="A57" s="1" t="s">
        <v>22</v>
      </c>
      <c r="B57" s="1">
        <v>45000</v>
      </c>
    </row>
    <row r="59" spans="1:15" ht="15.95" customHeight="1">
      <c r="A59" s="25" t="s">
        <v>65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5" ht="15.95" customHeight="1">
      <c r="A60" s="29" t="s">
        <v>66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2" spans="1:15">
      <c r="A62" s="27" t="s">
        <v>67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5" ht="45" customHeight="1">
      <c r="A63" s="28" t="s">
        <v>68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5" spans="1:11">
      <c r="A65" s="27" t="s">
        <v>69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1">
      <c r="A66" s="24" t="s">
        <v>70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87" spans="1:11">
      <c r="A87" s="25" t="s">
        <v>71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>
      <c r="A88" s="24" t="s">
        <v>72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110" spans="1:11">
      <c r="A110" s="25" t="s">
        <v>73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ht="21">
      <c r="A111" s="26" t="s">
        <v>74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</sheetData>
  <mergeCells count="21">
    <mergeCell ref="J11:T11"/>
    <mergeCell ref="B33:G33"/>
    <mergeCell ref="B34:G34"/>
    <mergeCell ref="B35:G35"/>
    <mergeCell ref="B28:G28"/>
    <mergeCell ref="B29:G29"/>
    <mergeCell ref="B30:G30"/>
    <mergeCell ref="B31:G31"/>
    <mergeCell ref="B32:G32"/>
    <mergeCell ref="A51:K51"/>
    <mergeCell ref="A59:K59"/>
    <mergeCell ref="A62:K62"/>
    <mergeCell ref="A65:K65"/>
    <mergeCell ref="A63:K63"/>
    <mergeCell ref="A52:K52"/>
    <mergeCell ref="A60:K60"/>
    <mergeCell ref="A66:K66"/>
    <mergeCell ref="A87:K87"/>
    <mergeCell ref="A88:K88"/>
    <mergeCell ref="A110:K110"/>
    <mergeCell ref="A111:K111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938B-CDB1-3140-AA87-4AD248D11DCE}">
  <sheetPr>
    <tabColor rgb="FFFF0000"/>
  </sheetPr>
  <dimension ref="A1:F36"/>
  <sheetViews>
    <sheetView showGridLines="0" tabSelected="1" workbookViewId="0">
      <selection activeCell="N12" sqref="N12"/>
    </sheetView>
  </sheetViews>
  <sheetFormatPr defaultColWidth="11" defaultRowHeight="15.95"/>
  <cols>
    <col min="1" max="1" width="2.5" customWidth="1"/>
    <col min="3" max="3" width="12.625" customWidth="1"/>
  </cols>
  <sheetData>
    <row r="1" spans="1:6" ht="18.95">
      <c r="A1" s="14" t="s">
        <v>75</v>
      </c>
    </row>
    <row r="3" spans="1:6">
      <c r="A3" s="13" t="s">
        <v>76</v>
      </c>
    </row>
    <row r="5" spans="1:6" ht="24">
      <c r="B5" s="15" t="s">
        <v>77</v>
      </c>
      <c r="C5" s="15" t="s">
        <v>78</v>
      </c>
      <c r="F5" s="22" t="s">
        <v>79</v>
      </c>
    </row>
    <row r="6" spans="1:6">
      <c r="B6" s="15">
        <v>0</v>
      </c>
      <c r="C6" s="15">
        <v>76583.333333333372</v>
      </c>
      <c r="F6" s="23">
        <f>FORECAST(68625,Table11[cost of robusta],Table11[profit])</f>
        <v>0.56757809919204938</v>
      </c>
    </row>
    <row r="7" spans="1:6">
      <c r="B7" s="15">
        <v>3.5000000000000003E-2</v>
      </c>
      <c r="C7" s="15">
        <v>75941.666666666686</v>
      </c>
    </row>
    <row r="8" spans="1:6">
      <c r="B8" s="15">
        <v>7.0000000000000007E-2</v>
      </c>
      <c r="C8" s="15">
        <v>75300.000000000029</v>
      </c>
    </row>
    <row r="9" spans="1:6">
      <c r="B9" s="15">
        <v>0.105</v>
      </c>
      <c r="C9" s="15">
        <v>74668.75</v>
      </c>
    </row>
    <row r="10" spans="1:6">
      <c r="B10" s="15">
        <v>0.14000000000000001</v>
      </c>
      <c r="C10" s="15">
        <v>74099.999999999985</v>
      </c>
    </row>
    <row r="11" spans="1:6">
      <c r="B11" s="15">
        <v>0.17500000000000002</v>
      </c>
      <c r="C11" s="15">
        <v>73531.25</v>
      </c>
    </row>
    <row r="12" spans="1:6">
      <c r="B12" s="15">
        <v>0.21</v>
      </c>
      <c r="C12" s="15">
        <v>72962.5</v>
      </c>
    </row>
    <row r="13" spans="1:6">
      <c r="B13" s="15">
        <v>0.245</v>
      </c>
      <c r="C13" s="15">
        <v>72393.749999999985</v>
      </c>
    </row>
    <row r="14" spans="1:6">
      <c r="B14" s="15">
        <v>0.28000000000000003</v>
      </c>
      <c r="C14" s="15">
        <v>71824.999999999985</v>
      </c>
    </row>
    <row r="15" spans="1:6">
      <c r="B15" s="15">
        <v>0.31500000000000006</v>
      </c>
      <c r="C15" s="15">
        <v>71256.249999999985</v>
      </c>
    </row>
    <row r="16" spans="1:6">
      <c r="B16" s="15">
        <v>0.35000000000000009</v>
      </c>
      <c r="C16" s="15">
        <v>70687.500000000029</v>
      </c>
    </row>
    <row r="17" spans="2:3">
      <c r="B17" s="15">
        <v>0.38500000000000012</v>
      </c>
      <c r="C17" s="15">
        <v>70118.750000000029</v>
      </c>
    </row>
    <row r="18" spans="2:3">
      <c r="B18" s="15">
        <v>0.42000000000000015</v>
      </c>
      <c r="C18" s="15">
        <v>69675</v>
      </c>
    </row>
    <row r="19" spans="2:3">
      <c r="B19" s="15">
        <v>0.45500000000000018</v>
      </c>
      <c r="C19" s="15">
        <v>69325</v>
      </c>
    </row>
    <row r="20" spans="2:3">
      <c r="B20" s="15">
        <v>0.49000000000000021</v>
      </c>
      <c r="C20" s="15">
        <v>68975</v>
      </c>
    </row>
    <row r="21" spans="2:3">
      <c r="B21" s="15">
        <v>0.52500000000000024</v>
      </c>
      <c r="C21" s="15">
        <v>68625</v>
      </c>
    </row>
    <row r="22" spans="2:3">
      <c r="B22" s="15">
        <v>0.56000000000000028</v>
      </c>
      <c r="C22" s="15">
        <v>68275</v>
      </c>
    </row>
    <row r="23" spans="2:3">
      <c r="B23" s="15">
        <v>0.59500000000000031</v>
      </c>
      <c r="C23" s="15">
        <v>67925</v>
      </c>
    </row>
    <row r="24" spans="2:3">
      <c r="B24" s="15">
        <v>0.63000000000000034</v>
      </c>
      <c r="C24" s="15">
        <v>67574.999999999985</v>
      </c>
    </row>
    <row r="25" spans="2:3">
      <c r="B25" s="15">
        <v>0.66500000000000037</v>
      </c>
      <c r="C25" s="15">
        <v>67225</v>
      </c>
    </row>
    <row r="26" spans="2:3">
      <c r="B26" s="15">
        <v>0.7000000000000004</v>
      </c>
      <c r="C26" s="15">
        <v>66875</v>
      </c>
    </row>
    <row r="27" spans="2:3">
      <c r="B27" s="15">
        <v>0.73500000000000043</v>
      </c>
      <c r="C27" s="15">
        <v>66524.999999999985</v>
      </c>
    </row>
    <row r="28" spans="2:3">
      <c r="B28" s="15">
        <v>0.77000000000000046</v>
      </c>
      <c r="C28" s="15">
        <v>66174.999999999985</v>
      </c>
    </row>
    <row r="29" spans="2:3">
      <c r="B29" s="15">
        <v>0.80500000000000049</v>
      </c>
      <c r="C29" s="15">
        <v>65824.999999999985</v>
      </c>
    </row>
    <row r="30" spans="2:3">
      <c r="B30" s="15">
        <v>0.84000000000000052</v>
      </c>
      <c r="C30" s="15">
        <v>65474.999999999985</v>
      </c>
    </row>
    <row r="31" spans="2:3">
      <c r="B31" s="15">
        <v>0.87500000000000056</v>
      </c>
      <c r="C31" s="15">
        <v>65124.999999999985</v>
      </c>
    </row>
    <row r="32" spans="2:3">
      <c r="B32" s="15">
        <v>0.91000000000000059</v>
      </c>
      <c r="C32" s="15">
        <v>64774.999999999985</v>
      </c>
    </row>
    <row r="33" spans="2:3">
      <c r="B33" s="15">
        <v>0.94500000000000062</v>
      </c>
      <c r="C33" s="15">
        <v>64424.999999999985</v>
      </c>
    </row>
    <row r="34" spans="2:3">
      <c r="B34" s="15">
        <v>0.98000000000000065</v>
      </c>
      <c r="C34" s="15">
        <v>64074.999999999985</v>
      </c>
    </row>
    <row r="35" spans="2:3">
      <c r="B35" s="15">
        <v>1.0150000000000006</v>
      </c>
      <c r="C35" s="15">
        <v>63724.999999999971</v>
      </c>
    </row>
    <row r="36" spans="2:3">
      <c r="B36" s="15">
        <v>1.0500000000000005</v>
      </c>
      <c r="C36" s="15">
        <v>63625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6C2-803C-2746-BB14-3D1F7DAC6F9B}">
  <dimension ref="A1:C16"/>
  <sheetViews>
    <sheetView showGridLines="0" workbookViewId="0">
      <selection activeCell="J8" sqref="J8"/>
    </sheetView>
  </sheetViews>
  <sheetFormatPr defaultColWidth="11" defaultRowHeight="15.95"/>
  <cols>
    <col min="1" max="1" width="2.25" customWidth="1"/>
    <col min="2" max="2" width="14.375" customWidth="1"/>
    <col min="3" max="3" width="12.625" customWidth="1"/>
  </cols>
  <sheetData>
    <row r="1" spans="1:3" ht="18.95">
      <c r="A1" s="14" t="s">
        <v>75</v>
      </c>
    </row>
    <row r="3" spans="1:3">
      <c r="A3" s="13" t="s">
        <v>76</v>
      </c>
    </row>
    <row r="5" spans="1:3">
      <c r="B5" s="18" t="s">
        <v>80</v>
      </c>
      <c r="C5" s="15" t="s">
        <v>81</v>
      </c>
    </row>
    <row r="6" spans="1:3">
      <c r="B6" s="15">
        <v>20000</v>
      </c>
      <c r="C6" s="15">
        <v>67875</v>
      </c>
    </row>
    <row r="7" spans="1:3">
      <c r="B7" s="15">
        <v>21000</v>
      </c>
      <c r="C7" s="15">
        <v>67825</v>
      </c>
    </row>
    <row r="8" spans="1:3">
      <c r="B8" s="15">
        <v>22000</v>
      </c>
      <c r="C8" s="15">
        <v>67775.000000000015</v>
      </c>
    </row>
    <row r="9" spans="1:3">
      <c r="B9" s="15">
        <v>23000</v>
      </c>
      <c r="C9" s="15">
        <v>67725.000000000015</v>
      </c>
    </row>
    <row r="10" spans="1:3">
      <c r="B10" s="15">
        <v>24000</v>
      </c>
      <c r="C10" s="15">
        <v>67675</v>
      </c>
    </row>
    <row r="11" spans="1:3">
      <c r="B11" s="15">
        <v>25000</v>
      </c>
      <c r="C11" s="15">
        <v>67625</v>
      </c>
    </row>
    <row r="12" spans="1:3">
      <c r="B12" s="15">
        <v>26000</v>
      </c>
      <c r="C12" s="15">
        <v>67575</v>
      </c>
    </row>
    <row r="13" spans="1:3">
      <c r="B13" s="15">
        <v>27000</v>
      </c>
      <c r="C13" s="15">
        <v>67100</v>
      </c>
    </row>
    <row r="14" spans="1:3">
      <c r="B14" s="15">
        <v>28000</v>
      </c>
      <c r="C14" s="15">
        <v>66483.333333333343</v>
      </c>
    </row>
    <row r="15" spans="1:3">
      <c r="B15" s="15">
        <v>29000</v>
      </c>
      <c r="C15" s="15">
        <v>65866.666666666686</v>
      </c>
    </row>
    <row r="16" spans="1:3">
      <c r="B16" s="15">
        <v>30000</v>
      </c>
      <c r="C16" s="15">
        <v>65250.000000000007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41CD-9D06-0346-B95B-AF5E1700D2FF}">
  <dimension ref="A1:G16"/>
  <sheetViews>
    <sheetView showGridLines="0" topLeftCell="A3" zoomScale="168" workbookViewId="0">
      <selection activeCell="J17" sqref="J17"/>
    </sheetView>
  </sheetViews>
  <sheetFormatPr defaultColWidth="11" defaultRowHeight="15.95"/>
  <cols>
    <col min="2" max="2" width="12.375" customWidth="1"/>
    <col min="3" max="3" width="12.625" customWidth="1"/>
  </cols>
  <sheetData>
    <row r="1" spans="1:7" ht="18.95">
      <c r="A1" s="14" t="s">
        <v>75</v>
      </c>
    </row>
    <row r="3" spans="1:7">
      <c r="A3" s="13" t="s">
        <v>76</v>
      </c>
    </row>
    <row r="5" spans="1:7">
      <c r="B5" s="18" t="s">
        <v>82</v>
      </c>
      <c r="C5" s="15" t="s">
        <v>83</v>
      </c>
      <c r="E5" s="19" t="s">
        <v>84</v>
      </c>
      <c r="G5">
        <f>FORECAST(1.05,Table22[Total Profit],Table22[Cost of Robusta])</f>
        <v>64817.045454545449</v>
      </c>
    </row>
    <row r="6" spans="1:7">
      <c r="B6" s="15">
        <v>0</v>
      </c>
      <c r="C6" s="15">
        <v>74166.666666666686</v>
      </c>
      <c r="E6" s="20">
        <f>FORECAST(68625,Table22[Cost of Robusta],Table22[Total Profit])</f>
        <v>0.56995062219515091</v>
      </c>
    </row>
    <row r="7" spans="1:7">
      <c r="B7" s="15">
        <v>0.15</v>
      </c>
      <c r="C7" s="15">
        <v>72437.500000000015</v>
      </c>
    </row>
    <row r="8" spans="1:7">
      <c r="B8" s="15">
        <v>0.3</v>
      </c>
      <c r="C8" s="15">
        <v>70750.000000000015</v>
      </c>
    </row>
    <row r="9" spans="1:7">
      <c r="B9" s="15">
        <v>0.45</v>
      </c>
      <c r="C9" s="15">
        <v>69125</v>
      </c>
    </row>
    <row r="10" spans="1:7">
      <c r="B10" s="15">
        <v>0.6</v>
      </c>
      <c r="C10" s="15">
        <v>67625</v>
      </c>
    </row>
    <row r="11" spans="1:7">
      <c r="B11" s="15">
        <v>0.75</v>
      </c>
      <c r="C11" s="15">
        <v>66125</v>
      </c>
    </row>
    <row r="12" spans="1:7">
      <c r="B12" s="15">
        <v>0.9</v>
      </c>
      <c r="C12" s="15">
        <v>64624.999999999985</v>
      </c>
    </row>
    <row r="13" spans="1:7">
      <c r="B13" s="15">
        <v>1.05</v>
      </c>
      <c r="C13" s="15">
        <v>63375</v>
      </c>
    </row>
    <row r="14" spans="1:7">
      <c r="B14" s="15">
        <v>1.2</v>
      </c>
      <c r="C14" s="15">
        <v>63375</v>
      </c>
    </row>
    <row r="15" spans="1:7">
      <c r="B15" s="15">
        <v>1.35</v>
      </c>
      <c r="C15" s="15">
        <v>63375</v>
      </c>
    </row>
    <row r="16" spans="1:7">
      <c r="B16" s="15">
        <v>1.4999999999999998</v>
      </c>
      <c r="C16" s="15">
        <v>63375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F23-EEC1-A641-B486-D3B55F394187}">
  <dimension ref="A1:C20"/>
  <sheetViews>
    <sheetView showGridLines="0" topLeftCell="D1" zoomScale="141" workbookViewId="0">
      <selection activeCell="F6" sqref="F6"/>
    </sheetView>
  </sheetViews>
  <sheetFormatPr defaultColWidth="11" defaultRowHeight="15.95"/>
  <cols>
    <col min="2" max="2" width="14.375" customWidth="1"/>
    <col min="3" max="3" width="12.625" customWidth="1"/>
  </cols>
  <sheetData>
    <row r="1" spans="1:3" ht="18.95">
      <c r="A1" s="14" t="s">
        <v>75</v>
      </c>
    </row>
    <row r="3" spans="1:3">
      <c r="A3" s="13" t="s">
        <v>76</v>
      </c>
    </row>
    <row r="5" spans="1:3">
      <c r="B5" s="18" t="s">
        <v>85</v>
      </c>
      <c r="C5" s="15" t="s">
        <v>83</v>
      </c>
    </row>
    <row r="6" spans="1:3">
      <c r="B6" s="15">
        <v>20000</v>
      </c>
      <c r="C6" s="15">
        <v>67875</v>
      </c>
    </row>
    <row r="7" spans="1:3">
      <c r="B7" s="15">
        <v>20714.285714285714</v>
      </c>
      <c r="C7" s="15">
        <v>67839.285714285725</v>
      </c>
    </row>
    <row r="8" spans="1:3">
      <c r="B8" s="15">
        <v>21428.571428571428</v>
      </c>
      <c r="C8" s="15">
        <v>67803.571428571435</v>
      </c>
    </row>
    <row r="9" spans="1:3">
      <c r="B9" s="15">
        <v>22142.857142857141</v>
      </c>
      <c r="C9" s="15">
        <v>67767.857142857159</v>
      </c>
    </row>
    <row r="10" spans="1:3">
      <c r="B10" s="15">
        <v>22857.142857142855</v>
      </c>
      <c r="C10" s="15">
        <v>67732.14285714287</v>
      </c>
    </row>
    <row r="11" spans="1:3">
      <c r="B11" s="15">
        <v>23571.428571428569</v>
      </c>
      <c r="C11" s="15">
        <v>67696.42857142858</v>
      </c>
    </row>
    <row r="12" spans="1:3">
      <c r="B12" s="15">
        <v>24285.714285714283</v>
      </c>
      <c r="C12" s="15">
        <v>67660.714285714319</v>
      </c>
    </row>
    <row r="13" spans="1:3">
      <c r="B13" s="15">
        <v>24999.999999999996</v>
      </c>
      <c r="C13" s="15">
        <v>67625</v>
      </c>
    </row>
    <row r="14" spans="1:3">
      <c r="B14" s="15">
        <v>25714.28571428571</v>
      </c>
      <c r="C14" s="15">
        <v>67589.285714285725</v>
      </c>
    </row>
    <row r="15" spans="1:3">
      <c r="B15" s="15">
        <v>26428.571428571424</v>
      </c>
      <c r="C15" s="15">
        <v>67452.380952380947</v>
      </c>
    </row>
    <row r="16" spans="1:3">
      <c r="B16" s="15">
        <v>27142.857142857138</v>
      </c>
      <c r="C16" s="15">
        <v>67011.904761904763</v>
      </c>
    </row>
    <row r="17" spans="2:3">
      <c r="B17" s="15">
        <v>27857.142857142851</v>
      </c>
      <c r="C17" s="15">
        <v>66571.428571428565</v>
      </c>
    </row>
    <row r="18" spans="2:3">
      <c r="B18" s="15">
        <v>28571.428571428565</v>
      </c>
      <c r="C18" s="15">
        <v>66130.952380952367</v>
      </c>
    </row>
    <row r="19" spans="2:3">
      <c r="B19" s="15">
        <v>29285.714285714279</v>
      </c>
      <c r="C19" s="15">
        <v>65690.476190476184</v>
      </c>
    </row>
    <row r="20" spans="2:3">
      <c r="B20" s="15">
        <v>29999.999999999993</v>
      </c>
      <c r="C20" s="15">
        <v>65250.000000000007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DE8A-2D6D-294F-ABD4-F1D918BD6B4D}">
  <dimension ref="A1:G43"/>
  <sheetViews>
    <sheetView showGridLines="0" zoomScale="150" workbookViewId="0">
      <selection activeCell="E41" sqref="E41"/>
    </sheetView>
  </sheetViews>
  <sheetFormatPr defaultColWidth="11" defaultRowHeight="15.95"/>
  <cols>
    <col min="2" max="2" width="13.625" customWidth="1"/>
    <col min="3" max="3" width="13" customWidth="1"/>
    <col min="4" max="4" width="13.5" customWidth="1"/>
    <col min="5" max="5" width="24.625" customWidth="1"/>
    <col min="6" max="6" width="24.125" customWidth="1"/>
    <col min="7" max="7" width="16.625" customWidth="1"/>
  </cols>
  <sheetData>
    <row r="1" spans="1:6" ht="18.95">
      <c r="A1" s="14" t="s">
        <v>86</v>
      </c>
    </row>
    <row r="3" spans="1:6">
      <c r="A3" s="13" t="s">
        <v>87</v>
      </c>
    </row>
    <row r="5" spans="1:6">
      <c r="B5" s="35" t="s">
        <v>88</v>
      </c>
      <c r="C5" s="36"/>
      <c r="D5" s="34" t="s">
        <v>89</v>
      </c>
      <c r="E5" s="34"/>
      <c r="F5" s="34"/>
    </row>
    <row r="6" spans="1:6">
      <c r="B6" s="35" t="s">
        <v>90</v>
      </c>
      <c r="C6" s="36"/>
      <c r="D6" s="34" t="s">
        <v>91</v>
      </c>
      <c r="E6" s="34"/>
      <c r="F6" s="34"/>
    </row>
    <row r="7" spans="1:6">
      <c r="B7" s="35" t="s">
        <v>92</v>
      </c>
      <c r="C7" s="36"/>
      <c r="D7" s="34" t="s">
        <v>93</v>
      </c>
      <c r="E7" s="34"/>
      <c r="F7" s="34"/>
    </row>
    <row r="9" spans="1:6">
      <c r="A9" s="13" t="s">
        <v>94</v>
      </c>
    </row>
    <row r="11" spans="1:6">
      <c r="B11" s="15" t="s">
        <v>95</v>
      </c>
      <c r="C11" s="15" t="s">
        <v>96</v>
      </c>
      <c r="D11" s="15" t="s">
        <v>97</v>
      </c>
    </row>
    <row r="12" spans="1:6">
      <c r="B12" s="15" t="s">
        <v>83</v>
      </c>
      <c r="C12" s="15">
        <v>67625</v>
      </c>
      <c r="D12" s="15">
        <v>67625</v>
      </c>
    </row>
    <row r="14" spans="1:6">
      <c r="A14" s="13" t="s">
        <v>98</v>
      </c>
    </row>
    <row r="16" spans="1:6">
      <c r="B16" s="15" t="s">
        <v>95</v>
      </c>
      <c r="C16" s="15" t="s">
        <v>97</v>
      </c>
      <c r="D16" s="15" t="s">
        <v>99</v>
      </c>
      <c r="E16" s="15" t="s">
        <v>100</v>
      </c>
      <c r="F16" s="15" t="s">
        <v>101</v>
      </c>
    </row>
    <row r="17" spans="1:7" ht="17.100000000000001">
      <c r="B17" s="5" t="s">
        <v>4</v>
      </c>
      <c r="C17" s="15">
        <v>10000.000000000009</v>
      </c>
      <c r="D17" s="15">
        <v>0</v>
      </c>
      <c r="E17" s="15">
        <v>0.85000007563893476</v>
      </c>
      <c r="F17" s="15">
        <v>0.6499998129171306</v>
      </c>
    </row>
    <row r="18" spans="1:7" ht="17.100000000000001">
      <c r="B18" s="5" t="s">
        <v>5</v>
      </c>
      <c r="C18" s="15">
        <v>3500.0000000000036</v>
      </c>
      <c r="D18" s="15">
        <v>0</v>
      </c>
      <c r="E18" s="15">
        <v>0.95000018909733674</v>
      </c>
      <c r="F18" s="15">
        <v>0.44999976614641313</v>
      </c>
    </row>
    <row r="19" spans="1:7" ht="17.100000000000001">
      <c r="B19" s="5" t="s">
        <v>6</v>
      </c>
      <c r="C19" s="15">
        <v>20000</v>
      </c>
      <c r="D19" s="15">
        <v>0</v>
      </c>
      <c r="E19" s="15">
        <v>1E+30</v>
      </c>
      <c r="F19" s="15">
        <v>0.69999990000000001</v>
      </c>
    </row>
    <row r="20" spans="1:7" ht="17.100000000000001">
      <c r="B20" s="5" t="s">
        <v>7</v>
      </c>
      <c r="C20" s="15">
        <v>9000.0000000000073</v>
      </c>
      <c r="D20" s="15">
        <v>0</v>
      </c>
      <c r="E20" s="15">
        <v>0.55000008333333339</v>
      </c>
      <c r="F20" s="15">
        <v>0.19583325000000007</v>
      </c>
    </row>
    <row r="21" spans="1:7" ht="17.100000000000001">
      <c r="B21" s="5" t="s">
        <v>8</v>
      </c>
      <c r="C21" s="15">
        <v>0</v>
      </c>
      <c r="D21" s="15">
        <v>-1.0385185452638063E-16</v>
      </c>
      <c r="E21" s="15">
        <v>0.90000000000000013</v>
      </c>
      <c r="F21" s="15">
        <v>-1E+30</v>
      </c>
    </row>
    <row r="22" spans="1:7" ht="17.100000000000001">
      <c r="B22" s="5" t="s">
        <v>9</v>
      </c>
      <c r="C22" s="15">
        <v>15000.000000000002</v>
      </c>
      <c r="D22" s="15">
        <v>0</v>
      </c>
      <c r="E22" s="15">
        <v>0.70000023385358678</v>
      </c>
      <c r="F22" s="15">
        <v>-1E+30</v>
      </c>
    </row>
    <row r="23" spans="1:7" ht="17.100000000000001">
      <c r="B23" s="5" t="s">
        <v>10</v>
      </c>
      <c r="C23" s="15">
        <v>0</v>
      </c>
      <c r="D23" s="15">
        <v>-2.3737566748887003E-16</v>
      </c>
      <c r="E23" s="15">
        <v>0.95000000000000018</v>
      </c>
      <c r="F23" s="15">
        <v>-1E+30</v>
      </c>
    </row>
    <row r="24" spans="1:7" ht="17.100000000000001">
      <c r="B24" s="5" t="s">
        <v>11</v>
      </c>
      <c r="C24" s="15">
        <v>10000.000000000002</v>
      </c>
      <c r="D24" s="15">
        <v>0</v>
      </c>
      <c r="E24" s="15">
        <v>0.92500024999999964</v>
      </c>
      <c r="F24" s="15">
        <v>0.79999991091291922</v>
      </c>
    </row>
    <row r="25" spans="1:7" ht="17.100000000000001">
      <c r="B25" s="5" t="s">
        <v>12</v>
      </c>
      <c r="C25" s="15">
        <v>0</v>
      </c>
      <c r="D25" s="15">
        <v>1.2412670766236366E-16</v>
      </c>
      <c r="E25" s="15">
        <v>0.79999999999999993</v>
      </c>
      <c r="F25" s="15">
        <v>-1E+30</v>
      </c>
    </row>
    <row r="26" spans="1:7" ht="17.100000000000001">
      <c r="B26" s="5" t="s">
        <v>13</v>
      </c>
      <c r="C26" s="15">
        <v>6499.9999999999982</v>
      </c>
      <c r="D26" s="15">
        <v>0</v>
      </c>
      <c r="E26" s="15">
        <v>0.60000027950849688</v>
      </c>
      <c r="F26" s="15">
        <v>0.47499975000000028</v>
      </c>
    </row>
    <row r="27" spans="1:7" ht="17.100000000000001">
      <c r="B27" s="5" t="s">
        <v>14</v>
      </c>
      <c r="C27" s="15">
        <v>0</v>
      </c>
      <c r="D27" s="15">
        <v>0</v>
      </c>
      <c r="E27" s="15">
        <v>0.84999999999999987</v>
      </c>
      <c r="F27" s="15">
        <v>-1E+30</v>
      </c>
    </row>
    <row r="28" spans="1:7" ht="17.100000000000001">
      <c r="B28" s="5" t="s">
        <v>15</v>
      </c>
      <c r="C28" s="15">
        <v>25999.999999999993</v>
      </c>
      <c r="D28" s="15">
        <v>0</v>
      </c>
      <c r="E28" s="15">
        <v>1.0541667499999998</v>
      </c>
      <c r="F28" s="15">
        <v>0.69999991666666661</v>
      </c>
    </row>
    <row r="30" spans="1:7">
      <c r="A30" s="13" t="s">
        <v>102</v>
      </c>
    </row>
    <row r="32" spans="1:7">
      <c r="B32" s="15" t="s">
        <v>95</v>
      </c>
      <c r="C32" s="15" t="s">
        <v>97</v>
      </c>
      <c r="D32" s="15" t="s">
        <v>103</v>
      </c>
      <c r="E32" s="15" t="s">
        <v>104</v>
      </c>
      <c r="F32" s="15" t="s">
        <v>105</v>
      </c>
      <c r="G32" s="15" t="s">
        <v>106</v>
      </c>
    </row>
    <row r="33" spans="2:7">
      <c r="B33" s="15" t="s">
        <v>107</v>
      </c>
      <c r="C33" s="15">
        <v>10000.000000000009</v>
      </c>
      <c r="D33" s="15">
        <v>0</v>
      </c>
      <c r="E33" s="15">
        <v>40000</v>
      </c>
      <c r="F33" s="16">
        <v>1E+30</v>
      </c>
      <c r="G33" s="15">
        <v>29999.999999999996</v>
      </c>
    </row>
    <row r="34" spans="2:7">
      <c r="B34" s="15" t="s">
        <v>108</v>
      </c>
      <c r="C34" s="15">
        <v>25000.000000000007</v>
      </c>
      <c r="D34" s="15">
        <v>0.4749999999999997</v>
      </c>
      <c r="E34" s="15">
        <v>25000</v>
      </c>
      <c r="F34" s="15">
        <v>2500.0000000000036</v>
      </c>
      <c r="G34" s="15">
        <v>555.55555555555475</v>
      </c>
    </row>
    <row r="35" spans="2:7">
      <c r="B35" s="15" t="s">
        <v>109</v>
      </c>
      <c r="C35" s="15">
        <v>20000</v>
      </c>
      <c r="D35" s="15">
        <v>0.27500000000000002</v>
      </c>
      <c r="E35" s="15">
        <v>20000</v>
      </c>
      <c r="F35" s="15">
        <v>7500.0000000000073</v>
      </c>
      <c r="G35" s="15">
        <v>1666.6666666666606</v>
      </c>
    </row>
    <row r="36" spans="2:7">
      <c r="B36" s="15" t="s">
        <v>110</v>
      </c>
      <c r="C36" s="15">
        <v>45000</v>
      </c>
      <c r="D36" s="15">
        <v>0.20000000000000012</v>
      </c>
      <c r="E36" s="15">
        <v>45000</v>
      </c>
      <c r="F36" s="15">
        <v>8750.0000000000146</v>
      </c>
      <c r="G36" s="15">
        <v>1250</v>
      </c>
    </row>
    <row r="37" spans="2:7">
      <c r="B37" s="15" t="s">
        <v>111</v>
      </c>
      <c r="C37" s="15">
        <v>0</v>
      </c>
      <c r="D37" s="15">
        <v>-3.7499999999999985E-2</v>
      </c>
      <c r="E37" s="15">
        <v>0</v>
      </c>
      <c r="F37" s="15">
        <v>9999.9999999999709</v>
      </c>
      <c r="G37" s="15">
        <v>45000.000000000051</v>
      </c>
    </row>
    <row r="38" spans="2:7">
      <c r="B38" s="15" t="s">
        <v>112</v>
      </c>
      <c r="C38" s="15">
        <v>-7.2759576141834259E-12</v>
      </c>
      <c r="D38" s="15">
        <v>-3.7499999999999985E-2</v>
      </c>
      <c r="E38" s="15">
        <v>0</v>
      </c>
      <c r="F38" s="15">
        <v>9999.9999999999764</v>
      </c>
      <c r="G38" s="15">
        <v>30000.000000000029</v>
      </c>
    </row>
    <row r="39" spans="2:7">
      <c r="B39" s="15" t="s">
        <v>113</v>
      </c>
      <c r="C39" s="15">
        <v>0</v>
      </c>
      <c r="D39" s="15">
        <v>-3.7499999999999978E-2</v>
      </c>
      <c r="E39" s="15">
        <v>0</v>
      </c>
      <c r="F39" s="15">
        <v>9999.9999999999764</v>
      </c>
      <c r="G39" s="15">
        <v>30000.000000000033</v>
      </c>
    </row>
    <row r="40" spans="2:7">
      <c r="B40" s="15" t="s">
        <v>114</v>
      </c>
      <c r="C40" s="15">
        <v>42500.000000000022</v>
      </c>
      <c r="D40" s="15">
        <v>0</v>
      </c>
      <c r="E40" s="15">
        <v>10000</v>
      </c>
      <c r="F40" s="15">
        <v>32500.000000000025</v>
      </c>
      <c r="G40" s="15">
        <v>1E+30</v>
      </c>
    </row>
    <row r="41" spans="2:7">
      <c r="B41" s="15" t="s">
        <v>115</v>
      </c>
      <c r="C41" s="15">
        <v>25000.000000000004</v>
      </c>
      <c r="D41" s="15">
        <v>-4.9999999999999843E-2</v>
      </c>
      <c r="E41" s="15">
        <v>25000</v>
      </c>
      <c r="F41" s="15">
        <v>1249.9999999999964</v>
      </c>
      <c r="G41" s="15">
        <v>7500.0000000000073</v>
      </c>
    </row>
    <row r="42" spans="2:7">
      <c r="B42" s="15" t="s">
        <v>116</v>
      </c>
      <c r="C42" s="15">
        <v>32499.999999999993</v>
      </c>
      <c r="D42" s="15">
        <v>0</v>
      </c>
      <c r="E42" s="15">
        <v>30000</v>
      </c>
      <c r="F42" s="15">
        <v>2499.9999999999927</v>
      </c>
      <c r="G42" s="15">
        <v>1E+30</v>
      </c>
    </row>
    <row r="43" spans="2:7">
      <c r="B43" s="15" t="s">
        <v>117</v>
      </c>
      <c r="C43" s="15">
        <v>100000.00000000004</v>
      </c>
      <c r="D43" s="15">
        <v>0.42499999999999999</v>
      </c>
      <c r="E43" s="15">
        <v>100000</v>
      </c>
      <c r="F43" s="15">
        <v>1666.666666666657</v>
      </c>
      <c r="G43" s="15">
        <v>7500</v>
      </c>
    </row>
  </sheetData>
  <mergeCells count="6">
    <mergeCell ref="B5:C5"/>
    <mergeCell ref="D5:F5"/>
    <mergeCell ref="B6:C6"/>
    <mergeCell ref="D6:F6"/>
    <mergeCell ref="B7:C7"/>
    <mergeCell ref="D7:F7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Sai Kumar Aili</cp:lastModifiedBy>
  <cp:revision/>
  <dcterms:created xsi:type="dcterms:W3CDTF">2022-02-13T01:25:22Z</dcterms:created>
  <dcterms:modified xsi:type="dcterms:W3CDTF">2024-02-08T01:05:29Z</dcterms:modified>
  <cp:category/>
  <cp:contentStatus/>
</cp:coreProperties>
</file>