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C:\WPDOCS\RES\Lysimeters\Final\Ag_Data_Commons\Soybean_1995_2003_2004_2010_2019\"/>
    </mc:Choice>
  </mc:AlternateContent>
  <xr:revisionPtr revIDLastSave="0" documentId="13_ncr:1_{DCC4148A-2265-4CE5-8F7D-18FEA61A032D}" xr6:coauthVersionLast="47" xr6:coauthVersionMax="47" xr10:uidLastSave="{00000000-0000-0000-0000-000000000000}"/>
  <bookViews>
    <workbookView xWindow="-120" yWindow="-120" windowWidth="29040" windowHeight="15840" tabRatio="846" xr2:uid="{37FCF2C9-8955-401F-BC95-058283B818BE}"/>
  </bookViews>
  <sheets>
    <sheet name="2003 E Soybean Introduction" sheetId="2" r:id="rId1"/>
    <sheet name="Dic. 2003 E Soybean Growth" sheetId="3" r:id="rId2"/>
    <sheet name="2003 E Soybean Growth" sheetId="1" r:id="rId3"/>
    <sheet name="Dic. 2003 E Soybean Harvest" sheetId="5" r:id="rId4"/>
    <sheet name="2003 E Soybean Harvest" sheetId="6" r:id="rId5"/>
    <sheet name="Dic. 2003 E Soybean Density" sheetId="8" r:id="rId6"/>
    <sheet name="2003 E Soybean Density"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7" l="1"/>
  <c r="H10" i="7"/>
  <c r="H9" i="7"/>
  <c r="H8" i="7"/>
  <c r="H7" i="7"/>
  <c r="H6" i="7"/>
  <c r="H5" i="7"/>
  <c r="H4" i="7"/>
  <c r="H3" i="7"/>
  <c r="H2" i="7"/>
  <c r="F11" i="7"/>
  <c r="F10" i="7"/>
  <c r="F9" i="7"/>
  <c r="F8" i="7"/>
  <c r="F7" i="7"/>
  <c r="F6" i="7"/>
  <c r="F5" i="7"/>
  <c r="F4" i="7"/>
  <c r="F3" i="7"/>
  <c r="F2" i="7"/>
  <c r="A11" i="7"/>
  <c r="A10" i="7"/>
  <c r="A9" i="7"/>
  <c r="A8" i="7"/>
  <c r="A7" i="7"/>
  <c r="A6" i="7"/>
  <c r="A5" i="7"/>
  <c r="A4" i="7"/>
  <c r="A3" i="7"/>
  <c r="A2" i="7"/>
  <c r="A13" i="6"/>
  <c r="L13" i="6"/>
  <c r="M13" i="6" s="1"/>
  <c r="N13" i="6" s="1"/>
  <c r="O13" i="6" s="1"/>
  <c r="P13" i="6"/>
  <c r="Q13" i="6"/>
  <c r="R13" i="6"/>
  <c r="R12" i="6" l="1"/>
  <c r="R11" i="6"/>
  <c r="R10" i="6"/>
  <c r="R9" i="6"/>
  <c r="R8" i="6"/>
  <c r="R7" i="6"/>
  <c r="R6" i="6"/>
  <c r="R5" i="6"/>
  <c r="R4" i="6"/>
  <c r="R3" i="6"/>
  <c r="R2" i="6"/>
  <c r="Q2" i="6"/>
  <c r="Q12" i="6"/>
  <c r="Q11" i="6"/>
  <c r="Q10" i="6"/>
  <c r="Q9" i="6"/>
  <c r="Q8" i="6"/>
  <c r="Q7" i="6"/>
  <c r="Q6" i="6"/>
  <c r="Q5" i="6"/>
  <c r="Q4" i="6"/>
  <c r="Q3" i="6"/>
  <c r="P12" i="6"/>
  <c r="P11" i="6"/>
  <c r="P10" i="6"/>
  <c r="P9" i="6"/>
  <c r="P8" i="6"/>
  <c r="P7" i="6"/>
  <c r="P6" i="6"/>
  <c r="P5" i="6"/>
  <c r="P4" i="6"/>
  <c r="P3" i="6"/>
  <c r="P2" i="6"/>
  <c r="L12" i="6"/>
  <c r="M12" i="6" s="1"/>
  <c r="N12" i="6" s="1"/>
  <c r="O12" i="6" s="1"/>
  <c r="L11" i="6"/>
  <c r="M11" i="6" s="1"/>
  <c r="N11" i="6" s="1"/>
  <c r="O11" i="6" s="1"/>
  <c r="L10" i="6"/>
  <c r="M10" i="6" s="1"/>
  <c r="N10" i="6" s="1"/>
  <c r="O10" i="6" s="1"/>
  <c r="L9" i="6"/>
  <c r="M9" i="6" s="1"/>
  <c r="N9" i="6" s="1"/>
  <c r="O9" i="6" s="1"/>
  <c r="L8" i="6"/>
  <c r="M8" i="6" s="1"/>
  <c r="N8" i="6" s="1"/>
  <c r="O8" i="6" s="1"/>
  <c r="L7" i="6"/>
  <c r="M7" i="6" s="1"/>
  <c r="N7" i="6" s="1"/>
  <c r="O7" i="6" s="1"/>
  <c r="L6" i="6"/>
  <c r="M6" i="6" s="1"/>
  <c r="N6" i="6" s="1"/>
  <c r="O6" i="6" s="1"/>
  <c r="L5" i="6"/>
  <c r="M5" i="6" s="1"/>
  <c r="N5" i="6" s="1"/>
  <c r="O5" i="6" s="1"/>
  <c r="L4" i="6"/>
  <c r="M4" i="6" s="1"/>
  <c r="N4" i="6" s="1"/>
  <c r="O4" i="6" s="1"/>
  <c r="L3" i="6"/>
  <c r="M3" i="6" s="1"/>
  <c r="N3" i="6" s="1"/>
  <c r="O3" i="6" s="1"/>
  <c r="L2" i="6"/>
  <c r="M2" i="6" s="1"/>
  <c r="N2" i="6" s="1"/>
  <c r="O2" i="6" s="1"/>
  <c r="G21" i="6"/>
  <c r="L21" i="6" s="1"/>
  <c r="M21" i="6" s="1"/>
  <c r="N21" i="6" s="1"/>
  <c r="O21" i="6" s="1"/>
  <c r="G20" i="6"/>
  <c r="L20" i="6" s="1"/>
  <c r="M20" i="6" s="1"/>
  <c r="N20" i="6" s="1"/>
  <c r="O20" i="6" s="1"/>
  <c r="G19" i="6"/>
  <c r="L19" i="6" s="1"/>
  <c r="M19" i="6" s="1"/>
  <c r="N19" i="6" s="1"/>
  <c r="O19" i="6" s="1"/>
  <c r="G18" i="6"/>
  <c r="L18" i="6" s="1"/>
  <c r="M18" i="6" s="1"/>
  <c r="N18" i="6" s="1"/>
  <c r="O18" i="6" s="1"/>
  <c r="G17" i="6"/>
  <c r="L17" i="6" s="1"/>
  <c r="M17" i="6" s="1"/>
  <c r="N17" i="6" s="1"/>
  <c r="O17" i="6" s="1"/>
  <c r="G16" i="6"/>
  <c r="L16" i="6" s="1"/>
  <c r="M16" i="6" s="1"/>
  <c r="N16" i="6" s="1"/>
  <c r="O16" i="6" s="1"/>
  <c r="G15" i="6"/>
  <c r="Q15" i="6" s="1"/>
  <c r="G14" i="6"/>
  <c r="O19" i="1"/>
  <c r="O18" i="1"/>
  <c r="O17" i="1"/>
  <c r="O16" i="1"/>
  <c r="O15" i="1"/>
  <c r="O14" i="1"/>
  <c r="O13" i="1"/>
  <c r="O12" i="1"/>
  <c r="O11" i="1"/>
  <c r="O10" i="1"/>
  <c r="O9" i="1"/>
  <c r="O8" i="1"/>
  <c r="O7" i="1"/>
  <c r="O6" i="1"/>
  <c r="O5" i="1"/>
  <c r="O4" i="1"/>
  <c r="O3" i="1"/>
  <c r="O2" i="1"/>
  <c r="N19" i="1"/>
  <c r="N18" i="1"/>
  <c r="N17" i="1"/>
  <c r="N16" i="1"/>
  <c r="N15" i="1"/>
  <c r="N14" i="1"/>
  <c r="N13" i="1"/>
  <c r="N12" i="1"/>
  <c r="N11" i="1"/>
  <c r="N10" i="1"/>
  <c r="N9" i="1"/>
  <c r="N8" i="1"/>
  <c r="N7" i="1"/>
  <c r="N6" i="1"/>
  <c r="N5" i="1"/>
  <c r="N4" i="1"/>
  <c r="N3" i="1"/>
  <c r="N2" i="1"/>
  <c r="A21" i="6"/>
  <c r="A20" i="6"/>
  <c r="A19" i="6"/>
  <c r="A18" i="6"/>
  <c r="A17" i="6"/>
  <c r="A16" i="6"/>
  <c r="A15" i="6"/>
  <c r="A14" i="6"/>
  <c r="A12" i="6"/>
  <c r="A11" i="6"/>
  <c r="A10" i="6"/>
  <c r="A9" i="6"/>
  <c r="A8" i="6"/>
  <c r="A7" i="6"/>
  <c r="A6" i="6"/>
  <c r="A5" i="6"/>
  <c r="A4" i="6"/>
  <c r="A3" i="6"/>
  <c r="A2" i="6"/>
  <c r="A19" i="1"/>
  <c r="A18" i="1"/>
  <c r="A17" i="1"/>
  <c r="A16" i="1"/>
  <c r="A15" i="1"/>
  <c r="A14" i="1"/>
  <c r="A13" i="1"/>
  <c r="A12" i="1"/>
  <c r="A11" i="1"/>
  <c r="A10" i="1"/>
  <c r="A9" i="1"/>
  <c r="A8" i="1"/>
  <c r="I4" i="1"/>
  <c r="I3" i="1"/>
  <c r="I2" i="1"/>
  <c r="A7" i="1"/>
  <c r="A6" i="1"/>
  <c r="A5" i="1"/>
  <c r="A4" i="1"/>
  <c r="A3" i="1"/>
  <c r="A2" i="1"/>
  <c r="Q16" i="6" l="1"/>
  <c r="Q19" i="6"/>
  <c r="Q20" i="6"/>
  <c r="R18" i="6"/>
  <c r="L15" i="6"/>
  <c r="M15" i="6" s="1"/>
  <c r="N15" i="6" s="1"/>
  <c r="O15" i="6" s="1"/>
  <c r="R19" i="6"/>
  <c r="Q17" i="6"/>
  <c r="Q21" i="6"/>
  <c r="R16" i="6"/>
  <c r="R20" i="6"/>
  <c r="L14" i="6"/>
  <c r="M14" i="6" s="1"/>
  <c r="N14" i="6" s="1"/>
  <c r="O14" i="6" s="1"/>
  <c r="R14" i="6"/>
  <c r="R15" i="6"/>
  <c r="Q14" i="6"/>
  <c r="Q18" i="6"/>
  <c r="R17" i="6"/>
  <c r="R21" i="6"/>
  <c r="P14" i="6"/>
  <c r="P15" i="6"/>
  <c r="P19" i="6"/>
  <c r="P18" i="6"/>
  <c r="P16" i="6"/>
  <c r="P20" i="6"/>
  <c r="P17" i="6"/>
  <c r="P21" i="6"/>
</calcChain>
</file>

<file path=xl/sharedStrings.xml><?xml version="1.0" encoding="utf-8"?>
<sst xmlns="http://schemas.openxmlformats.org/spreadsheetml/2006/main" count="447" uniqueCount="140">
  <si>
    <t>Date</t>
  </si>
  <si>
    <t>Year</t>
  </si>
  <si>
    <t>DOY</t>
  </si>
  <si>
    <t>SHEET NAME</t>
  </si>
  <si>
    <t>CONTENTS</t>
  </si>
  <si>
    <t>Explanation of sheet names and contents, authors of the data, key references to methods, symbols, conventions.</t>
  </si>
  <si>
    <t>Data in this spreadsheet are the result of a team effort at the USDA-ARS Conservation &amp; Production Research Laboratory, Soil and Water Management Research Unit (SWMRU).</t>
  </si>
  <si>
    <t>The scientists responsible for collecting these data, calibrating the instruments, quality control and data analysis are:</t>
  </si>
  <si>
    <t>Author</t>
  </si>
  <si>
    <t>Steven R. Evett, Research Soil Scientist (point of contact and responsible for this spreadsheet), Steve.Evett@usda.gov, 806-356-5775, srevett1948@gmail.com</t>
  </si>
  <si>
    <t>Brice B. Ruthardt, Biological Scientist, Brice.Ruthardt@usda.gov, 806-356-5780</t>
  </si>
  <si>
    <t>Karen S. Copeland, Soil Scientist, Karen.Copeland@usda.gov, 806-356-5735</t>
  </si>
  <si>
    <t>Gary W. Marek, Research Agricultural Engineer, gary.marek@usda.gov</t>
  </si>
  <si>
    <t>Paul D. Colaizzi, Research Agricultural Engineer, paul.colaizzi@usda.gov</t>
  </si>
  <si>
    <t>David K. Brauer, Research Leader and Laboratory Director, david.brauer@usda.gov</t>
  </si>
  <si>
    <t>All are  or were employed at the</t>
  </si>
  <si>
    <t>USDA-ARS Conservation &amp; Production Research Laboratory, 300 Simmons Road, Unit 10, Bushland, Texas 79012 USA</t>
  </si>
  <si>
    <t>Persons using these data for scientific research and publication are responsible for:</t>
  </si>
  <si>
    <r>
      <t xml:space="preserve">1. Contacting </t>
    </r>
    <r>
      <rPr>
        <b/>
        <sz val="11"/>
        <color rgb="FF000000"/>
        <rFont val="Calibri"/>
        <family val="2"/>
      </rPr>
      <t>all</t>
    </r>
    <r>
      <rPr>
        <sz val="11"/>
        <color rgb="FF000000"/>
        <rFont val="Calibri"/>
        <family val="2"/>
      </rPr>
      <t xml:space="preserve"> the scientists listed above and obtaining approval to use the data, </t>
    </r>
  </si>
  <si>
    <t xml:space="preserve">2. Inviting them to be involved in said research, and </t>
  </si>
  <si>
    <t>3. Inviting them to be involved as coauthors in the data analysis, drafting and critical review of any publications resulting from the research.</t>
  </si>
  <si>
    <t xml:space="preserve">Data contained herein are from experiments in the large weighing lysimeter fields at Bushland, Texas. Neutron count measurements were taken using a model 503DR1.5 HydroProbe manufactured by Campbell Pacific Nuclear, a division of Instrotek, Inc., Concord, California. Soil horizon-specific calibrations were established at field sites using methods described by Evett (2003) and Evett et al. (2008). </t>
  </si>
  <si>
    <t>REFERENCES:</t>
  </si>
  <si>
    <t>CONVENTION</t>
  </si>
  <si>
    <t>EXPLANATION</t>
  </si>
  <si>
    <t>Dry yield</t>
  </si>
  <si>
    <t>Per hectare dry yields assume an area of 22 acres and oven dry (60°C) mass.</t>
  </si>
  <si>
    <t>Span</t>
  </si>
  <si>
    <t>day of year. January 1 is DOY 1, February 1 is DOY 32, etc.</t>
  </si>
  <si>
    <t>Spreadsheet tab</t>
  </si>
  <si>
    <t>Element or value display name</t>
  </si>
  <si>
    <t>Description</t>
  </si>
  <si>
    <t>Data type</t>
  </si>
  <si>
    <t>Character length</t>
  </si>
  <si>
    <t>Acceptable values</t>
  </si>
  <si>
    <t>Required?</t>
  </si>
  <si>
    <t>Accepts null value?</t>
  </si>
  <si>
    <t>Date in yyyy-mm-dd format</t>
  </si>
  <si>
    <t>date -  yyyy-mm-dd</t>
  </si>
  <si>
    <t>Yes</t>
  </si>
  <si>
    <t>No</t>
  </si>
  <si>
    <t>yyyy</t>
  </si>
  <si>
    <t>Serial day of the year beginning with 1 for January 1.</t>
  </si>
  <si>
    <t>integer</t>
  </si>
  <si>
    <t>1 to 366</t>
  </si>
  <si>
    <t>decimal</t>
  </si>
  <si>
    <t>Yes, #N/A</t>
  </si>
  <si>
    <t>V6</t>
  </si>
  <si>
    <t>R1</t>
  </si>
  <si>
    <t>R3</t>
  </si>
  <si>
    <t>Day of Year</t>
  </si>
  <si>
    <t>Measured plot height, width, growth stage for 5 plants on each of 4 rows on lysimeter</t>
  </si>
  <si>
    <t>Soybean yield data harvested under each of 10 sprinkler spans numbered 1 through 10 and an overhang of sprinklers at the end of the linear move sprinkler numbered 11.</t>
  </si>
  <si>
    <t>Dic. 2003 E Soybean Harvest</t>
  </si>
  <si>
    <t>Data dictionary for sheet or CSV file named "2003 E Soybean Harvest"</t>
  </si>
  <si>
    <t>2003 E Soybean Harvest</t>
  </si>
  <si>
    <t>Measured mean plant height in centimeters</t>
  </si>
  <si>
    <t>Yield in lbs/acre</t>
  </si>
  <si>
    <t>Yield in kg/ha</t>
  </si>
  <si>
    <t>2003 E Soybean Introduction</t>
  </si>
  <si>
    <t>Yield in g/m^2</t>
  </si>
  <si>
    <t>Marek, G.W., S.R. Evett, P.D. Colaizzi, and D.K. Brauer. 2021. Preliminary crop coefficients for late planted short-season soybean: Texas High Plains. Agrosyst Geosci Environ. 2021;4:e20177. https://doi.org/10.1002/agg2.20177</t>
  </si>
  <si>
    <t>Howell, T.A. S.R. Evett, J.A. Tolk, K.S. Copeland, D.A. Dusek, and P.D. Colaizzi. 2006. Crop coefficients developed at Bushland, Texas for corn, wheat, sorghum, soybean, cotton, and alfalfa. Proc. World Environmental and Water Resources Congress. May 21-24, 2006, Omaha, NE. EWRI, ASCE. https://doi.org/10.1061/40856(200)291</t>
  </si>
  <si>
    <t>Evett, S.R., T.A. Howell, Sr., A.D. Schneider, K.S. Copeland, D.A. Dusek, D.K. Brauer, J.A. Tolk, G.W. Marek, T.M. Marek and P.H. Gowda. 2016. The Bushland weighing lysimeters: A quarter century of crop ET investigations to advance sustainable irrigation. Trans. ASABE 59(1): 163-179. https://doi.org/10.13031/trans.59.11159</t>
  </si>
  <si>
    <t>Plot size in m^2</t>
  </si>
  <si>
    <t>2003 E Soybean Growth</t>
  </si>
  <si>
    <t>Dic. 2003 E Soybean Growth</t>
  </si>
  <si>
    <t>Data dictionary for sheet or CSV file named "2003 E Soybean Growth" where "E" is east</t>
  </si>
  <si>
    <t>Plot ID</t>
  </si>
  <si>
    <t>Growth stage</t>
  </si>
  <si>
    <t>Number of plants</t>
  </si>
  <si>
    <t>Plant height in cm</t>
  </si>
  <si>
    <t>Leaf area in  cm^2</t>
  </si>
  <si>
    <t xml:space="preserve">Leaf dry mass in g </t>
  </si>
  <si>
    <t>Stem dry mass in g</t>
  </si>
  <si>
    <t>Pod dry mass in g</t>
  </si>
  <si>
    <t>Leaf area index</t>
  </si>
  <si>
    <t>Total above ground dry matter in g/m^2</t>
  </si>
  <si>
    <t>Plant growth stage assessed according to D.R. Berglund NDSU Extension Service, 1999. https://www.ndsu.edu/agriculture/sites/default/files/2021-11/a1174.pdf</t>
  </si>
  <si>
    <t>Number of plants in plot</t>
  </si>
  <si>
    <t>One-sided leaf area in cm^2 measured on all green leaves using a calibrated Licor Leaf Area Meter</t>
  </si>
  <si>
    <t>Mass in grams of leaves after drying to constant mass at 60°C</t>
  </si>
  <si>
    <t>Mass in grams of stems after dryingto constant mass  at 60°C</t>
  </si>
  <si>
    <t>Mass in grams of pods after drying to constant mass at 60°C</t>
  </si>
  <si>
    <t>One-sided green leaf area per unit area of ground surface</t>
  </si>
  <si>
    <t>Mass per square meter of all matter, dried leaves, stems, and pods in grams</t>
  </si>
  <si>
    <t>alphanumeric</t>
  </si>
  <si>
    <t>1 to 3</t>
  </si>
  <si>
    <t>Irrigation treatment in %</t>
  </si>
  <si>
    <t>Number of pods</t>
  </si>
  <si>
    <t>Total dry mass in g</t>
  </si>
  <si>
    <t>Bean mass in g</t>
  </si>
  <si>
    <t>Above ground dry matter in g/m^2</t>
  </si>
  <si>
    <t>Number of plants/m^2</t>
  </si>
  <si>
    <t>Number of pods/m^2</t>
  </si>
  <si>
    <t>Number of pods in plot sample</t>
  </si>
  <si>
    <t>Number of plants in plot sample</t>
  </si>
  <si>
    <t>Total mass in grams of sample after drying to constant mass at 60 degrees C</t>
  </si>
  <si>
    <t>Bean mass in grams after drying to constant mass at 60 degrees C</t>
  </si>
  <si>
    <t>Bean yield in grams per square meter</t>
  </si>
  <si>
    <t>Bean yield in kilograms per hectare</t>
  </si>
  <si>
    <t>Bean yield in pounds per acre</t>
  </si>
  <si>
    <t>All above-ground plant material (leaves, stems, and pods) in grams per square meter after drying to constant mass at 60 degrees C</t>
  </si>
  <si>
    <t>Number of plants per square meter</t>
  </si>
  <si>
    <t>Number of pods per square meter</t>
  </si>
  <si>
    <t>Mass in grams of 500-bean sample 1 after drying to constant mass at 60 degrees C</t>
  </si>
  <si>
    <t>Mass in grams of 500-bean sample 2 after drying to constant mass at 60 degrees C</t>
  </si>
  <si>
    <t>Mass in grams of 500-bean sample 3 after drying to constant mass at 60 degrees C</t>
  </si>
  <si>
    <t>Dry mass of 500-bean sample 3 in g</t>
  </si>
  <si>
    <t>Dry mass of 500-bean sample 2 in g</t>
  </si>
  <si>
    <t>Dry mass of 500-bean sample 1 in g</t>
  </si>
  <si>
    <t>Harvested area in square meters, which was 2 rows, each 2 meters long in the field. Plot size in the lysimeters was 3 meters row length by 0.762 meter row width.</t>
  </si>
  <si>
    <t>Irrigation treatment, either 100% (full replenishment of crop water use), or 67% or 33% of full irrigation. The deficit irrigation treatments of 67% and 33% were applied only in span 6 of the linear move irrigation system.</t>
  </si>
  <si>
    <t>Size of sampled plot in square meters. Plot was 2 meters of row by 0.762 meter row width.</t>
  </si>
  <si>
    <t>Bean yield in bushels per acre based on 60 pounds per bushel at water content of 0.13 grams per gram</t>
  </si>
  <si>
    <t>Yield at 13% moisture in bu/acre</t>
  </si>
  <si>
    <t>Plot or row number</t>
  </si>
  <si>
    <t>NE</t>
  </si>
  <si>
    <t>SE</t>
  </si>
  <si>
    <t>Span6</t>
  </si>
  <si>
    <t>NELYS</t>
  </si>
  <si>
    <t>SELYS</t>
  </si>
  <si>
    <t>Location</t>
  </si>
  <si>
    <t>text</t>
  </si>
  <si>
    <t>Either the northweast (NE) field, the southeast (SE) field, the northeast lysimeter (NELYS), the southeast lysimeter (SELYS), or the sprinkler span under which deficit irrigation treatments took place (Span6)</t>
  </si>
  <si>
    <t>Three random plot samples were taken from spans receiving full irrigation in each of the northeast and southeast fields with the sample number being 1, 2, or 3. All four rows of each of the lysimeters were harvested with row numbers 1 through 4, numbered from north to south. Samples from the deficit irrigation treatments in span 6 of the linear move irrigation system are labeled by a number indicating the sequential position from north to south as 1 through 6.</t>
  </si>
  <si>
    <t>Plot number</t>
  </si>
  <si>
    <t>Plot location consisting of NE (northeast) field or SE (southest) field</t>
  </si>
  <si>
    <t xml:space="preserve">A number that indicates one of three randomly chosen sample plots in each field. </t>
  </si>
  <si>
    <t>Span number</t>
  </si>
  <si>
    <t>Plants/m^2</t>
  </si>
  <si>
    <t>2003 E Soybean Density</t>
  </si>
  <si>
    <t>Either the northweast (NE) field, or the southeast (SE) field</t>
  </si>
  <si>
    <t>Number of plants counted</t>
  </si>
  <si>
    <t>The concept of "span" is related to the 10-span, linear-move irrigation systems used to irrigate the lysimeter fields.  From 1988 through 2014 a Lindsay 10-span linear move was used, and in 2015 and later a 10-span Valley system was used. Both linear-move systems were oriented with the lateral pipe in the north-south direction, and therefore irrigated moving in the east-west direction. In 2012 the east field was converted to drip irrigation, but the sampling was still done in areas consistent with the dimensions previously used under the linear-move system.  Spans were numbered consecutively 1 through 10 beginning on the north end and ending on the south end. Measured from the north end of the linear-move system, span beginning and ending distances for the Lindsay system were: Span 1, 0 to 23.93 m; Span 2, 23.93 to 71.78 m; Span 3, 71.78 m to 112.93 m; Span 4, 112.93 m to 154.08 m; Span 5, 154.08 m to 201.93 m; Span 6, 201.93 m to 249.02 m; Span 7, 249.02 m to 296.111 m; Span 8, 296.11 m to 337.26 m; Span 9, 337.26 m to 378. 41 m; Span 10, 378.41 m to 422.92 m. An overhang pipe south of span 10 was used to irrigate a few rows on the extreme southern edge of the fields. In typical usage in these data sheets, the word span  and the span number indicate only relative position of sampling from north to south in a field. However, when yield per unit area was calculated, the actual yield within a span and the span north-south dimension were used in the calculation along with an east-west dimension of the cropped area."</t>
  </si>
  <si>
    <t>Plant counts were conducted in each span once the crop emerged. Spans were numbered consecutively 1 through 10 beginning on the north end and ending on the south end. The concept of "span" is related to the 10-span, linear-move irrigation systems used to irrigate the lysimeter fields.  From 1988 through 2014 a Lindsay 10-span linear move was used, and in 2015 and later a 10-span Valley system was used. Both linear-move systems were oriented with the lateral pipe in the north-south direction, and therefore irrigated moving in the east-west direction. In 2012 the east field was converted to drip irrigation, but the sampling was still done in areas consistent with the dimensions previously used under the linear-move system. Spans were numbered consecutively 1 through 10 beginning on the north end and ending on the south end. Measured from the north end of the linear-move system, span beginning and ending distances for the Lindsay system were: Span 1, 0 to 23.93 m; Span 2, 23.93 to 71.78 m; Span 3, 71.78 m to 112.93 m; Span 4, 112.93 m to 154.08 m; Span 5, 154.08 m to 201.93 m; Span 6, 201.93 m to 249.02 m; Span 7, 249.02 m to 296.111 m; Span 8, 296.11 m to 337.26 m; Span 9, 337.26 m to 378. 41 m; Span 10, 378.41 m to 422.92 m. An overhang pipe south of span 10 was used to irrigate a few rows on the extreme southern edge of the fields. In typical usage in these data sheets, the word span  and the span number indicate only relative position of sampling from north to south in a field.</t>
  </si>
  <si>
    <t>Plants were counted in two rows, each 20 feet long. Row spacing was 0.762 m. Plot size was therefore 9.2903 square meters.</t>
  </si>
  <si>
    <t>Dic. 2003 E Soybean Density</t>
  </si>
  <si>
    <t>Data dictionary for sheet or CSV file named "2003 E Soybean Density"</t>
  </si>
  <si>
    <t>Soybean plant density from counts made under each of 10 sprinkler spans numbered 1 through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</si>
</sst>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numFmts>
  <fonts count="25" x14ac:knownFonts="1">
    <font>
      <sz val="11"/>
      <color theme="1"/>
      <name val="Calibri"/>
      <family val="2"/>
      <scheme val="minor"/>
    </font>
    <font>
      <sz val="12"/>
      <name val="Times New Roman"/>
      <family val="1"/>
    </font>
    <font>
      <sz val="12"/>
      <name val="Arial"/>
      <family val="2"/>
    </font>
    <font>
      <b/>
      <sz val="18"/>
      <name val="Arial"/>
      <family val="2"/>
    </font>
    <font>
      <b/>
      <sz val="12"/>
      <name val="Arial"/>
      <family val="2"/>
    </font>
    <font>
      <sz val="11"/>
      <color theme="1"/>
      <name val="Arial"/>
      <family val="2"/>
    </font>
    <font>
      <sz val="12"/>
      <color theme="1"/>
      <name val="Arial"/>
      <family val="2"/>
    </font>
    <font>
      <sz val="12"/>
      <name val="Times New Roman"/>
      <family val="1"/>
    </font>
    <font>
      <sz val="12"/>
      <name val="Arial"/>
      <family val="2"/>
    </font>
    <font>
      <b/>
      <sz val="18"/>
      <name val="Arial"/>
      <family val="2"/>
    </font>
    <font>
      <b/>
      <sz val="12"/>
      <name val="Arial"/>
      <family val="2"/>
    </font>
    <font>
      <sz val="10"/>
      <name val="Arial"/>
      <family val="2"/>
    </font>
    <font>
      <sz val="14"/>
      <color rgb="FF000000"/>
      <name val="Calibri"/>
      <family val="2"/>
    </font>
    <font>
      <sz val="11"/>
      <color rgb="FF000000"/>
      <name val="Calibri"/>
      <family val="2"/>
    </font>
    <font>
      <sz val="11"/>
      <name val="Calibri"/>
      <family val="2"/>
    </font>
    <font>
      <b/>
      <sz val="11"/>
      <color rgb="FF000000"/>
      <name val="Calibri"/>
      <family val="2"/>
    </font>
    <font>
      <b/>
      <sz val="11"/>
      <color rgb="FF000000"/>
      <name val="Arial"/>
      <family val="2"/>
    </font>
    <font>
      <sz val="12"/>
      <name val="Times New Roman"/>
      <family val="1"/>
    </font>
    <font>
      <sz val="12"/>
      <name val="Arial"/>
      <family val="2"/>
    </font>
    <font>
      <b/>
      <sz val="18"/>
      <name val="Arial"/>
      <family val="2"/>
    </font>
    <font>
      <b/>
      <sz val="12"/>
      <name val="Arial"/>
      <family val="2"/>
    </font>
    <font>
      <b/>
      <sz val="11"/>
      <color theme="1"/>
      <name val="Arial"/>
      <family val="2"/>
    </font>
    <font>
      <sz val="11"/>
      <name val="Arial"/>
      <family val="2"/>
    </font>
    <font>
      <sz val="11"/>
      <color rgb="FF000000"/>
      <name val="Arial"/>
      <family val="2"/>
    </font>
    <font>
      <b/>
      <sz val="11"/>
      <color theme="1"/>
      <name val="Calibri"/>
      <family val="2"/>
      <scheme val="minor"/>
    </font>
  </fonts>
  <fills count="4">
    <fill>
      <patternFill patternType="none"/>
    </fill>
    <fill>
      <patternFill patternType="gray125"/>
    </fill>
    <fill>
      <patternFill patternType="solid">
        <fgColor rgb="FFEFEFEF"/>
        <bgColor rgb="FFEFEFEF"/>
      </patternFill>
    </fill>
    <fill>
      <patternFill patternType="solid">
        <fgColor indexed="9"/>
        <bgColor indexed="9"/>
      </patternFill>
    </fill>
  </fills>
  <borders count="5">
    <border>
      <left/>
      <right/>
      <top/>
      <bottom/>
      <diagonal/>
    </border>
    <border>
      <left/>
      <right/>
      <top style="thin">
        <color indexed="8"/>
      </top>
      <bottom style="double">
        <color indexed="8"/>
      </bottom>
      <diagonal/>
    </border>
    <border>
      <left style="thin">
        <color rgb="FF000000"/>
      </left>
      <right style="thin">
        <color rgb="FF000000"/>
      </right>
      <top style="thin">
        <color rgb="FF000000"/>
      </top>
      <bottom style="thin">
        <color rgb="FF00000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auto="1"/>
      </top>
      <bottom/>
      <diagonal/>
    </border>
  </borders>
  <cellStyleXfs count="23">
    <xf numFmtId="0" fontId="0" fillId="0" borderId="0"/>
    <xf numFmtId="0" fontId="1" fillId="0" borderId="0"/>
    <xf numFmtId="0" fontId="2" fillId="0" borderId="0"/>
    <xf numFmtId="0" fontId="3" fillId="0" borderId="0"/>
    <xf numFmtId="0" fontId="4" fillId="0" borderId="0"/>
    <xf numFmtId="0" fontId="2" fillId="0" borderId="1"/>
    <xf numFmtId="0" fontId="2" fillId="0" borderId="0"/>
    <xf numFmtId="0" fontId="7" fillId="0" borderId="0"/>
    <xf numFmtId="0" fontId="8" fillId="0" borderId="0"/>
    <xf numFmtId="0" fontId="9" fillId="0" borderId="0"/>
    <xf numFmtId="0" fontId="10" fillId="0" borderId="0"/>
    <xf numFmtId="0" fontId="8" fillId="0" borderId="1"/>
    <xf numFmtId="0" fontId="8" fillId="0" borderId="0"/>
    <xf numFmtId="0" fontId="11" fillId="0" borderId="0"/>
    <xf numFmtId="0" fontId="7" fillId="0" borderId="0"/>
    <xf numFmtId="0" fontId="17" fillId="0" borderId="0"/>
    <xf numFmtId="0" fontId="18" fillId="0" borderId="0"/>
    <xf numFmtId="0" fontId="19" fillId="0" borderId="0"/>
    <xf numFmtId="0" fontId="20" fillId="0" borderId="0"/>
    <xf numFmtId="0" fontId="18" fillId="0" borderId="1"/>
    <xf numFmtId="0" fontId="18" fillId="0" borderId="0"/>
    <xf numFmtId="0" fontId="11" fillId="0" borderId="0"/>
    <xf numFmtId="0" fontId="2" fillId="0" borderId="0"/>
  </cellStyleXfs>
  <cellXfs count="87">
    <xf numFmtId="0" fontId="0" fillId="0" borderId="0" xfId="0"/>
    <xf numFmtId="0" fontId="6" fillId="0" borderId="0" xfId="0" applyFont="1"/>
    <xf numFmtId="0" fontId="5" fillId="0" borderId="0" xfId="0" applyFont="1"/>
    <xf numFmtId="0" fontId="13" fillId="0" borderId="0" xfId="13" applyFont="1" applyAlignment="1">
      <alignment horizontal="left" vertical="center" readingOrder="1"/>
    </xf>
    <xf numFmtId="0" fontId="11" fillId="0" borderId="0" xfId="13"/>
    <xf numFmtId="0" fontId="12" fillId="0" borderId="0" xfId="13" applyFont="1" applyAlignment="1">
      <alignment horizontal="left" vertical="center" readingOrder="1"/>
    </xf>
    <xf numFmtId="0" fontId="11" fillId="0" borderId="0" xfId="13" applyAlignment="1">
      <alignment vertical="top"/>
    </xf>
    <xf numFmtId="0" fontId="14" fillId="0" borderId="0" xfId="13" applyFont="1" applyAlignment="1">
      <alignment vertical="center" readingOrder="1"/>
    </xf>
    <xf numFmtId="0" fontId="16" fillId="2" borderId="2" xfId="13" applyFont="1" applyFill="1" applyBorder="1" applyAlignment="1">
      <alignment vertical="top" wrapText="1"/>
    </xf>
    <xf numFmtId="0" fontId="11" fillId="0" borderId="0" xfId="13" applyAlignment="1">
      <alignment wrapText="1"/>
    </xf>
    <xf numFmtId="0" fontId="21" fillId="0" borderId="0" xfId="0" applyFont="1" applyAlignment="1">
      <alignment horizontal="center"/>
    </xf>
    <xf numFmtId="0" fontId="21" fillId="0" borderId="0" xfId="0" applyFont="1" applyAlignment="1">
      <alignment horizontal="center" wrapText="1"/>
    </xf>
    <xf numFmtId="164" fontId="21" fillId="0" borderId="0" xfId="0" applyNumberFormat="1" applyFont="1" applyAlignment="1">
      <alignment horizontal="center" wrapText="1"/>
    </xf>
    <xf numFmtId="1" fontId="21" fillId="0" borderId="0" xfId="0" applyNumberFormat="1" applyFont="1" applyAlignment="1">
      <alignment horizontal="center" wrapText="1"/>
    </xf>
    <xf numFmtId="2" fontId="21" fillId="0" borderId="0" xfId="0" applyNumberFormat="1" applyFont="1" applyAlignment="1">
      <alignment horizontal="center" wrapText="1"/>
    </xf>
    <xf numFmtId="0" fontId="22" fillId="0" borderId="0" xfId="15" applyFont="1"/>
    <xf numFmtId="0" fontId="22" fillId="0" borderId="0" xfId="1" applyFont="1"/>
    <xf numFmtId="2" fontId="22" fillId="0" borderId="0" xfId="15" applyNumberFormat="1" applyFont="1"/>
    <xf numFmtId="0" fontId="22" fillId="0" borderId="0" xfId="15" applyFont="1" applyFill="1"/>
    <xf numFmtId="164" fontId="0" fillId="0" borderId="0" xfId="0" applyNumberFormat="1"/>
    <xf numFmtId="165" fontId="0" fillId="0" borderId="0" xfId="0" applyNumberFormat="1"/>
    <xf numFmtId="2" fontId="0" fillId="0" borderId="0" xfId="0" applyNumberFormat="1"/>
    <xf numFmtId="164" fontId="5" fillId="0" borderId="0" xfId="0" applyNumberFormat="1" applyFont="1"/>
    <xf numFmtId="0" fontId="22" fillId="0" borderId="0" xfId="7" applyFont="1"/>
    <xf numFmtId="2" fontId="22" fillId="0" borderId="0" xfId="7" applyNumberFormat="1" applyFont="1"/>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164" fontId="22" fillId="0" borderId="0" xfId="1" applyNumberFormat="1" applyFont="1"/>
    <xf numFmtId="164" fontId="22" fillId="0" borderId="0" xfId="15" applyNumberFormat="1" applyFont="1"/>
    <xf numFmtId="164" fontId="22" fillId="0" borderId="0" xfId="7" applyNumberFormat="1" applyFont="1"/>
    <xf numFmtId="164" fontId="6" fillId="0" borderId="0" xfId="0" applyNumberFormat="1" applyFont="1"/>
    <xf numFmtId="165" fontId="21" fillId="0" borderId="0" xfId="0" applyNumberFormat="1" applyFont="1" applyAlignment="1">
      <alignment horizontal="center" wrapText="1"/>
    </xf>
    <xf numFmtId="165" fontId="5" fillId="0" borderId="0" xfId="0" applyNumberFormat="1" applyFont="1"/>
    <xf numFmtId="165" fontId="22" fillId="0" borderId="0" xfId="15" applyNumberFormat="1" applyFont="1"/>
    <xf numFmtId="165" fontId="22" fillId="0" borderId="0" xfId="7" applyNumberFormat="1" applyFont="1"/>
    <xf numFmtId="165" fontId="6" fillId="0" borderId="0" xfId="0" applyNumberFormat="1" applyFont="1"/>
    <xf numFmtId="2" fontId="5" fillId="0" borderId="0" xfId="0" applyNumberFormat="1" applyFont="1"/>
    <xf numFmtId="2" fontId="6" fillId="0" borderId="0" xfId="0" applyNumberFormat="1" applyFont="1"/>
    <xf numFmtId="0" fontId="23" fillId="0" borderId="0" xfId="13" applyFont="1" applyAlignment="1">
      <alignment vertical="center" wrapText="1"/>
    </xf>
    <xf numFmtId="0" fontId="2" fillId="0" borderId="0" xfId="0" applyFont="1"/>
    <xf numFmtId="0" fontId="2" fillId="0" borderId="0" xfId="0" applyFont="1" applyAlignment="1">
      <alignment horizontal="center" wrapText="1"/>
    </xf>
    <xf numFmtId="0" fontId="2" fillId="0" borderId="0" xfId="0" applyFont="1" applyAlignment="1">
      <alignment wrapText="1"/>
    </xf>
    <xf numFmtId="1" fontId="2" fillId="0" borderId="0" xfId="0" applyNumberFormat="1" applyFont="1" applyAlignment="1">
      <alignment wrapText="1"/>
    </xf>
    <xf numFmtId="164" fontId="2" fillId="0" borderId="0" xfId="0" applyNumberFormat="1" applyFont="1" applyAlignment="1">
      <alignment wrapText="1"/>
    </xf>
    <xf numFmtId="2" fontId="2" fillId="0" borderId="0" xfId="0" applyNumberFormat="1" applyFont="1" applyAlignment="1">
      <alignment wrapText="1"/>
    </xf>
    <xf numFmtId="164" fontId="2" fillId="0" borderId="0" xfId="0" applyNumberFormat="1" applyFont="1" applyAlignment="1">
      <alignment horizontal="right" wrapText="1"/>
    </xf>
    <xf numFmtId="164" fontId="2" fillId="0" borderId="0" xfId="0" applyNumberFormat="1" applyFont="1" applyAlignment="1">
      <alignment horizontal="center" wrapText="1"/>
    </xf>
    <xf numFmtId="0" fontId="5" fillId="0" borderId="4" xfId="0" applyFont="1" applyBorder="1"/>
    <xf numFmtId="1" fontId="5" fillId="0" borderId="4" xfId="0" applyNumberFormat="1" applyFont="1" applyBorder="1"/>
    <xf numFmtId="164" fontId="5" fillId="0" borderId="4" xfId="0" applyNumberFormat="1" applyFont="1" applyBorder="1"/>
    <xf numFmtId="2" fontId="5" fillId="0" borderId="4" xfId="0" applyNumberFormat="1" applyFont="1" applyBorder="1"/>
    <xf numFmtId="164" fontId="5" fillId="0" borderId="4" xfId="0" applyNumberFormat="1" applyFont="1" applyBorder="1" applyAlignment="1">
      <alignment horizontal="right"/>
    </xf>
    <xf numFmtId="1" fontId="5" fillId="0" borderId="0" xfId="0" applyNumberFormat="1" applyFont="1"/>
    <xf numFmtId="164" fontId="5" fillId="0" borderId="0" xfId="0" applyNumberFormat="1" applyFont="1" applyAlignment="1">
      <alignment horizontal="right"/>
    </xf>
    <xf numFmtId="1" fontId="6" fillId="0" borderId="0" xfId="0" applyNumberFormat="1" applyFont="1"/>
    <xf numFmtId="164" fontId="6" fillId="0" borderId="0" xfId="0" applyNumberFormat="1" applyFont="1" applyAlignment="1">
      <alignment horizontal="right"/>
    </xf>
    <xf numFmtId="1" fontId="0" fillId="0" borderId="0" xfId="0" applyNumberFormat="1"/>
    <xf numFmtId="164" fontId="0" fillId="0" borderId="0" xfId="0" applyNumberFormat="1" applyAlignment="1">
      <alignment horizontal="right"/>
    </xf>
    <xf numFmtId="0" fontId="5" fillId="0" borderId="0" xfId="0" applyFont="1" applyBorder="1"/>
    <xf numFmtId="0" fontId="5" fillId="0" borderId="0" xfId="0" applyFont="1" applyAlignment="1">
      <alignment vertical="top"/>
    </xf>
    <xf numFmtId="0" fontId="22" fillId="0" borderId="0" xfId="13" applyFont="1" applyAlignment="1">
      <alignment vertical="top"/>
    </xf>
    <xf numFmtId="14" fontId="22" fillId="0" borderId="0" xfId="13" applyNumberFormat="1" applyFont="1" applyAlignment="1">
      <alignment horizontal="left" vertical="top"/>
    </xf>
    <xf numFmtId="0" fontId="22" fillId="0" borderId="0" xfId="13" applyFont="1" applyAlignment="1">
      <alignment wrapText="1"/>
    </xf>
    <xf numFmtId="0" fontId="22" fillId="0" borderId="0" xfId="13" applyFont="1"/>
    <xf numFmtId="0" fontId="22" fillId="0" borderId="0" xfId="13" applyFont="1" applyAlignment="1">
      <alignment vertical="top" wrapText="1"/>
    </xf>
    <xf numFmtId="0" fontId="22" fillId="0" borderId="3" xfId="13" applyFont="1" applyBorder="1" applyAlignment="1">
      <alignment vertical="top" wrapText="1"/>
    </xf>
    <xf numFmtId="0" fontId="22" fillId="3" borderId="3" xfId="14" applyFont="1" applyFill="1" applyBorder="1" applyAlignment="1">
      <alignment horizontal="left" vertical="top" wrapText="1"/>
    </xf>
    <xf numFmtId="0" fontId="23" fillId="0" borderId="0" xfId="13" applyFont="1" applyAlignment="1">
      <alignment vertical="top" wrapText="1"/>
    </xf>
    <xf numFmtId="164" fontId="5" fillId="0" borderId="0" xfId="0" applyNumberFormat="1" applyFont="1" applyBorder="1" applyAlignment="1">
      <alignment horizontal="right"/>
    </xf>
    <xf numFmtId="165" fontId="5" fillId="0" borderId="4" xfId="0" applyNumberFormat="1" applyFont="1" applyBorder="1"/>
    <xf numFmtId="165" fontId="5" fillId="0" borderId="0" xfId="0" applyNumberFormat="1" applyFont="1" applyBorder="1"/>
    <xf numFmtId="2" fontId="5" fillId="0" borderId="0" xfId="0" applyNumberFormat="1" applyFont="1" applyBorder="1"/>
    <xf numFmtId="164" fontId="5" fillId="0" borderId="0" xfId="0" applyNumberFormat="1" applyFont="1" applyBorder="1"/>
    <xf numFmtId="1" fontId="5" fillId="0" borderId="4" xfId="0" applyNumberFormat="1" applyFont="1" applyBorder="1" applyAlignment="1">
      <alignment horizontal="center"/>
    </xf>
    <xf numFmtId="1" fontId="5" fillId="0" borderId="0" xfId="0" applyNumberFormat="1" applyFont="1" applyAlignment="1">
      <alignment horizontal="center"/>
    </xf>
    <xf numFmtId="0" fontId="22" fillId="0" borderId="0" xfId="22" applyFont="1" applyAlignment="1">
      <alignment vertical="top" wrapText="1"/>
    </xf>
    <xf numFmtId="0" fontId="21" fillId="0" borderId="0" xfId="0" applyFont="1" applyFill="1" applyAlignment="1">
      <alignment horizontal="center" wrapText="1"/>
    </xf>
    <xf numFmtId="166" fontId="2" fillId="0" borderId="0" xfId="0" applyNumberFormat="1" applyFont="1"/>
    <xf numFmtId="166" fontId="5" fillId="0" borderId="4" xfId="0" applyNumberFormat="1" applyFont="1" applyBorder="1"/>
    <xf numFmtId="166" fontId="5" fillId="0" borderId="0" xfId="0" applyNumberFormat="1" applyFont="1"/>
    <xf numFmtId="166" fontId="6" fillId="0" borderId="0" xfId="0" applyNumberFormat="1" applyFont="1"/>
    <xf numFmtId="166" fontId="0" fillId="0" borderId="0" xfId="0" applyNumberFormat="1"/>
    <xf numFmtId="166" fontId="21" fillId="0" borderId="0" xfId="0" applyNumberFormat="1" applyFont="1" applyAlignment="1">
      <alignment horizontal="center"/>
    </xf>
    <xf numFmtId="14" fontId="0" fillId="0" borderId="0" xfId="0" applyNumberFormat="1"/>
    <xf numFmtId="0" fontId="24" fillId="0" borderId="0" xfId="0" applyFont="1" applyAlignment="1">
      <alignment wrapText="1"/>
    </xf>
    <xf numFmtId="0" fontId="0" fillId="0" borderId="0" xfId="0" applyFont="1" applyAlignment="1">
      <alignment horizontal="left" vertical="top" wrapText="1"/>
    </xf>
  </cellXfs>
  <cellStyles count="23">
    <cellStyle name="Date" xfId="6" xr:uid="{016196E4-FBAA-4785-9EC9-7E5C8CD1E8DD}"/>
    <cellStyle name="Date 2" xfId="12" xr:uid="{584C0D9B-1E16-43C7-9373-7403EE34B02F}"/>
    <cellStyle name="Date 3" xfId="20" xr:uid="{82321FE0-D195-46D4-8526-4B0A75A26481}"/>
    <cellStyle name="Fixed" xfId="2" xr:uid="{661E8AE9-2DA1-4FFB-8A47-440934B29595}"/>
    <cellStyle name="Fixed 2" xfId="8" xr:uid="{6C8772B9-3A4F-45B6-BE74-EAF3EE12C440}"/>
    <cellStyle name="Fixed 3" xfId="16" xr:uid="{89584CAA-3C22-46F2-B63C-9DEDC0E6F9AE}"/>
    <cellStyle name="HEADING1" xfId="3" xr:uid="{9715C65E-99D9-4055-8EAE-646CFAA3E898}"/>
    <cellStyle name="HEADING1 2" xfId="9" xr:uid="{2FA59A92-22C2-4D70-BAD7-566F655F81FD}"/>
    <cellStyle name="HEADING1 3" xfId="17" xr:uid="{CE1132B9-0709-492D-9117-B38E6542BB9E}"/>
    <cellStyle name="HEADING2" xfId="4" xr:uid="{8CC8D190-50B4-4983-9BAB-5210195A4B25}"/>
    <cellStyle name="HEADING2 2" xfId="10" xr:uid="{A5815EF7-63D8-4390-9467-583857AD3B0A}"/>
    <cellStyle name="HEADING2 3" xfId="18" xr:uid="{E1A4102A-F0FE-477B-967E-33DAC14FED36}"/>
    <cellStyle name="Normal" xfId="0" builtinId="0"/>
    <cellStyle name="Normal 2" xfId="1" xr:uid="{3F1F4774-9886-4ABE-9E93-76C46B1E5B26}"/>
    <cellStyle name="Normal 2 2" xfId="13" xr:uid="{34D74C59-23D3-4660-AD46-CA326484BFDE}"/>
    <cellStyle name="Normal 3" xfId="7" xr:uid="{1E7F9499-7502-4ECD-8D52-8450E68BBFBF}"/>
    <cellStyle name="Normal 3 2" xfId="21" xr:uid="{D4162FCA-A34A-4162-A802-A0006C815316}"/>
    <cellStyle name="Normal 4" xfId="15" xr:uid="{66425ECC-71DB-46D5-815F-FEE5AF4FA736}"/>
    <cellStyle name="Normal 4 2" xfId="22" xr:uid="{08C89431-E347-423A-AD72-3BF864A12F5C}"/>
    <cellStyle name="Normal 5" xfId="14" xr:uid="{026D9771-FF90-43DC-BFF3-BF3DF0A1A86A}"/>
    <cellStyle name="Total 2" xfId="5" xr:uid="{1EE5752B-2F97-49E2-B74D-12D7C5641C2F}"/>
    <cellStyle name="Total 3" xfId="11" xr:uid="{58D27FDE-F8B3-498C-B97F-CC8AD5209214}"/>
    <cellStyle name="Total 4" xfId="19" xr:uid="{91111AB8-AE35-47E1-A772-7D06B1337B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D0C5-2C03-4DF1-9B00-EC476C03916D}">
  <sheetPr codeName="Sheet1"/>
  <dimension ref="A1:U32"/>
  <sheetViews>
    <sheetView tabSelected="1" workbookViewId="0"/>
  </sheetViews>
  <sheetFormatPr defaultRowHeight="15" x14ac:dyDescent="0.25"/>
  <cols>
    <col min="1" max="1" width="33" customWidth="1"/>
    <col min="2" max="2" width="44.140625" customWidth="1"/>
  </cols>
  <sheetData>
    <row r="1" spans="1:21" x14ac:dyDescent="0.25">
      <c r="A1" s="6" t="s">
        <v>3</v>
      </c>
      <c r="B1" s="4" t="s">
        <v>4</v>
      </c>
      <c r="C1" s="4"/>
      <c r="D1" s="4"/>
      <c r="E1" s="4"/>
      <c r="F1" s="4"/>
      <c r="G1" s="4"/>
      <c r="H1" s="4"/>
      <c r="I1" s="4"/>
      <c r="J1" s="4"/>
      <c r="K1" s="4"/>
      <c r="L1" s="4"/>
      <c r="M1" s="4"/>
      <c r="N1" s="4"/>
      <c r="O1" s="4"/>
      <c r="P1" s="4"/>
      <c r="Q1" s="4"/>
      <c r="R1" s="4"/>
      <c r="S1" s="4"/>
      <c r="T1" s="4"/>
      <c r="U1" s="4"/>
    </row>
    <row r="2" spans="1:21" x14ac:dyDescent="0.25">
      <c r="A2" s="6" t="s">
        <v>59</v>
      </c>
      <c r="B2" s="4" t="s">
        <v>5</v>
      </c>
      <c r="C2" s="4"/>
      <c r="D2" s="4"/>
      <c r="E2" s="4"/>
      <c r="F2" s="4"/>
      <c r="G2" s="4"/>
      <c r="H2" s="4"/>
      <c r="I2" s="4"/>
      <c r="J2" s="4"/>
      <c r="K2" s="4"/>
      <c r="L2" s="4"/>
      <c r="M2" s="4"/>
      <c r="N2" s="4"/>
      <c r="O2" s="4"/>
      <c r="P2" s="4"/>
      <c r="Q2" s="4"/>
      <c r="R2" s="4"/>
      <c r="S2" s="4"/>
      <c r="T2" s="4"/>
      <c r="U2" s="4"/>
    </row>
    <row r="3" spans="1:21" x14ac:dyDescent="0.25">
      <c r="A3" s="6" t="s">
        <v>66</v>
      </c>
      <c r="B3" s="4" t="s">
        <v>67</v>
      </c>
      <c r="C3" s="4"/>
      <c r="D3" s="4"/>
      <c r="E3" s="4"/>
      <c r="F3" s="4"/>
      <c r="G3" s="4"/>
      <c r="H3" s="4"/>
      <c r="I3" s="4"/>
      <c r="J3" s="4"/>
      <c r="K3" s="4"/>
      <c r="L3" s="4"/>
      <c r="M3" s="4"/>
      <c r="N3" s="4"/>
      <c r="O3" s="4"/>
      <c r="P3" s="4"/>
      <c r="Q3" s="4"/>
      <c r="R3" s="4"/>
      <c r="S3" s="4"/>
      <c r="T3" s="4"/>
      <c r="U3" s="4"/>
    </row>
    <row r="4" spans="1:21" x14ac:dyDescent="0.25">
      <c r="A4" s="6" t="s">
        <v>65</v>
      </c>
      <c r="B4" s="4" t="s">
        <v>51</v>
      </c>
      <c r="C4" s="4"/>
      <c r="D4" s="4"/>
      <c r="E4" s="4"/>
      <c r="F4" s="4"/>
      <c r="G4" s="4"/>
      <c r="H4" s="4"/>
      <c r="I4" s="4"/>
      <c r="J4" s="4"/>
      <c r="K4" s="4"/>
      <c r="L4" s="4"/>
      <c r="M4" s="4"/>
      <c r="N4" s="4"/>
      <c r="O4" s="4"/>
      <c r="P4" s="4"/>
      <c r="Q4" s="4"/>
      <c r="R4" s="4"/>
      <c r="S4" s="4"/>
      <c r="T4" s="4"/>
      <c r="U4" s="4"/>
    </row>
    <row r="5" spans="1:21" x14ac:dyDescent="0.25">
      <c r="A5" s="6" t="s">
        <v>53</v>
      </c>
      <c r="B5" s="4" t="s">
        <v>54</v>
      </c>
      <c r="C5" s="4"/>
      <c r="D5" s="4"/>
      <c r="E5" s="4"/>
      <c r="F5" s="4"/>
      <c r="G5" s="4"/>
      <c r="H5" s="4"/>
      <c r="I5" s="4"/>
      <c r="J5" s="4"/>
      <c r="K5" s="4"/>
      <c r="L5" s="4"/>
      <c r="M5" s="4"/>
      <c r="N5" s="4"/>
      <c r="O5" s="4"/>
      <c r="P5" s="4"/>
      <c r="Q5" s="4"/>
      <c r="R5" s="4"/>
      <c r="S5" s="4"/>
      <c r="T5" s="4"/>
      <c r="U5" s="4"/>
    </row>
    <row r="6" spans="1:21" x14ac:dyDescent="0.25">
      <c r="A6" s="6" t="s">
        <v>55</v>
      </c>
      <c r="B6" s="4" t="s">
        <v>52</v>
      </c>
      <c r="C6" s="4"/>
      <c r="D6" s="4"/>
      <c r="E6" s="4"/>
      <c r="F6" s="4"/>
      <c r="G6" s="4"/>
      <c r="H6" s="4"/>
      <c r="I6" s="4"/>
      <c r="J6" s="4"/>
      <c r="K6" s="4"/>
      <c r="L6" s="4"/>
      <c r="M6" s="4"/>
      <c r="N6" s="4"/>
      <c r="O6" s="4"/>
      <c r="P6" s="4"/>
      <c r="Q6" s="4"/>
      <c r="R6" s="4"/>
      <c r="S6" s="4"/>
      <c r="T6" s="4"/>
      <c r="U6" s="4"/>
    </row>
    <row r="7" spans="1:21" s="4" customFormat="1" ht="13.5" customHeight="1" x14ac:dyDescent="0.2">
      <c r="A7" s="6" t="s">
        <v>137</v>
      </c>
      <c r="B7" s="4" t="s">
        <v>138</v>
      </c>
    </row>
    <row r="8" spans="1:21" s="4" customFormat="1" ht="12.75" x14ac:dyDescent="0.2">
      <c r="A8" s="6" t="s">
        <v>131</v>
      </c>
      <c r="B8" s="4" t="s">
        <v>139</v>
      </c>
    </row>
    <row r="9" spans="1:21" ht="18.75" x14ac:dyDescent="0.25">
      <c r="A9" s="5" t="s">
        <v>6</v>
      </c>
      <c r="B9" s="4"/>
      <c r="C9" s="4"/>
      <c r="D9" s="4"/>
      <c r="E9" s="4"/>
      <c r="F9" s="4"/>
      <c r="G9" s="4"/>
      <c r="H9" s="4"/>
      <c r="I9" s="4"/>
      <c r="J9" s="4"/>
      <c r="K9" s="4"/>
      <c r="L9" s="4"/>
      <c r="M9" s="4"/>
      <c r="N9" s="4"/>
      <c r="O9" s="4"/>
      <c r="P9" s="4"/>
      <c r="Q9" s="4"/>
      <c r="R9" s="4"/>
      <c r="S9" s="4"/>
      <c r="T9" s="4"/>
      <c r="U9" s="4"/>
    </row>
    <row r="10" spans="1:21" x14ac:dyDescent="0.25">
      <c r="A10" s="3" t="s">
        <v>7</v>
      </c>
      <c r="B10" s="4"/>
      <c r="C10" s="4"/>
      <c r="D10" s="4"/>
      <c r="E10" s="4"/>
      <c r="F10" s="4"/>
      <c r="G10" s="4"/>
      <c r="H10" s="4"/>
      <c r="I10" s="4"/>
      <c r="J10" s="4"/>
      <c r="K10" s="4"/>
      <c r="L10" s="4"/>
      <c r="M10" s="4"/>
      <c r="N10" s="4"/>
      <c r="O10" s="4"/>
      <c r="P10" s="4"/>
      <c r="Q10" s="4"/>
      <c r="R10" s="4"/>
      <c r="S10" s="4"/>
      <c r="T10" s="4"/>
      <c r="U10" s="4"/>
    </row>
    <row r="11" spans="1:21" x14ac:dyDescent="0.25">
      <c r="A11" s="4" t="s">
        <v>8</v>
      </c>
      <c r="B11" s="7" t="s">
        <v>9</v>
      </c>
      <c r="C11" s="4"/>
      <c r="D11" s="4"/>
      <c r="E11" s="4"/>
      <c r="F11" s="4"/>
      <c r="G11" s="4"/>
      <c r="H11" s="4"/>
      <c r="I11" s="4"/>
      <c r="J11" s="4"/>
      <c r="K11" s="4"/>
      <c r="L11" s="4"/>
      <c r="M11" s="4"/>
      <c r="N11" s="4"/>
      <c r="O11" s="4"/>
      <c r="P11" s="4"/>
      <c r="Q11" s="4"/>
      <c r="R11" s="4"/>
      <c r="S11" s="4"/>
      <c r="T11" s="4"/>
      <c r="U11" s="4"/>
    </row>
    <row r="12" spans="1:21" x14ac:dyDescent="0.25">
      <c r="A12" s="4" t="s">
        <v>8</v>
      </c>
      <c r="B12" s="3" t="s">
        <v>10</v>
      </c>
      <c r="C12" s="4"/>
      <c r="D12" s="4"/>
      <c r="E12" s="4"/>
      <c r="F12" s="4"/>
      <c r="G12" s="4"/>
      <c r="H12" s="4"/>
      <c r="I12" s="4"/>
      <c r="J12" s="4"/>
      <c r="K12" s="4"/>
      <c r="L12" s="4"/>
      <c r="M12" s="4"/>
      <c r="N12" s="4"/>
      <c r="O12" s="4"/>
      <c r="P12" s="4"/>
      <c r="Q12" s="4"/>
      <c r="R12" s="4"/>
      <c r="S12" s="4"/>
      <c r="T12" s="4"/>
      <c r="U12" s="4"/>
    </row>
    <row r="13" spans="1:21" x14ac:dyDescent="0.25">
      <c r="A13" s="4" t="s">
        <v>8</v>
      </c>
      <c r="B13" s="7" t="s">
        <v>11</v>
      </c>
      <c r="C13" s="4"/>
      <c r="D13" s="4"/>
      <c r="E13" s="4"/>
      <c r="F13" s="4"/>
      <c r="G13" s="4"/>
      <c r="H13" s="4"/>
      <c r="I13" s="4"/>
      <c r="J13" s="4"/>
      <c r="K13" s="4"/>
      <c r="L13" s="4"/>
      <c r="M13" s="4"/>
      <c r="N13" s="4"/>
      <c r="O13" s="4"/>
      <c r="P13" s="4"/>
      <c r="Q13" s="4"/>
      <c r="R13" s="4"/>
      <c r="S13" s="4"/>
      <c r="T13" s="4"/>
      <c r="U13" s="4"/>
    </row>
    <row r="14" spans="1:21" x14ac:dyDescent="0.25">
      <c r="A14" s="4" t="s">
        <v>8</v>
      </c>
      <c r="B14" s="7" t="s">
        <v>12</v>
      </c>
      <c r="C14" s="4"/>
      <c r="D14" s="4"/>
      <c r="E14" s="4"/>
      <c r="F14" s="4"/>
      <c r="G14" s="4"/>
      <c r="H14" s="4"/>
      <c r="I14" s="4"/>
      <c r="J14" s="4"/>
      <c r="K14" s="4"/>
      <c r="L14" s="4"/>
      <c r="M14" s="4"/>
      <c r="N14" s="4"/>
      <c r="O14" s="4"/>
      <c r="P14" s="4"/>
      <c r="Q14" s="4"/>
      <c r="R14" s="4"/>
      <c r="S14" s="4"/>
      <c r="T14" s="4"/>
      <c r="U14" s="4"/>
    </row>
    <row r="15" spans="1:21" x14ac:dyDescent="0.25">
      <c r="A15" s="4" t="s">
        <v>8</v>
      </c>
      <c r="B15" s="7" t="s">
        <v>13</v>
      </c>
      <c r="C15" s="4"/>
      <c r="D15" s="4"/>
      <c r="E15" s="4"/>
      <c r="F15" s="4"/>
      <c r="G15" s="4"/>
      <c r="H15" s="4"/>
      <c r="I15" s="4"/>
      <c r="J15" s="4"/>
      <c r="K15" s="4"/>
      <c r="L15" s="4"/>
      <c r="M15" s="4"/>
      <c r="N15" s="4"/>
      <c r="O15" s="4"/>
      <c r="P15" s="4"/>
      <c r="Q15" s="4"/>
      <c r="R15" s="4"/>
      <c r="S15" s="4"/>
      <c r="T15" s="4"/>
      <c r="U15" s="4"/>
    </row>
    <row r="16" spans="1:21" x14ac:dyDescent="0.25">
      <c r="A16" s="4" t="s">
        <v>8</v>
      </c>
      <c r="B16" s="7" t="s">
        <v>14</v>
      </c>
      <c r="C16" s="4"/>
      <c r="D16" s="4"/>
      <c r="E16" s="4"/>
      <c r="F16" s="4"/>
      <c r="G16" s="4"/>
      <c r="H16" s="4"/>
      <c r="I16" s="4"/>
      <c r="J16" s="4"/>
      <c r="K16" s="4"/>
      <c r="L16" s="4"/>
      <c r="M16" s="4"/>
      <c r="N16" s="4"/>
      <c r="O16" s="4"/>
      <c r="P16" s="4"/>
      <c r="Q16" s="4"/>
      <c r="R16" s="4"/>
      <c r="S16" s="4"/>
      <c r="T16" s="4"/>
      <c r="U16" s="4"/>
    </row>
    <row r="17" spans="1:21" x14ac:dyDescent="0.25">
      <c r="A17" s="3" t="s">
        <v>15</v>
      </c>
      <c r="B17" s="4"/>
      <c r="C17" s="4"/>
      <c r="D17" s="4"/>
      <c r="E17" s="4"/>
      <c r="F17" s="4"/>
      <c r="G17" s="4"/>
      <c r="H17" s="4"/>
      <c r="I17" s="4"/>
      <c r="J17" s="4"/>
      <c r="K17" s="4"/>
      <c r="L17" s="4"/>
      <c r="M17" s="4"/>
      <c r="N17" s="4"/>
      <c r="O17" s="4"/>
      <c r="P17" s="4"/>
      <c r="Q17" s="4"/>
      <c r="R17" s="4"/>
      <c r="S17" s="4"/>
      <c r="T17" s="4"/>
      <c r="U17" s="4"/>
    </row>
    <row r="18" spans="1:21" x14ac:dyDescent="0.25">
      <c r="A18" s="3" t="s">
        <v>16</v>
      </c>
      <c r="B18" s="4"/>
      <c r="C18" s="4"/>
      <c r="D18" s="4"/>
      <c r="E18" s="4"/>
      <c r="F18" s="4"/>
      <c r="G18" s="4"/>
      <c r="H18" s="4"/>
      <c r="I18" s="4"/>
      <c r="J18" s="4"/>
      <c r="K18" s="4"/>
      <c r="L18" s="4"/>
      <c r="M18" s="4"/>
      <c r="N18" s="4"/>
      <c r="O18" s="4"/>
      <c r="P18" s="4"/>
      <c r="Q18" s="4"/>
      <c r="R18" s="4"/>
      <c r="S18" s="4"/>
      <c r="T18" s="4"/>
      <c r="U18" s="4"/>
    </row>
    <row r="19" spans="1:21" ht="18.75" x14ac:dyDescent="0.25">
      <c r="A19" s="5" t="s">
        <v>17</v>
      </c>
      <c r="B19" s="4"/>
      <c r="C19" s="4"/>
      <c r="D19" s="4"/>
      <c r="E19" s="4"/>
      <c r="F19" s="4"/>
      <c r="G19" s="4"/>
      <c r="H19" s="4"/>
      <c r="I19" s="4"/>
      <c r="J19" s="4"/>
      <c r="K19" s="4"/>
      <c r="L19" s="4"/>
      <c r="M19" s="4"/>
      <c r="N19" s="4"/>
      <c r="O19" s="4"/>
      <c r="P19" s="4"/>
      <c r="Q19" s="4"/>
      <c r="R19" s="4"/>
      <c r="S19" s="4"/>
      <c r="T19" s="4"/>
      <c r="U19" s="4"/>
    </row>
    <row r="20" spans="1:21" x14ac:dyDescent="0.25">
      <c r="A20" s="3" t="s">
        <v>18</v>
      </c>
      <c r="B20" s="4"/>
      <c r="C20" s="4"/>
      <c r="D20" s="4"/>
      <c r="E20" s="4"/>
      <c r="F20" s="4"/>
      <c r="G20" s="4"/>
      <c r="H20" s="4"/>
      <c r="I20" s="4"/>
      <c r="J20" s="4"/>
      <c r="K20" s="4"/>
      <c r="L20" s="4"/>
      <c r="M20" s="4"/>
      <c r="N20" s="4"/>
      <c r="O20" s="4"/>
      <c r="P20" s="4"/>
      <c r="Q20" s="4"/>
      <c r="R20" s="4"/>
      <c r="S20" s="4"/>
      <c r="T20" s="4"/>
      <c r="U20" s="4"/>
    </row>
    <row r="21" spans="1:21" x14ac:dyDescent="0.25">
      <c r="A21" s="3" t="s">
        <v>19</v>
      </c>
      <c r="B21" s="4"/>
      <c r="C21" s="4"/>
      <c r="D21" s="4"/>
      <c r="E21" s="4"/>
      <c r="F21" s="4"/>
      <c r="G21" s="4"/>
      <c r="H21" s="4"/>
      <c r="I21" s="4"/>
      <c r="J21" s="4"/>
      <c r="K21" s="4"/>
      <c r="L21" s="4"/>
      <c r="M21" s="4"/>
      <c r="N21" s="4"/>
      <c r="O21" s="4"/>
      <c r="P21" s="4"/>
      <c r="Q21" s="4"/>
      <c r="R21" s="4"/>
      <c r="S21" s="4"/>
      <c r="T21" s="4"/>
      <c r="U21" s="4"/>
    </row>
    <row r="22" spans="1:21" x14ac:dyDescent="0.25">
      <c r="A22" s="3" t="s">
        <v>20</v>
      </c>
      <c r="B22" s="4"/>
      <c r="C22" s="4"/>
      <c r="D22" s="4"/>
      <c r="E22" s="4"/>
      <c r="F22" s="4"/>
      <c r="G22" s="4"/>
      <c r="H22" s="4"/>
      <c r="I22" s="4"/>
      <c r="J22" s="4"/>
      <c r="K22" s="4"/>
      <c r="L22" s="4"/>
      <c r="M22" s="4"/>
      <c r="N22" s="4"/>
      <c r="O22" s="4"/>
      <c r="P22" s="4"/>
      <c r="Q22" s="4"/>
      <c r="R22" s="4"/>
      <c r="S22" s="4"/>
      <c r="T22" s="4"/>
      <c r="U22" s="4"/>
    </row>
    <row r="23" spans="1:21" x14ac:dyDescent="0.25">
      <c r="A23" s="3" t="s">
        <v>21</v>
      </c>
      <c r="B23" s="4"/>
      <c r="C23" s="4"/>
      <c r="D23" s="4"/>
      <c r="E23" s="4"/>
      <c r="F23" s="4"/>
      <c r="G23" s="4"/>
      <c r="H23" s="4"/>
      <c r="I23" s="4"/>
      <c r="J23" s="4"/>
      <c r="K23" s="4"/>
      <c r="L23" s="4"/>
      <c r="M23" s="4"/>
      <c r="N23" s="4"/>
      <c r="O23" s="4"/>
      <c r="P23" s="4"/>
      <c r="Q23" s="4"/>
      <c r="R23" s="4"/>
      <c r="S23" s="4"/>
      <c r="T23" s="4"/>
      <c r="U23" s="4"/>
    </row>
    <row r="24" spans="1:21" ht="18.75" x14ac:dyDescent="0.25">
      <c r="A24" s="5" t="s">
        <v>22</v>
      </c>
      <c r="B24" s="4"/>
      <c r="C24" s="4"/>
      <c r="D24" s="4"/>
      <c r="E24" s="4"/>
      <c r="F24" s="4"/>
      <c r="G24" s="4"/>
      <c r="H24" s="4"/>
      <c r="I24" s="4"/>
      <c r="J24" s="4"/>
      <c r="K24" s="4"/>
      <c r="L24" s="4"/>
      <c r="M24" s="4"/>
      <c r="N24" s="4"/>
      <c r="O24" s="4"/>
      <c r="P24" s="4"/>
      <c r="Q24" s="4"/>
      <c r="R24" s="4"/>
      <c r="S24" s="4"/>
      <c r="T24" s="4"/>
      <c r="U24" s="4"/>
    </row>
    <row r="25" spans="1:21" x14ac:dyDescent="0.25">
      <c r="A25" s="3" t="s">
        <v>61</v>
      </c>
      <c r="B25" s="4"/>
      <c r="C25" s="4"/>
      <c r="D25" s="4"/>
      <c r="E25" s="4"/>
      <c r="F25" s="4"/>
      <c r="G25" s="4"/>
      <c r="H25" s="4"/>
      <c r="I25" s="4"/>
      <c r="J25" s="4"/>
      <c r="K25" s="4"/>
      <c r="L25" s="4"/>
      <c r="M25" s="4"/>
      <c r="N25" s="4"/>
      <c r="O25" s="4"/>
      <c r="P25" s="4"/>
      <c r="Q25" s="4"/>
      <c r="R25" s="4"/>
      <c r="S25" s="4"/>
      <c r="T25" s="4"/>
      <c r="U25" s="4"/>
    </row>
    <row r="26" spans="1:21" x14ac:dyDescent="0.25">
      <c r="A26" s="4" t="s">
        <v>62</v>
      </c>
      <c r="B26" s="4"/>
      <c r="C26" s="4"/>
      <c r="D26" s="4"/>
      <c r="E26" s="4"/>
      <c r="F26" s="4"/>
      <c r="G26" s="4"/>
      <c r="H26" s="4"/>
      <c r="I26" s="4"/>
      <c r="J26" s="4"/>
      <c r="K26" s="4"/>
      <c r="L26" s="4"/>
      <c r="M26" s="4"/>
      <c r="N26" s="4"/>
      <c r="O26" s="4"/>
      <c r="P26" s="4"/>
      <c r="Q26" s="4"/>
      <c r="R26" s="4"/>
      <c r="S26" s="4"/>
      <c r="T26" s="4"/>
      <c r="U26" s="4"/>
    </row>
    <row r="27" spans="1:21" x14ac:dyDescent="0.25">
      <c r="A27" s="4" t="s">
        <v>63</v>
      </c>
      <c r="B27" s="4"/>
      <c r="C27" s="4"/>
      <c r="D27" s="4"/>
      <c r="E27" s="4"/>
      <c r="F27" s="4"/>
      <c r="G27" s="4"/>
      <c r="H27" s="4"/>
      <c r="I27" s="4"/>
      <c r="J27" s="4"/>
      <c r="K27" s="4"/>
      <c r="L27" s="4"/>
      <c r="M27" s="4"/>
      <c r="N27" s="4"/>
      <c r="O27" s="4"/>
      <c r="P27" s="4"/>
      <c r="Q27" s="4"/>
      <c r="R27" s="4"/>
      <c r="S27" s="4"/>
      <c r="T27" s="4"/>
      <c r="U27" s="4"/>
    </row>
    <row r="28" spans="1:21" x14ac:dyDescent="0.25">
      <c r="A28" s="6" t="s">
        <v>23</v>
      </c>
      <c r="B28" s="4" t="s">
        <v>24</v>
      </c>
      <c r="C28" s="4"/>
      <c r="D28" s="4"/>
      <c r="E28" s="4"/>
      <c r="F28" s="4"/>
      <c r="G28" s="4"/>
      <c r="H28" s="4"/>
      <c r="I28" s="4"/>
      <c r="J28" s="4"/>
      <c r="K28" s="4"/>
      <c r="L28" s="4"/>
      <c r="M28" s="4"/>
      <c r="N28" s="4"/>
      <c r="O28" s="4"/>
      <c r="P28" s="4"/>
      <c r="Q28" s="4"/>
      <c r="R28" s="4"/>
      <c r="S28" s="4"/>
      <c r="T28" s="4"/>
      <c r="U28" s="4"/>
    </row>
    <row r="29" spans="1:21" x14ac:dyDescent="0.25">
      <c r="A29" s="6" t="s">
        <v>25</v>
      </c>
      <c r="B29" s="4" t="s">
        <v>26</v>
      </c>
      <c r="C29" s="4"/>
      <c r="D29" s="4"/>
      <c r="E29" s="4"/>
      <c r="F29" s="4"/>
      <c r="G29" s="4"/>
      <c r="H29" s="4"/>
      <c r="I29" s="4"/>
      <c r="J29" s="4"/>
      <c r="K29" s="4"/>
      <c r="L29" s="4"/>
      <c r="M29" s="4"/>
      <c r="N29" s="4"/>
      <c r="O29" s="4"/>
      <c r="P29" s="4"/>
      <c r="Q29" s="4"/>
      <c r="R29" s="4"/>
      <c r="S29" s="4"/>
      <c r="T29" s="4"/>
      <c r="U29" s="4"/>
    </row>
    <row r="30" spans="1:21" x14ac:dyDescent="0.25">
      <c r="A30" s="6" t="s">
        <v>2</v>
      </c>
      <c r="B30" s="4" t="s">
        <v>28</v>
      </c>
      <c r="C30" s="4"/>
      <c r="D30" s="4"/>
      <c r="E30" s="4"/>
      <c r="F30" s="4"/>
      <c r="G30" s="4"/>
      <c r="H30" s="4"/>
      <c r="I30" s="4"/>
      <c r="J30" s="4"/>
      <c r="K30" s="4"/>
      <c r="L30" s="4"/>
      <c r="M30" s="4"/>
      <c r="N30" s="4"/>
      <c r="O30" s="4"/>
      <c r="P30" s="4"/>
      <c r="Q30" s="4"/>
      <c r="R30" s="4"/>
      <c r="S30" s="4"/>
      <c r="T30" s="4"/>
      <c r="U30" s="4"/>
    </row>
    <row r="31" spans="1:21" ht="409.6" x14ac:dyDescent="0.25">
      <c r="A31" s="6" t="s">
        <v>27</v>
      </c>
      <c r="B31" s="9" t="s">
        <v>134</v>
      </c>
      <c r="C31" s="4"/>
      <c r="D31" s="4"/>
      <c r="E31" s="4"/>
      <c r="F31" s="4"/>
      <c r="G31" s="4"/>
      <c r="H31" s="4"/>
      <c r="I31" s="4"/>
      <c r="J31" s="4"/>
      <c r="K31" s="4"/>
      <c r="L31" s="4"/>
      <c r="M31" s="4"/>
      <c r="N31" s="4"/>
      <c r="O31" s="4"/>
      <c r="P31" s="4"/>
      <c r="Q31" s="4"/>
      <c r="R31" s="4"/>
      <c r="S31" s="4"/>
      <c r="T31" s="4"/>
      <c r="U31" s="4"/>
    </row>
    <row r="32" spans="1:21" x14ac:dyDescent="0.25">
      <c r="A32" s="6"/>
      <c r="B32" s="4"/>
      <c r="C32" s="4"/>
      <c r="D32" s="4"/>
      <c r="E32" s="4"/>
      <c r="F32" s="4"/>
      <c r="G32" s="4"/>
      <c r="H32" s="4"/>
      <c r="I32" s="4"/>
      <c r="J32" s="4"/>
      <c r="K32" s="4"/>
      <c r="L32" s="4"/>
      <c r="M32" s="4"/>
      <c r="N32" s="4"/>
      <c r="O32" s="4"/>
      <c r="P32" s="4"/>
      <c r="Q32" s="4"/>
      <c r="R32" s="4"/>
      <c r="S32" s="4"/>
      <c r="T32" s="4"/>
      <c r="U3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D87E3-D772-48D8-AEBA-560A4EA04748}">
  <sheetPr codeName="Sheet2"/>
  <dimension ref="A1:H16"/>
  <sheetViews>
    <sheetView workbookViewId="0">
      <selection activeCell="C6" sqref="C6"/>
    </sheetView>
  </sheetViews>
  <sheetFormatPr defaultColWidth="8.85546875" defaultRowHeight="14.25" x14ac:dyDescent="0.2"/>
  <cols>
    <col min="1" max="1" width="24.7109375" style="2" customWidth="1"/>
    <col min="2" max="2" width="30.7109375" style="2" customWidth="1"/>
    <col min="3" max="3" width="71" style="2" customWidth="1"/>
    <col min="4" max="4" width="17.140625" style="2" customWidth="1"/>
    <col min="5" max="5" width="10.7109375" style="2" customWidth="1"/>
    <col min="6" max="6" width="12.7109375" style="2" customWidth="1"/>
    <col min="7" max="7" width="11.42578125" style="2" customWidth="1"/>
    <col min="8" max="8" width="12.5703125" style="2" customWidth="1"/>
    <col min="9" max="16384" width="8.85546875" style="2"/>
  </cols>
  <sheetData>
    <row r="1" spans="1:8" ht="30" x14ac:dyDescent="0.2">
      <c r="A1" s="8" t="s">
        <v>29</v>
      </c>
      <c r="B1" s="8" t="s">
        <v>30</v>
      </c>
      <c r="C1" s="8" t="s">
        <v>31</v>
      </c>
      <c r="D1" s="8" t="s">
        <v>32</v>
      </c>
      <c r="E1" s="8" t="s">
        <v>33</v>
      </c>
      <c r="F1" s="8" t="s">
        <v>34</v>
      </c>
      <c r="G1" s="8" t="s">
        <v>35</v>
      </c>
      <c r="H1" s="8" t="s">
        <v>36</v>
      </c>
    </row>
    <row r="2" spans="1:8" ht="28.5" x14ac:dyDescent="0.2">
      <c r="A2" s="61" t="s">
        <v>65</v>
      </c>
      <c r="B2" s="62" t="s">
        <v>0</v>
      </c>
      <c r="C2" s="63" t="s">
        <v>37</v>
      </c>
      <c r="D2" s="39" t="s">
        <v>38</v>
      </c>
      <c r="E2" s="64">
        <v>10</v>
      </c>
      <c r="F2" s="64"/>
      <c r="G2" s="64" t="s">
        <v>39</v>
      </c>
      <c r="H2" s="64" t="s">
        <v>40</v>
      </c>
    </row>
    <row r="3" spans="1:8" x14ac:dyDescent="0.2">
      <c r="A3" s="61" t="s">
        <v>65</v>
      </c>
      <c r="B3" s="63" t="s">
        <v>1</v>
      </c>
      <c r="C3" s="63" t="s">
        <v>1</v>
      </c>
      <c r="D3" s="63" t="s">
        <v>41</v>
      </c>
      <c r="E3" s="64">
        <v>4</v>
      </c>
      <c r="F3" s="64"/>
      <c r="G3" s="64" t="s">
        <v>39</v>
      </c>
      <c r="H3" s="64" t="s">
        <v>40</v>
      </c>
    </row>
    <row r="4" spans="1:8" x14ac:dyDescent="0.2">
      <c r="A4" s="61" t="s">
        <v>65</v>
      </c>
      <c r="B4" s="65" t="s">
        <v>2</v>
      </c>
      <c r="C4" s="63" t="s">
        <v>42</v>
      </c>
      <c r="D4" s="63" t="s">
        <v>43</v>
      </c>
      <c r="E4" s="64" t="s">
        <v>87</v>
      </c>
      <c r="F4" s="64" t="s">
        <v>44</v>
      </c>
      <c r="G4" s="64" t="s">
        <v>39</v>
      </c>
      <c r="H4" s="64" t="s">
        <v>40</v>
      </c>
    </row>
    <row r="5" spans="1:8" x14ac:dyDescent="0.2">
      <c r="A5" s="61" t="s">
        <v>65</v>
      </c>
      <c r="B5" s="65" t="s">
        <v>122</v>
      </c>
      <c r="C5" s="65" t="s">
        <v>127</v>
      </c>
      <c r="D5" s="63" t="s">
        <v>123</v>
      </c>
      <c r="E5" s="64">
        <v>2</v>
      </c>
      <c r="F5" s="64"/>
      <c r="G5" s="64" t="s">
        <v>39</v>
      </c>
      <c r="H5" s="64" t="s">
        <v>40</v>
      </c>
    </row>
    <row r="6" spans="1:8" s="60" customFormat="1" ht="28.5" x14ac:dyDescent="0.25">
      <c r="A6" s="61" t="s">
        <v>65</v>
      </c>
      <c r="B6" s="66" t="s">
        <v>126</v>
      </c>
      <c r="C6" s="65" t="s">
        <v>128</v>
      </c>
      <c r="D6" s="65" t="s">
        <v>86</v>
      </c>
      <c r="E6" s="61">
        <v>3</v>
      </c>
      <c r="F6" s="61"/>
      <c r="G6" s="61" t="s">
        <v>39</v>
      </c>
      <c r="H6" s="61" t="s">
        <v>40</v>
      </c>
    </row>
    <row r="7" spans="1:8" s="60" customFormat="1" ht="42.75" x14ac:dyDescent="0.25">
      <c r="A7" s="61" t="s">
        <v>65</v>
      </c>
      <c r="B7" s="66" t="s">
        <v>69</v>
      </c>
      <c r="C7" s="65" t="s">
        <v>78</v>
      </c>
      <c r="D7" s="65" t="s">
        <v>86</v>
      </c>
      <c r="E7" s="61"/>
      <c r="F7" s="61"/>
      <c r="G7" s="61" t="s">
        <v>39</v>
      </c>
      <c r="H7" s="61" t="s">
        <v>40</v>
      </c>
    </row>
    <row r="8" spans="1:8" ht="28.5" x14ac:dyDescent="0.2">
      <c r="A8" s="61" t="s">
        <v>65</v>
      </c>
      <c r="B8" s="67" t="s">
        <v>64</v>
      </c>
      <c r="C8" s="63" t="s">
        <v>113</v>
      </c>
      <c r="D8" s="63" t="s">
        <v>45</v>
      </c>
      <c r="E8" s="64"/>
      <c r="F8" s="64"/>
      <c r="G8" s="64" t="s">
        <v>39</v>
      </c>
      <c r="H8" s="64" t="s">
        <v>40</v>
      </c>
    </row>
    <row r="9" spans="1:8" x14ac:dyDescent="0.2">
      <c r="A9" s="61" t="s">
        <v>65</v>
      </c>
      <c r="B9" s="67" t="s">
        <v>70</v>
      </c>
      <c r="C9" s="63" t="s">
        <v>79</v>
      </c>
      <c r="D9" s="63" t="s">
        <v>43</v>
      </c>
      <c r="E9" s="64"/>
      <c r="F9" s="64"/>
      <c r="G9" s="64" t="s">
        <v>39</v>
      </c>
      <c r="H9" s="64" t="s">
        <v>46</v>
      </c>
    </row>
    <row r="10" spans="1:8" x14ac:dyDescent="0.2">
      <c r="A10" s="61" t="s">
        <v>65</v>
      </c>
      <c r="B10" s="65" t="s">
        <v>71</v>
      </c>
      <c r="C10" s="67" t="s">
        <v>56</v>
      </c>
      <c r="D10" s="63"/>
      <c r="E10" s="64"/>
      <c r="F10" s="64"/>
      <c r="G10" s="64" t="s">
        <v>39</v>
      </c>
      <c r="H10" s="64" t="s">
        <v>46</v>
      </c>
    </row>
    <row r="11" spans="1:8" ht="28.5" x14ac:dyDescent="0.2">
      <c r="A11" s="61" t="s">
        <v>65</v>
      </c>
      <c r="B11" s="67" t="s">
        <v>72</v>
      </c>
      <c r="C11" s="63" t="s">
        <v>80</v>
      </c>
      <c r="D11" s="63" t="s">
        <v>45</v>
      </c>
      <c r="E11" s="64"/>
      <c r="F11" s="64"/>
      <c r="G11" s="64" t="s">
        <v>39</v>
      </c>
      <c r="H11" s="64" t="s">
        <v>46</v>
      </c>
    </row>
    <row r="12" spans="1:8" x14ac:dyDescent="0.2">
      <c r="A12" s="61" t="s">
        <v>65</v>
      </c>
      <c r="B12" s="67" t="s">
        <v>73</v>
      </c>
      <c r="C12" s="63" t="s">
        <v>81</v>
      </c>
      <c r="D12" s="63" t="s">
        <v>45</v>
      </c>
      <c r="E12" s="64"/>
      <c r="F12" s="64"/>
      <c r="G12" s="64" t="s">
        <v>39</v>
      </c>
      <c r="H12" s="64" t="s">
        <v>46</v>
      </c>
    </row>
    <row r="13" spans="1:8" x14ac:dyDescent="0.2">
      <c r="A13" s="61" t="s">
        <v>65</v>
      </c>
      <c r="B13" s="67" t="s">
        <v>74</v>
      </c>
      <c r="C13" s="63" t="s">
        <v>82</v>
      </c>
      <c r="D13" s="63" t="s">
        <v>45</v>
      </c>
      <c r="E13" s="64"/>
      <c r="F13" s="64"/>
      <c r="G13" s="64" t="s">
        <v>39</v>
      </c>
      <c r="H13" s="64" t="s">
        <v>46</v>
      </c>
    </row>
    <row r="14" spans="1:8" x14ac:dyDescent="0.2">
      <c r="A14" s="61" t="s">
        <v>65</v>
      </c>
      <c r="B14" s="67" t="s">
        <v>75</v>
      </c>
      <c r="C14" s="63" t="s">
        <v>83</v>
      </c>
      <c r="D14" s="63" t="s">
        <v>45</v>
      </c>
      <c r="E14" s="64"/>
      <c r="F14" s="64"/>
      <c r="G14" s="64" t="s">
        <v>39</v>
      </c>
      <c r="H14" s="64" t="s">
        <v>46</v>
      </c>
    </row>
    <row r="15" spans="1:8" x14ac:dyDescent="0.2">
      <c r="A15" s="61" t="s">
        <v>65</v>
      </c>
      <c r="B15" s="67" t="s">
        <v>76</v>
      </c>
      <c r="C15" s="63" t="s">
        <v>84</v>
      </c>
      <c r="D15" s="63" t="s">
        <v>45</v>
      </c>
      <c r="E15" s="64"/>
      <c r="F15" s="64"/>
      <c r="G15" s="64" t="s">
        <v>39</v>
      </c>
      <c r="H15" s="64" t="s">
        <v>46</v>
      </c>
    </row>
    <row r="16" spans="1:8" s="60" customFormat="1" ht="28.5" x14ac:dyDescent="0.25">
      <c r="A16" s="61" t="s">
        <v>65</v>
      </c>
      <c r="B16" s="67" t="s">
        <v>77</v>
      </c>
      <c r="C16" s="65" t="s">
        <v>85</v>
      </c>
      <c r="D16" s="65" t="s">
        <v>45</v>
      </c>
      <c r="E16" s="61"/>
      <c r="F16" s="61"/>
      <c r="G16" s="61" t="s">
        <v>39</v>
      </c>
      <c r="H16" s="61"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AB9A8-6914-4CEE-AE43-E4F07065933A}">
  <sheetPr codeName="Sheet3"/>
  <dimension ref="A1:R96"/>
  <sheetViews>
    <sheetView workbookViewId="0"/>
  </sheetViews>
  <sheetFormatPr defaultRowHeight="15" x14ac:dyDescent="0.25"/>
  <cols>
    <col min="1" max="1" width="11.42578125" style="82" bestFit="1" customWidth="1"/>
    <col min="2" max="2" width="10.140625" bestFit="1" customWidth="1"/>
    <col min="3" max="4" width="9.42578125" bestFit="1" customWidth="1"/>
    <col min="5" max="5" width="9.42578125" customWidth="1"/>
    <col min="6" max="6" width="10.7109375" style="27" bestFit="1" customWidth="1"/>
    <col min="7" max="7" width="9.42578125" style="27" bestFit="1" customWidth="1"/>
    <col min="11" max="13" width="9.140625" style="19"/>
    <col min="14" max="14" width="9.140625" style="20"/>
    <col min="15" max="15" width="9.5703125" style="21" bestFit="1" customWidth="1"/>
  </cols>
  <sheetData>
    <row r="1" spans="1:18" ht="90" x14ac:dyDescent="0.25">
      <c r="A1" s="83" t="s">
        <v>0</v>
      </c>
      <c r="B1" s="10" t="s">
        <v>1</v>
      </c>
      <c r="C1" s="10" t="s">
        <v>2</v>
      </c>
      <c r="D1" s="11" t="s">
        <v>122</v>
      </c>
      <c r="E1" s="11" t="s">
        <v>126</v>
      </c>
      <c r="F1" s="11" t="s">
        <v>69</v>
      </c>
      <c r="G1" s="77" t="s">
        <v>64</v>
      </c>
      <c r="H1" s="11" t="s">
        <v>70</v>
      </c>
      <c r="I1" s="12" t="s">
        <v>71</v>
      </c>
      <c r="J1" s="13" t="s">
        <v>72</v>
      </c>
      <c r="K1" s="12" t="s">
        <v>73</v>
      </c>
      <c r="L1" s="12" t="s">
        <v>74</v>
      </c>
      <c r="M1" s="12" t="s">
        <v>75</v>
      </c>
      <c r="N1" s="32" t="s">
        <v>76</v>
      </c>
      <c r="O1" s="14" t="s">
        <v>77</v>
      </c>
      <c r="P1" s="14"/>
      <c r="Q1" s="14"/>
      <c r="R1" s="14"/>
    </row>
    <row r="2" spans="1:18" x14ac:dyDescent="0.25">
      <c r="A2" s="80">
        <f>DATE(B2,1,C2)</f>
        <v>37798</v>
      </c>
      <c r="B2" s="2">
        <v>2003</v>
      </c>
      <c r="C2" s="2">
        <v>177</v>
      </c>
      <c r="D2" s="2" t="s">
        <v>117</v>
      </c>
      <c r="E2" s="2">
        <v>1</v>
      </c>
      <c r="F2" s="25" t="s">
        <v>47</v>
      </c>
      <c r="G2" s="25">
        <v>1.524</v>
      </c>
      <c r="H2" s="2">
        <v>67</v>
      </c>
      <c r="I2" s="2">
        <f>(21+18+21+19+21)/5</f>
        <v>20</v>
      </c>
      <c r="J2" s="2">
        <v>9218</v>
      </c>
      <c r="K2" s="22">
        <v>45.1</v>
      </c>
      <c r="L2" s="22">
        <v>28.5</v>
      </c>
      <c r="M2" s="22" t="e">
        <v>#N/A</v>
      </c>
      <c r="N2" s="33">
        <f>(J2/10000)/G2</f>
        <v>0.60485564304461936</v>
      </c>
      <c r="O2" s="22">
        <f t="shared" ref="O2:O13" si="0">SUM(K2:L2)/G2</f>
        <v>48.293963254593173</v>
      </c>
      <c r="Q2" s="2"/>
    </row>
    <row r="3" spans="1:18" x14ac:dyDescent="0.25">
      <c r="A3" s="80">
        <f t="shared" ref="A3:A8" si="1">DATE(B3,1,C3)</f>
        <v>37798</v>
      </c>
      <c r="B3" s="2">
        <v>2003</v>
      </c>
      <c r="C3" s="2">
        <v>177</v>
      </c>
      <c r="D3" s="2" t="s">
        <v>117</v>
      </c>
      <c r="E3" s="2">
        <v>2</v>
      </c>
      <c r="F3" s="25" t="s">
        <v>47</v>
      </c>
      <c r="G3" s="25">
        <v>1.524</v>
      </c>
      <c r="H3" s="2">
        <v>67</v>
      </c>
      <c r="I3" s="22">
        <f>(15+17+18+18+18)/5</f>
        <v>17.2</v>
      </c>
      <c r="J3" s="2">
        <v>6073</v>
      </c>
      <c r="K3" s="22">
        <v>33</v>
      </c>
      <c r="L3" s="22">
        <v>18.899999999999999</v>
      </c>
      <c r="M3" s="22" t="e">
        <v>#N/A</v>
      </c>
      <c r="N3" s="33">
        <f t="shared" ref="N3:N19" si="2">(J3/10000)/G3</f>
        <v>0.39849081364829392</v>
      </c>
      <c r="O3" s="22">
        <f t="shared" si="0"/>
        <v>34.055118110236222</v>
      </c>
      <c r="Q3" s="2"/>
    </row>
    <row r="4" spans="1:18" x14ac:dyDescent="0.25">
      <c r="A4" s="80">
        <f t="shared" si="1"/>
        <v>37798</v>
      </c>
      <c r="B4" s="2">
        <v>2003</v>
      </c>
      <c r="C4" s="2">
        <v>177</v>
      </c>
      <c r="D4" s="2" t="s">
        <v>117</v>
      </c>
      <c r="E4" s="2">
        <v>3</v>
      </c>
      <c r="F4" s="25" t="s">
        <v>47</v>
      </c>
      <c r="G4" s="25">
        <v>1.524</v>
      </c>
      <c r="H4" s="2">
        <v>60</v>
      </c>
      <c r="I4" s="22">
        <f>(17+17+18+17+15)/5</f>
        <v>16.8</v>
      </c>
      <c r="J4" s="2">
        <v>4614</v>
      </c>
      <c r="K4" s="22">
        <v>29.6</v>
      </c>
      <c r="L4" s="22">
        <v>17.3</v>
      </c>
      <c r="M4" s="22" t="e">
        <v>#N/A</v>
      </c>
      <c r="N4" s="33">
        <f t="shared" si="2"/>
        <v>0.30275590551181103</v>
      </c>
      <c r="O4" s="22">
        <f t="shared" si="0"/>
        <v>30.774278215223099</v>
      </c>
      <c r="Q4" s="2"/>
    </row>
    <row r="5" spans="1:18" x14ac:dyDescent="0.25">
      <c r="A5" s="80">
        <f t="shared" si="1"/>
        <v>37798</v>
      </c>
      <c r="B5" s="2">
        <v>2003</v>
      </c>
      <c r="C5" s="2">
        <v>177</v>
      </c>
      <c r="D5" s="2" t="s">
        <v>118</v>
      </c>
      <c r="E5" s="2">
        <v>1</v>
      </c>
      <c r="F5" s="25" t="s">
        <v>47</v>
      </c>
      <c r="G5" s="25">
        <v>1.524</v>
      </c>
      <c r="H5" s="2">
        <v>55</v>
      </c>
      <c r="I5" s="15">
        <v>18.2</v>
      </c>
      <c r="J5" s="16">
        <v>5427</v>
      </c>
      <c r="K5" s="22">
        <v>31.7</v>
      </c>
      <c r="L5" s="28">
        <v>18.5</v>
      </c>
      <c r="M5" s="22" t="e">
        <v>#N/A</v>
      </c>
      <c r="N5" s="33">
        <f t="shared" si="2"/>
        <v>0.35610236220472435</v>
      </c>
      <c r="O5" s="22">
        <f t="shared" si="0"/>
        <v>32.939632545931758</v>
      </c>
      <c r="Q5" s="2"/>
    </row>
    <row r="6" spans="1:18" x14ac:dyDescent="0.25">
      <c r="A6" s="80">
        <f t="shared" si="1"/>
        <v>37798</v>
      </c>
      <c r="B6" s="2">
        <v>2003</v>
      </c>
      <c r="C6" s="2">
        <v>177</v>
      </c>
      <c r="D6" s="2" t="s">
        <v>118</v>
      </c>
      <c r="E6" s="2">
        <v>2</v>
      </c>
      <c r="F6" s="25" t="s">
        <v>47</v>
      </c>
      <c r="G6" s="25">
        <v>1.524</v>
      </c>
      <c r="H6" s="2">
        <v>56</v>
      </c>
      <c r="I6" s="15">
        <v>17.2</v>
      </c>
      <c r="J6" s="16">
        <v>4353</v>
      </c>
      <c r="K6" s="22">
        <v>28.5</v>
      </c>
      <c r="L6" s="28">
        <v>17.3</v>
      </c>
      <c r="M6" s="22" t="e">
        <v>#N/A</v>
      </c>
      <c r="N6" s="33">
        <f t="shared" si="2"/>
        <v>0.28562992125984255</v>
      </c>
      <c r="O6" s="22">
        <f t="shared" si="0"/>
        <v>30.052493438320209</v>
      </c>
      <c r="Q6" s="2"/>
    </row>
    <row r="7" spans="1:18" x14ac:dyDescent="0.25">
      <c r="A7" s="80">
        <f t="shared" si="1"/>
        <v>37798</v>
      </c>
      <c r="B7" s="2">
        <v>2003</v>
      </c>
      <c r="C7" s="2">
        <v>177</v>
      </c>
      <c r="D7" s="2" t="s">
        <v>118</v>
      </c>
      <c r="E7" s="2">
        <v>3</v>
      </c>
      <c r="F7" s="25" t="s">
        <v>47</v>
      </c>
      <c r="G7" s="25">
        <v>1.524</v>
      </c>
      <c r="H7" s="2">
        <v>55</v>
      </c>
      <c r="I7" s="15">
        <v>15.4</v>
      </c>
      <c r="J7" s="15">
        <v>4176</v>
      </c>
      <c r="K7" s="29">
        <v>27.7</v>
      </c>
      <c r="L7" s="29">
        <v>15</v>
      </c>
      <c r="M7" s="22" t="e">
        <v>#N/A</v>
      </c>
      <c r="N7" s="33">
        <f t="shared" si="2"/>
        <v>0.27401574803149609</v>
      </c>
      <c r="O7" s="22">
        <f t="shared" si="0"/>
        <v>28.018372703412076</v>
      </c>
      <c r="Q7" s="2"/>
    </row>
    <row r="8" spans="1:18" x14ac:dyDescent="0.25">
      <c r="A8" s="80">
        <f t="shared" si="1"/>
        <v>37810</v>
      </c>
      <c r="B8" s="2">
        <v>2003</v>
      </c>
      <c r="C8" s="2">
        <v>189</v>
      </c>
      <c r="D8" s="2" t="s">
        <v>117</v>
      </c>
      <c r="E8" s="2">
        <v>1</v>
      </c>
      <c r="F8" s="25" t="s">
        <v>48</v>
      </c>
      <c r="G8" s="25">
        <v>1.524</v>
      </c>
      <c r="H8" s="2">
        <v>62</v>
      </c>
      <c r="I8" s="15">
        <v>28.2</v>
      </c>
      <c r="J8" s="15">
        <v>13490</v>
      </c>
      <c r="K8" s="29">
        <v>71.099999999999994</v>
      </c>
      <c r="L8" s="29">
        <v>52</v>
      </c>
      <c r="M8" s="22" t="e">
        <v>#N/A</v>
      </c>
      <c r="N8" s="33">
        <f t="shared" si="2"/>
        <v>0.8851706036745407</v>
      </c>
      <c r="O8" s="22">
        <f t="shared" si="0"/>
        <v>80.774278215223092</v>
      </c>
      <c r="Q8" s="2"/>
    </row>
    <row r="9" spans="1:18" x14ac:dyDescent="0.25">
      <c r="A9" s="80">
        <f t="shared" ref="A9:A13" si="3">DATE(B9,1,C9)</f>
        <v>37810</v>
      </c>
      <c r="B9" s="2">
        <v>2003</v>
      </c>
      <c r="C9" s="2">
        <v>189</v>
      </c>
      <c r="D9" s="2" t="s">
        <v>117</v>
      </c>
      <c r="E9" s="2">
        <v>2</v>
      </c>
      <c r="F9" s="25" t="s">
        <v>48</v>
      </c>
      <c r="G9" s="25">
        <v>1.524</v>
      </c>
      <c r="H9" s="2">
        <v>67</v>
      </c>
      <c r="I9" s="15">
        <v>28</v>
      </c>
      <c r="J9" s="15">
        <v>12163</v>
      </c>
      <c r="K9" s="29">
        <v>65</v>
      </c>
      <c r="L9" s="29">
        <v>47</v>
      </c>
      <c r="M9" s="22" t="e">
        <v>#N/A</v>
      </c>
      <c r="N9" s="33">
        <f t="shared" si="2"/>
        <v>0.79809711286089235</v>
      </c>
      <c r="O9" s="22">
        <f t="shared" si="0"/>
        <v>73.490813648293965</v>
      </c>
      <c r="Q9" s="2"/>
    </row>
    <row r="10" spans="1:18" x14ac:dyDescent="0.25">
      <c r="A10" s="80">
        <f t="shared" si="3"/>
        <v>37810</v>
      </c>
      <c r="B10" s="2">
        <v>2003</v>
      </c>
      <c r="C10" s="2">
        <v>189</v>
      </c>
      <c r="D10" s="2" t="s">
        <v>117</v>
      </c>
      <c r="E10" s="2">
        <v>3</v>
      </c>
      <c r="F10" s="25" t="s">
        <v>48</v>
      </c>
      <c r="G10" s="25">
        <v>1.524</v>
      </c>
      <c r="H10" s="2">
        <v>63</v>
      </c>
      <c r="I10" s="15">
        <v>25.8</v>
      </c>
      <c r="J10" s="15">
        <v>11800</v>
      </c>
      <c r="K10" s="29">
        <v>59.1</v>
      </c>
      <c r="L10" s="29">
        <v>42</v>
      </c>
      <c r="M10" s="22" t="e">
        <v>#N/A</v>
      </c>
      <c r="N10" s="33">
        <f t="shared" si="2"/>
        <v>0.77427821522309703</v>
      </c>
      <c r="O10" s="22">
        <f t="shared" si="0"/>
        <v>66.338582677165348</v>
      </c>
      <c r="Q10" s="2"/>
    </row>
    <row r="11" spans="1:18" x14ac:dyDescent="0.25">
      <c r="A11" s="80">
        <f t="shared" si="3"/>
        <v>37810</v>
      </c>
      <c r="B11" s="2">
        <v>2003</v>
      </c>
      <c r="C11" s="2">
        <v>189</v>
      </c>
      <c r="D11" s="2" t="s">
        <v>118</v>
      </c>
      <c r="E11" s="2">
        <v>1</v>
      </c>
      <c r="F11" s="25" t="s">
        <v>48</v>
      </c>
      <c r="G11" s="25">
        <v>1.524</v>
      </c>
      <c r="H11" s="2">
        <v>70</v>
      </c>
      <c r="I11" s="15">
        <v>25.8</v>
      </c>
      <c r="J11" s="15">
        <v>9747</v>
      </c>
      <c r="K11" s="29">
        <v>54.2</v>
      </c>
      <c r="L11" s="29">
        <v>39.200000000000003</v>
      </c>
      <c r="M11" s="22" t="e">
        <v>#N/A</v>
      </c>
      <c r="N11" s="33">
        <f t="shared" si="2"/>
        <v>0.63956692913385826</v>
      </c>
      <c r="O11" s="22">
        <f t="shared" si="0"/>
        <v>61.28608923884515</v>
      </c>
      <c r="Q11" s="2"/>
    </row>
    <row r="12" spans="1:18" x14ac:dyDescent="0.25">
      <c r="A12" s="80">
        <f t="shared" si="3"/>
        <v>37810</v>
      </c>
      <c r="B12" s="2">
        <v>2003</v>
      </c>
      <c r="C12" s="2">
        <v>189</v>
      </c>
      <c r="D12" s="2" t="s">
        <v>118</v>
      </c>
      <c r="E12" s="2">
        <v>2</v>
      </c>
      <c r="F12" s="25" t="s">
        <v>48</v>
      </c>
      <c r="G12" s="25">
        <v>1.524</v>
      </c>
      <c r="H12" s="2">
        <v>63</v>
      </c>
      <c r="I12" s="15">
        <v>27</v>
      </c>
      <c r="J12" s="15">
        <v>10689</v>
      </c>
      <c r="K12" s="29">
        <v>60.4</v>
      </c>
      <c r="L12" s="29">
        <v>43</v>
      </c>
      <c r="M12" s="22" t="e">
        <v>#N/A</v>
      </c>
      <c r="N12" s="33">
        <f t="shared" si="2"/>
        <v>0.70137795275590553</v>
      </c>
      <c r="O12" s="22">
        <f t="shared" si="0"/>
        <v>67.847769028871397</v>
      </c>
      <c r="Q12" s="2"/>
    </row>
    <row r="13" spans="1:18" x14ac:dyDescent="0.25">
      <c r="A13" s="80">
        <f t="shared" si="3"/>
        <v>37810</v>
      </c>
      <c r="B13" s="2">
        <v>2003</v>
      </c>
      <c r="C13" s="2">
        <v>189</v>
      </c>
      <c r="D13" s="2" t="s">
        <v>118</v>
      </c>
      <c r="E13" s="2">
        <v>3</v>
      </c>
      <c r="F13" s="25" t="s">
        <v>48</v>
      </c>
      <c r="G13" s="25">
        <v>1.524</v>
      </c>
      <c r="H13" s="2">
        <v>57</v>
      </c>
      <c r="I13" s="15">
        <v>22</v>
      </c>
      <c r="J13" s="15">
        <v>7429</v>
      </c>
      <c r="K13" s="29">
        <v>45.3</v>
      </c>
      <c r="L13" s="29">
        <v>28.2</v>
      </c>
      <c r="M13" s="22" t="e">
        <v>#N/A</v>
      </c>
      <c r="N13" s="33">
        <f t="shared" si="2"/>
        <v>0.48746719160104984</v>
      </c>
      <c r="O13" s="22">
        <f t="shared" si="0"/>
        <v>48.228346456692911</v>
      </c>
      <c r="Q13" s="2"/>
    </row>
    <row r="14" spans="1:18" x14ac:dyDescent="0.25">
      <c r="A14" s="80">
        <f t="shared" ref="A14" si="4">DATE(B14,1,C14)</f>
        <v>37825</v>
      </c>
      <c r="B14" s="2">
        <v>2003</v>
      </c>
      <c r="C14" s="2">
        <v>204</v>
      </c>
      <c r="D14" s="2" t="s">
        <v>117</v>
      </c>
      <c r="E14" s="2">
        <v>1</v>
      </c>
      <c r="F14" s="25" t="s">
        <v>49</v>
      </c>
      <c r="G14" s="25">
        <v>1.524</v>
      </c>
      <c r="H14" s="2">
        <v>63</v>
      </c>
      <c r="I14" s="15">
        <v>50</v>
      </c>
      <c r="J14" s="15">
        <v>28622</v>
      </c>
      <c r="K14" s="29">
        <v>160.5</v>
      </c>
      <c r="L14" s="29">
        <v>159.1</v>
      </c>
      <c r="M14" s="22">
        <v>8.8000000000000007</v>
      </c>
      <c r="N14" s="33">
        <f t="shared" si="2"/>
        <v>1.8780839895013124</v>
      </c>
      <c r="O14" s="22">
        <f t="shared" ref="O14:O19" si="5">SUM(K14:M14)/G14</f>
        <v>215.48556430446197</v>
      </c>
      <c r="Q14" s="2"/>
    </row>
    <row r="15" spans="1:18" x14ac:dyDescent="0.25">
      <c r="A15" s="80">
        <f t="shared" ref="A15:A19" si="6">DATE(B15,1,C15)</f>
        <v>37825</v>
      </c>
      <c r="B15" s="2">
        <v>2003</v>
      </c>
      <c r="C15" s="2">
        <v>204</v>
      </c>
      <c r="D15" s="2" t="s">
        <v>117</v>
      </c>
      <c r="E15" s="2">
        <v>2</v>
      </c>
      <c r="F15" s="25" t="s">
        <v>49</v>
      </c>
      <c r="G15" s="25">
        <v>1.524</v>
      </c>
      <c r="H15" s="2">
        <v>60</v>
      </c>
      <c r="I15" s="15">
        <v>46.2</v>
      </c>
      <c r="J15" s="2">
        <v>30002</v>
      </c>
      <c r="K15" s="22">
        <v>166.2</v>
      </c>
      <c r="L15" s="22">
        <v>160.1</v>
      </c>
      <c r="M15" s="22">
        <v>8.6999999999999993</v>
      </c>
      <c r="N15" s="33">
        <f t="shared" si="2"/>
        <v>1.9686351706036744</v>
      </c>
      <c r="O15" s="22">
        <f t="shared" si="5"/>
        <v>219.81627296587922</v>
      </c>
      <c r="Q15" s="2"/>
    </row>
    <row r="16" spans="1:18" x14ac:dyDescent="0.25">
      <c r="A16" s="80">
        <f t="shared" si="6"/>
        <v>37825</v>
      </c>
      <c r="B16" s="2">
        <v>2003</v>
      </c>
      <c r="C16" s="2">
        <v>204</v>
      </c>
      <c r="D16" s="2" t="s">
        <v>117</v>
      </c>
      <c r="E16" s="2">
        <v>3</v>
      </c>
      <c r="F16" s="25" t="s">
        <v>49</v>
      </c>
      <c r="G16" s="25">
        <v>1.524</v>
      </c>
      <c r="H16" s="2">
        <v>61</v>
      </c>
      <c r="I16" s="18">
        <v>43.6</v>
      </c>
      <c r="J16" s="15">
        <v>24013</v>
      </c>
      <c r="K16" s="29">
        <v>140.1</v>
      </c>
      <c r="L16" s="29">
        <v>128.5</v>
      </c>
      <c r="M16" s="29">
        <v>4.9000000000000004</v>
      </c>
      <c r="N16" s="33">
        <f t="shared" si="2"/>
        <v>1.5756561679790027</v>
      </c>
      <c r="O16" s="22">
        <f t="shared" si="5"/>
        <v>179.46194225721786</v>
      </c>
      <c r="Q16" s="2"/>
    </row>
    <row r="17" spans="1:17" x14ac:dyDescent="0.25">
      <c r="A17" s="80">
        <f t="shared" si="6"/>
        <v>37825</v>
      </c>
      <c r="B17" s="2">
        <v>2003</v>
      </c>
      <c r="C17" s="2">
        <v>204</v>
      </c>
      <c r="D17" s="2" t="s">
        <v>118</v>
      </c>
      <c r="E17" s="2">
        <v>1</v>
      </c>
      <c r="F17" s="25" t="s">
        <v>49</v>
      </c>
      <c r="G17" s="25">
        <v>1.524</v>
      </c>
      <c r="H17" s="2">
        <v>50</v>
      </c>
      <c r="I17" s="15">
        <v>38</v>
      </c>
      <c r="J17" s="2">
        <v>19425</v>
      </c>
      <c r="K17" s="22">
        <v>122.5</v>
      </c>
      <c r="L17" s="22">
        <v>102.9</v>
      </c>
      <c r="M17" s="22">
        <v>4.7</v>
      </c>
      <c r="N17" s="33">
        <f t="shared" si="2"/>
        <v>1.2746062992125984</v>
      </c>
      <c r="O17" s="22">
        <f t="shared" si="5"/>
        <v>150.98425196850394</v>
      </c>
      <c r="Q17" s="2"/>
    </row>
    <row r="18" spans="1:17" x14ac:dyDescent="0.25">
      <c r="A18" s="80">
        <f t="shared" si="6"/>
        <v>37825</v>
      </c>
      <c r="B18" s="2">
        <v>2003</v>
      </c>
      <c r="C18" s="2">
        <v>204</v>
      </c>
      <c r="D18" s="2" t="s">
        <v>118</v>
      </c>
      <c r="E18" s="2">
        <v>2</v>
      </c>
      <c r="F18" s="25" t="s">
        <v>49</v>
      </c>
      <c r="G18" s="25">
        <v>1.524</v>
      </c>
      <c r="H18" s="15">
        <v>62</v>
      </c>
      <c r="I18" s="18">
        <v>41.6</v>
      </c>
      <c r="J18" s="2">
        <v>26145</v>
      </c>
      <c r="K18" s="22">
        <v>147.80000000000001</v>
      </c>
      <c r="L18" s="22">
        <v>137.30000000000001</v>
      </c>
      <c r="M18" s="22">
        <v>4.3</v>
      </c>
      <c r="N18" s="33">
        <f t="shared" si="2"/>
        <v>1.7155511811023623</v>
      </c>
      <c r="O18" s="22">
        <f t="shared" si="5"/>
        <v>189.8950131233596</v>
      </c>
      <c r="Q18" s="2"/>
    </row>
    <row r="19" spans="1:17" x14ac:dyDescent="0.25">
      <c r="A19" s="80">
        <f t="shared" si="6"/>
        <v>37825</v>
      </c>
      <c r="B19" s="2">
        <v>2003</v>
      </c>
      <c r="C19" s="2">
        <v>204</v>
      </c>
      <c r="D19" s="2" t="s">
        <v>118</v>
      </c>
      <c r="E19" s="2">
        <v>3</v>
      </c>
      <c r="F19" s="25" t="s">
        <v>49</v>
      </c>
      <c r="G19" s="25">
        <v>1.524</v>
      </c>
      <c r="H19" s="15">
        <v>54</v>
      </c>
      <c r="I19" s="15">
        <v>42.8</v>
      </c>
      <c r="J19" s="2">
        <v>27726</v>
      </c>
      <c r="K19" s="22">
        <v>146.9</v>
      </c>
      <c r="L19" s="22">
        <v>134.19999999999999</v>
      </c>
      <c r="M19" s="22">
        <v>3.5</v>
      </c>
      <c r="N19" s="33">
        <f t="shared" si="2"/>
        <v>1.8192913385826772</v>
      </c>
      <c r="O19" s="22">
        <f t="shared" si="5"/>
        <v>186.74540682414698</v>
      </c>
      <c r="Q19" s="2"/>
    </row>
    <row r="20" spans="1:17" x14ac:dyDescent="0.25">
      <c r="A20" s="80"/>
      <c r="B20" s="2"/>
      <c r="C20" s="2"/>
      <c r="D20" s="2"/>
      <c r="E20" s="2"/>
      <c r="F20" s="25"/>
      <c r="G20" s="25"/>
      <c r="H20" s="15"/>
      <c r="I20" s="15"/>
      <c r="J20" s="2"/>
      <c r="K20" s="22"/>
      <c r="L20" s="22"/>
      <c r="M20" s="22"/>
      <c r="N20" s="33"/>
      <c r="O20" s="37"/>
      <c r="P20" s="2"/>
      <c r="Q20" s="2"/>
    </row>
    <row r="21" spans="1:17" x14ac:dyDescent="0.25">
      <c r="A21" s="80"/>
      <c r="B21" s="2"/>
      <c r="C21" s="2"/>
      <c r="D21" s="2"/>
      <c r="E21" s="2"/>
      <c r="F21" s="25"/>
      <c r="G21" s="25"/>
      <c r="H21" s="15"/>
      <c r="I21" s="15"/>
      <c r="J21" s="2"/>
      <c r="K21" s="22"/>
      <c r="L21" s="22"/>
      <c r="M21" s="22"/>
      <c r="N21" s="33"/>
      <c r="O21" s="37"/>
      <c r="P21" s="2"/>
      <c r="Q21" s="2"/>
    </row>
    <row r="22" spans="1:17" x14ac:dyDescent="0.25">
      <c r="A22" s="80"/>
      <c r="B22" s="2"/>
      <c r="C22" s="2"/>
      <c r="D22" s="2"/>
      <c r="E22" s="2"/>
      <c r="F22" s="25"/>
      <c r="G22" s="25"/>
      <c r="H22" s="15"/>
      <c r="I22" s="15"/>
      <c r="J22" s="2"/>
      <c r="K22" s="22"/>
      <c r="L22" s="22"/>
      <c r="M22" s="22"/>
      <c r="N22" s="33"/>
      <c r="O22" s="37"/>
      <c r="P22" s="2"/>
      <c r="Q22" s="2"/>
    </row>
    <row r="23" spans="1:17" x14ac:dyDescent="0.25">
      <c r="A23" s="80"/>
      <c r="B23" s="2"/>
      <c r="C23" s="2"/>
      <c r="D23" s="2"/>
      <c r="E23" s="2"/>
      <c r="F23" s="25"/>
      <c r="G23" s="25"/>
      <c r="H23" s="15"/>
      <c r="I23" s="15"/>
      <c r="J23" s="2"/>
      <c r="K23" s="22"/>
      <c r="L23" s="22"/>
      <c r="M23" s="22"/>
      <c r="N23" s="33"/>
      <c r="O23" s="37"/>
      <c r="P23" s="2"/>
      <c r="Q23" s="2"/>
    </row>
    <row r="24" spans="1:17" x14ac:dyDescent="0.25">
      <c r="A24" s="80"/>
      <c r="B24" s="2"/>
      <c r="C24" s="2"/>
      <c r="D24" s="2"/>
      <c r="E24" s="2"/>
      <c r="F24" s="25"/>
      <c r="G24" s="25"/>
      <c r="H24" s="15"/>
      <c r="I24" s="15"/>
      <c r="J24" s="2"/>
      <c r="K24" s="22"/>
      <c r="L24" s="22"/>
      <c r="M24" s="22"/>
      <c r="N24" s="33"/>
      <c r="O24" s="37"/>
      <c r="P24" s="2"/>
      <c r="Q24" s="2"/>
    </row>
    <row r="25" spans="1:17" x14ac:dyDescent="0.25">
      <c r="A25" s="80"/>
      <c r="B25" s="2"/>
      <c r="C25" s="2"/>
      <c r="D25" s="2"/>
      <c r="E25" s="2"/>
      <c r="F25" s="25"/>
      <c r="G25" s="25"/>
      <c r="H25" s="2"/>
      <c r="I25" s="15"/>
      <c r="J25" s="2"/>
      <c r="K25" s="22"/>
      <c r="L25" s="22"/>
      <c r="M25" s="22"/>
      <c r="N25" s="33"/>
      <c r="O25" s="37"/>
      <c r="P25" s="2"/>
      <c r="Q25" s="2"/>
    </row>
    <row r="26" spans="1:17" x14ac:dyDescent="0.25">
      <c r="A26" s="80"/>
      <c r="B26" s="2"/>
      <c r="C26" s="2"/>
      <c r="D26" s="2"/>
      <c r="E26" s="2"/>
      <c r="F26" s="25"/>
      <c r="G26" s="25"/>
      <c r="H26" s="15"/>
      <c r="I26" s="15"/>
      <c r="J26" s="2"/>
      <c r="K26" s="22"/>
      <c r="L26" s="22"/>
      <c r="M26" s="22"/>
      <c r="N26" s="33"/>
      <c r="O26" s="37"/>
      <c r="P26" s="2"/>
      <c r="Q26" s="2"/>
    </row>
    <row r="27" spans="1:17" x14ac:dyDescent="0.25">
      <c r="A27" s="80"/>
      <c r="B27" s="2"/>
      <c r="C27" s="2"/>
      <c r="D27" s="2"/>
      <c r="E27" s="2"/>
      <c r="F27" s="25"/>
      <c r="G27" s="25"/>
      <c r="H27" s="15"/>
      <c r="I27" s="15"/>
      <c r="J27" s="2"/>
      <c r="K27" s="22"/>
      <c r="L27" s="22"/>
      <c r="M27" s="22"/>
      <c r="N27" s="33"/>
      <c r="O27" s="37"/>
      <c r="P27" s="2"/>
      <c r="Q27" s="2"/>
    </row>
    <row r="28" spans="1:17" x14ac:dyDescent="0.25">
      <c r="A28" s="80"/>
      <c r="B28" s="2"/>
      <c r="C28" s="2"/>
      <c r="D28" s="2"/>
      <c r="E28" s="2"/>
      <c r="F28" s="25"/>
      <c r="G28" s="25"/>
      <c r="H28" s="15"/>
      <c r="I28" s="15"/>
      <c r="J28" s="2"/>
      <c r="K28" s="22"/>
      <c r="L28" s="22"/>
      <c r="M28" s="22"/>
      <c r="N28" s="33"/>
      <c r="O28" s="37"/>
      <c r="P28" s="2"/>
      <c r="Q28" s="2"/>
    </row>
    <row r="29" spans="1:17" x14ac:dyDescent="0.25">
      <c r="A29" s="80"/>
      <c r="B29" s="2"/>
      <c r="C29" s="2"/>
      <c r="D29" s="2"/>
      <c r="E29" s="2"/>
      <c r="F29" s="25"/>
      <c r="G29" s="25"/>
      <c r="H29" s="2"/>
      <c r="I29" s="15"/>
      <c r="J29" s="2"/>
      <c r="K29" s="22"/>
      <c r="L29" s="22"/>
      <c r="M29" s="22"/>
      <c r="N29" s="33"/>
      <c r="O29" s="37"/>
      <c r="P29" s="2"/>
      <c r="Q29" s="2"/>
    </row>
    <row r="30" spans="1:17" x14ac:dyDescent="0.25">
      <c r="A30" s="80"/>
      <c r="B30" s="2"/>
      <c r="C30" s="2"/>
      <c r="D30" s="2"/>
      <c r="E30" s="2"/>
      <c r="F30" s="25"/>
      <c r="G30" s="25"/>
      <c r="H30" s="15"/>
      <c r="I30" s="15"/>
      <c r="J30" s="2"/>
      <c r="K30" s="22"/>
      <c r="L30" s="22"/>
      <c r="M30" s="22"/>
      <c r="N30" s="33"/>
      <c r="O30" s="37"/>
      <c r="P30" s="2"/>
      <c r="Q30" s="2"/>
    </row>
    <row r="31" spans="1:17" x14ac:dyDescent="0.25">
      <c r="A31" s="80"/>
      <c r="B31" s="2"/>
      <c r="C31" s="2"/>
      <c r="D31" s="2"/>
      <c r="E31" s="2"/>
      <c r="F31" s="25"/>
      <c r="G31" s="25"/>
      <c r="H31" s="15"/>
      <c r="I31" s="15"/>
      <c r="J31" s="2"/>
      <c r="K31" s="22"/>
      <c r="L31" s="22"/>
      <c r="M31" s="22"/>
      <c r="N31" s="33"/>
      <c r="O31" s="37"/>
      <c r="P31" s="2"/>
      <c r="Q31" s="2"/>
    </row>
    <row r="32" spans="1:17" x14ac:dyDescent="0.25">
      <c r="A32" s="80"/>
      <c r="B32" s="2"/>
      <c r="C32" s="2"/>
      <c r="D32" s="2"/>
      <c r="E32" s="2"/>
      <c r="F32" s="25"/>
      <c r="G32" s="25"/>
      <c r="H32" s="15"/>
      <c r="I32" s="15"/>
      <c r="J32" s="2"/>
      <c r="K32" s="22"/>
      <c r="L32" s="22"/>
      <c r="M32" s="22"/>
      <c r="N32" s="33"/>
      <c r="O32" s="37"/>
      <c r="P32" s="2"/>
      <c r="Q32" s="2"/>
    </row>
    <row r="33" spans="1:17" x14ac:dyDescent="0.25">
      <c r="A33" s="80"/>
      <c r="B33" s="2"/>
      <c r="C33" s="2"/>
      <c r="D33" s="2"/>
      <c r="E33" s="2"/>
      <c r="F33" s="25"/>
      <c r="G33" s="25"/>
      <c r="H33" s="15"/>
      <c r="I33" s="15"/>
      <c r="J33" s="23"/>
      <c r="K33" s="30"/>
      <c r="L33" s="30"/>
      <c r="M33" s="30"/>
      <c r="N33" s="35"/>
      <c r="O33" s="37"/>
      <c r="P33" s="2"/>
      <c r="Q33" s="2"/>
    </row>
    <row r="34" spans="1:17" x14ac:dyDescent="0.25">
      <c r="A34" s="80"/>
      <c r="B34" s="2"/>
      <c r="C34" s="2"/>
      <c r="D34" s="23"/>
      <c r="E34" s="23"/>
      <c r="F34" s="25"/>
      <c r="G34" s="25"/>
      <c r="H34" s="15"/>
      <c r="I34" s="15"/>
      <c r="J34" s="23"/>
      <c r="K34" s="30"/>
      <c r="L34" s="30"/>
      <c r="M34" s="30"/>
      <c r="N34" s="35"/>
      <c r="O34" s="24"/>
      <c r="P34" s="2"/>
      <c r="Q34" s="2"/>
    </row>
    <row r="35" spans="1:17" x14ac:dyDescent="0.25">
      <c r="A35" s="80"/>
      <c r="B35" s="2"/>
      <c r="C35" s="2"/>
      <c r="D35" s="23"/>
      <c r="E35" s="23"/>
      <c r="F35" s="25"/>
      <c r="G35" s="25"/>
      <c r="H35" s="2"/>
      <c r="I35" s="15"/>
      <c r="J35" s="23"/>
      <c r="K35" s="30"/>
      <c r="L35" s="30"/>
      <c r="M35" s="30"/>
      <c r="N35" s="35"/>
      <c r="O35" s="24"/>
      <c r="P35" s="2"/>
      <c r="Q35" s="2"/>
    </row>
    <row r="36" spans="1:17" x14ac:dyDescent="0.25">
      <c r="A36" s="80"/>
      <c r="B36" s="2"/>
      <c r="C36" s="2"/>
      <c r="D36" s="23"/>
      <c r="E36" s="23"/>
      <c r="F36" s="25"/>
      <c r="G36" s="25"/>
      <c r="H36" s="2"/>
      <c r="I36" s="15"/>
      <c r="J36" s="23"/>
      <c r="K36" s="30"/>
      <c r="L36" s="30"/>
      <c r="M36" s="30"/>
      <c r="N36" s="35"/>
      <c r="O36" s="24"/>
      <c r="P36" s="2"/>
      <c r="Q36" s="2"/>
    </row>
    <row r="37" spans="1:17" x14ac:dyDescent="0.25">
      <c r="A37" s="80"/>
      <c r="B37" s="2"/>
      <c r="C37" s="2"/>
      <c r="D37" s="23"/>
      <c r="E37" s="23"/>
      <c r="F37" s="25"/>
      <c r="G37" s="25"/>
      <c r="H37" s="15"/>
      <c r="I37" s="15"/>
      <c r="J37" s="23"/>
      <c r="K37" s="30"/>
      <c r="L37" s="30"/>
      <c r="M37" s="30"/>
      <c r="N37" s="35"/>
      <c r="O37" s="24"/>
      <c r="P37" s="2"/>
      <c r="Q37" s="2"/>
    </row>
    <row r="38" spans="1:17" x14ac:dyDescent="0.25">
      <c r="A38" s="80"/>
      <c r="B38" s="2"/>
      <c r="C38" s="2"/>
      <c r="D38" s="23"/>
      <c r="E38" s="23"/>
      <c r="F38" s="25"/>
      <c r="G38" s="25"/>
      <c r="H38" s="15"/>
      <c r="I38" s="15"/>
      <c r="J38" s="23"/>
      <c r="K38" s="30"/>
      <c r="L38" s="30"/>
      <c r="M38" s="30"/>
      <c r="N38" s="35"/>
      <c r="O38" s="24"/>
      <c r="P38" s="2"/>
      <c r="Q38" s="2"/>
    </row>
    <row r="39" spans="1:17" x14ac:dyDescent="0.25">
      <c r="A39" s="80"/>
      <c r="B39" s="2"/>
      <c r="C39" s="2"/>
      <c r="D39" s="23"/>
      <c r="E39" s="23"/>
      <c r="F39" s="25"/>
      <c r="G39" s="25"/>
      <c r="H39" s="15"/>
      <c r="I39" s="2"/>
      <c r="J39" s="15"/>
      <c r="K39" s="29"/>
      <c r="L39" s="29"/>
      <c r="M39" s="29"/>
      <c r="N39" s="34"/>
      <c r="O39" s="24"/>
      <c r="P39" s="2"/>
      <c r="Q39" s="2"/>
    </row>
    <row r="40" spans="1:17" x14ac:dyDescent="0.25">
      <c r="A40" s="80"/>
      <c r="B40" s="2"/>
      <c r="C40" s="2"/>
      <c r="D40" s="23"/>
      <c r="E40" s="23"/>
      <c r="F40" s="25"/>
      <c r="G40" s="25"/>
      <c r="H40" s="15"/>
      <c r="I40" s="2"/>
      <c r="J40" s="15"/>
      <c r="K40" s="29"/>
      <c r="L40" s="29"/>
      <c r="M40" s="29"/>
      <c r="N40" s="34"/>
      <c r="O40" s="17"/>
      <c r="P40" s="2"/>
      <c r="Q40" s="2"/>
    </row>
    <row r="41" spans="1:17" x14ac:dyDescent="0.25">
      <c r="A41" s="80"/>
      <c r="B41" s="2"/>
      <c r="C41" s="2"/>
      <c r="D41" s="23"/>
      <c r="E41" s="23"/>
      <c r="F41" s="25"/>
      <c r="G41" s="25"/>
      <c r="H41" s="15"/>
      <c r="I41" s="15"/>
      <c r="J41" s="15"/>
      <c r="K41" s="29"/>
      <c r="L41" s="29"/>
      <c r="M41" s="29"/>
      <c r="N41" s="34"/>
      <c r="O41" s="17"/>
      <c r="P41" s="2"/>
      <c r="Q41" s="2"/>
    </row>
    <row r="42" spans="1:17" x14ac:dyDescent="0.25">
      <c r="A42" s="80"/>
      <c r="B42" s="2"/>
      <c r="C42" s="2"/>
      <c r="D42" s="23"/>
      <c r="E42" s="23"/>
      <c r="F42" s="25"/>
      <c r="G42" s="25"/>
      <c r="H42" s="15"/>
      <c r="I42" s="15"/>
      <c r="J42" s="15"/>
      <c r="K42" s="29"/>
      <c r="L42" s="29"/>
      <c r="M42" s="29"/>
      <c r="N42" s="34"/>
      <c r="O42" s="17"/>
      <c r="P42" s="2"/>
      <c r="Q42" s="2"/>
    </row>
    <row r="43" spans="1:17" x14ac:dyDescent="0.25">
      <c r="A43" s="80"/>
      <c r="B43" s="2"/>
      <c r="C43" s="2"/>
      <c r="D43" s="23"/>
      <c r="E43" s="23"/>
      <c r="F43" s="25"/>
      <c r="G43" s="25"/>
      <c r="H43" s="15"/>
      <c r="I43" s="15"/>
      <c r="J43" s="15"/>
      <c r="K43" s="29"/>
      <c r="L43" s="29"/>
      <c r="M43" s="29"/>
      <c r="N43" s="34"/>
      <c r="O43" s="17"/>
      <c r="P43" s="2"/>
      <c r="Q43" s="2"/>
    </row>
    <row r="44" spans="1:17" x14ac:dyDescent="0.25">
      <c r="A44" s="80"/>
      <c r="B44" s="2"/>
      <c r="C44" s="2"/>
      <c r="D44" s="23"/>
      <c r="E44" s="23"/>
      <c r="F44" s="25"/>
      <c r="G44" s="25"/>
      <c r="H44" s="15"/>
      <c r="I44" s="15"/>
      <c r="J44" s="15"/>
      <c r="K44" s="29"/>
      <c r="L44" s="29"/>
      <c r="M44" s="29"/>
      <c r="N44" s="34"/>
      <c r="O44" s="17"/>
      <c r="P44" s="2"/>
      <c r="Q44" s="2"/>
    </row>
    <row r="45" spans="1:17" x14ac:dyDescent="0.25">
      <c r="A45" s="80"/>
      <c r="B45" s="2"/>
      <c r="C45" s="2"/>
      <c r="D45" s="23"/>
      <c r="E45" s="23"/>
      <c r="F45" s="25"/>
      <c r="G45" s="25"/>
      <c r="H45" s="15"/>
      <c r="I45" s="15"/>
      <c r="J45" s="2"/>
      <c r="K45" s="22"/>
      <c r="L45" s="22"/>
      <c r="M45" s="22"/>
      <c r="N45" s="33"/>
      <c r="O45" s="17"/>
      <c r="P45" s="2"/>
      <c r="Q45" s="2"/>
    </row>
    <row r="46" spans="1:17" x14ac:dyDescent="0.25">
      <c r="A46" s="80"/>
      <c r="B46" s="2"/>
      <c r="C46" s="2"/>
      <c r="D46" s="23"/>
      <c r="E46" s="23"/>
      <c r="F46" s="25"/>
      <c r="G46" s="25"/>
      <c r="H46" s="15"/>
      <c r="I46" s="15"/>
      <c r="J46" s="2"/>
      <c r="K46" s="22"/>
      <c r="L46" s="22"/>
      <c r="M46" s="22"/>
      <c r="N46" s="33"/>
      <c r="O46" s="37"/>
      <c r="P46" s="2"/>
      <c r="Q46" s="2"/>
    </row>
    <row r="47" spans="1:17" x14ac:dyDescent="0.25">
      <c r="A47" s="80"/>
      <c r="B47" s="2"/>
      <c r="C47" s="2"/>
      <c r="D47" s="23"/>
      <c r="E47" s="23"/>
      <c r="F47" s="25"/>
      <c r="G47" s="25"/>
      <c r="H47" s="15"/>
      <c r="I47" s="15"/>
      <c r="J47" s="2"/>
      <c r="K47" s="22"/>
      <c r="L47" s="22"/>
      <c r="M47" s="22"/>
      <c r="N47" s="33"/>
      <c r="O47" s="37"/>
      <c r="P47" s="2"/>
      <c r="Q47" s="2"/>
    </row>
    <row r="48" spans="1:17" x14ac:dyDescent="0.25">
      <c r="A48" s="80"/>
      <c r="B48" s="2"/>
      <c r="C48" s="2"/>
      <c r="D48" s="23"/>
      <c r="E48" s="23"/>
      <c r="F48" s="25"/>
      <c r="G48" s="25"/>
      <c r="H48" s="15"/>
      <c r="I48" s="15"/>
      <c r="J48" s="2"/>
      <c r="K48" s="22"/>
      <c r="L48" s="22"/>
      <c r="M48" s="22"/>
      <c r="N48" s="33"/>
      <c r="O48" s="37"/>
      <c r="P48" s="2"/>
      <c r="Q48" s="2"/>
    </row>
    <row r="49" spans="1:17" x14ac:dyDescent="0.25">
      <c r="A49" s="80"/>
      <c r="B49" s="2"/>
      <c r="C49" s="2"/>
      <c r="D49" s="23"/>
      <c r="E49" s="23"/>
      <c r="F49" s="25"/>
      <c r="G49" s="25"/>
      <c r="H49" s="2"/>
      <c r="I49" s="15"/>
      <c r="J49" s="2"/>
      <c r="K49" s="22"/>
      <c r="L49" s="22"/>
      <c r="M49" s="22"/>
      <c r="N49" s="33"/>
      <c r="O49" s="37"/>
      <c r="P49" s="2"/>
      <c r="Q49" s="2"/>
    </row>
    <row r="50" spans="1:17" x14ac:dyDescent="0.25">
      <c r="A50" s="80"/>
      <c r="B50" s="2"/>
      <c r="C50" s="2"/>
      <c r="D50" s="23"/>
      <c r="E50" s="23"/>
      <c r="F50" s="25"/>
      <c r="G50" s="25"/>
      <c r="H50" s="2"/>
      <c r="I50" s="15"/>
      <c r="J50" s="2"/>
      <c r="K50" s="22"/>
      <c r="L50" s="22"/>
      <c r="M50" s="22"/>
      <c r="N50" s="33"/>
      <c r="O50" s="37"/>
      <c r="P50" s="2"/>
      <c r="Q50" s="2"/>
    </row>
    <row r="51" spans="1:17" x14ac:dyDescent="0.25">
      <c r="A51" s="80"/>
      <c r="B51" s="2"/>
      <c r="C51" s="2"/>
      <c r="D51" s="23"/>
      <c r="E51" s="23"/>
      <c r="F51" s="25"/>
      <c r="G51" s="25"/>
      <c r="H51" s="2"/>
      <c r="I51" s="15"/>
      <c r="J51" s="2"/>
      <c r="K51" s="22"/>
      <c r="L51" s="22"/>
      <c r="M51" s="22"/>
      <c r="N51" s="33"/>
      <c r="O51" s="37"/>
      <c r="P51" s="2"/>
      <c r="Q51" s="2"/>
    </row>
    <row r="52" spans="1:17" x14ac:dyDescent="0.25">
      <c r="A52" s="80"/>
      <c r="B52" s="2"/>
      <c r="C52" s="2"/>
      <c r="D52" s="23"/>
      <c r="E52" s="23"/>
      <c r="F52" s="25"/>
      <c r="G52" s="25"/>
      <c r="H52" s="2"/>
      <c r="I52" s="15"/>
      <c r="J52" s="2"/>
      <c r="K52" s="22"/>
      <c r="L52" s="22"/>
      <c r="M52" s="22"/>
      <c r="N52" s="33"/>
      <c r="O52" s="37"/>
      <c r="P52" s="2"/>
      <c r="Q52" s="2"/>
    </row>
    <row r="53" spans="1:17" x14ac:dyDescent="0.25">
      <c r="A53" s="80"/>
      <c r="B53" s="2"/>
      <c r="C53" s="2"/>
      <c r="D53" s="23"/>
      <c r="E53" s="23"/>
      <c r="F53" s="25"/>
      <c r="G53" s="25"/>
      <c r="H53" s="2"/>
      <c r="I53" s="2"/>
      <c r="J53" s="2"/>
      <c r="K53" s="22"/>
      <c r="L53" s="22"/>
      <c r="M53" s="22"/>
      <c r="N53" s="33"/>
      <c r="O53" s="37"/>
      <c r="P53" s="2"/>
      <c r="Q53" s="2"/>
    </row>
    <row r="54" spans="1:17" x14ac:dyDescent="0.25">
      <c r="A54" s="80"/>
      <c r="B54" s="2"/>
      <c r="C54" s="2"/>
      <c r="D54" s="23"/>
      <c r="E54" s="23"/>
      <c r="F54" s="25"/>
      <c r="G54" s="25"/>
      <c r="H54" s="2"/>
      <c r="I54" s="2"/>
      <c r="J54" s="2"/>
      <c r="K54" s="22"/>
      <c r="L54" s="22"/>
      <c r="M54" s="22"/>
      <c r="N54" s="33"/>
      <c r="O54" s="37"/>
      <c r="P54" s="2"/>
      <c r="Q54" s="2"/>
    </row>
    <row r="55" spans="1:17" x14ac:dyDescent="0.25">
      <c r="A55" s="80"/>
      <c r="B55" s="2"/>
      <c r="C55" s="2"/>
      <c r="D55" s="23"/>
      <c r="E55" s="23"/>
      <c r="F55" s="25"/>
      <c r="G55" s="25"/>
      <c r="H55" s="2"/>
      <c r="I55" s="2"/>
      <c r="J55" s="2"/>
      <c r="K55" s="22"/>
      <c r="L55" s="22"/>
      <c r="M55" s="22"/>
      <c r="N55" s="33"/>
      <c r="O55" s="37"/>
      <c r="P55" s="2"/>
      <c r="Q55" s="2"/>
    </row>
    <row r="56" spans="1:17" x14ac:dyDescent="0.25">
      <c r="A56" s="80"/>
      <c r="B56" s="2"/>
      <c r="C56" s="2"/>
      <c r="D56" s="23"/>
      <c r="E56" s="23"/>
      <c r="F56" s="25"/>
      <c r="G56" s="25"/>
      <c r="H56" s="2"/>
      <c r="I56" s="2"/>
      <c r="J56" s="2"/>
      <c r="K56" s="22"/>
      <c r="L56" s="22"/>
      <c r="M56" s="22"/>
      <c r="N56" s="33"/>
      <c r="O56" s="37"/>
      <c r="P56" s="2"/>
      <c r="Q56" s="2"/>
    </row>
    <row r="57" spans="1:17" x14ac:dyDescent="0.25">
      <c r="A57" s="80"/>
      <c r="B57" s="2"/>
      <c r="C57" s="2"/>
      <c r="D57" s="23"/>
      <c r="E57" s="23"/>
      <c r="F57" s="25"/>
      <c r="G57" s="25"/>
      <c r="H57" s="2"/>
      <c r="I57" s="2"/>
      <c r="J57" s="2"/>
      <c r="K57" s="22"/>
      <c r="L57" s="22"/>
      <c r="M57" s="22"/>
      <c r="N57" s="33"/>
      <c r="O57" s="37"/>
      <c r="P57" s="2"/>
      <c r="Q57" s="2"/>
    </row>
    <row r="58" spans="1:17" x14ac:dyDescent="0.25">
      <c r="A58" s="80"/>
      <c r="B58" s="2"/>
      <c r="C58" s="2"/>
      <c r="D58" s="23"/>
      <c r="E58" s="23"/>
      <c r="F58" s="25"/>
      <c r="G58" s="25"/>
      <c r="H58" s="2"/>
      <c r="I58" s="2"/>
      <c r="J58" s="2"/>
      <c r="K58" s="22"/>
      <c r="L58" s="22"/>
      <c r="M58" s="22"/>
      <c r="N58" s="33"/>
      <c r="O58" s="37"/>
      <c r="P58" s="2"/>
      <c r="Q58" s="2"/>
    </row>
    <row r="59" spans="1:17" x14ac:dyDescent="0.25">
      <c r="A59" s="80"/>
      <c r="B59" s="2"/>
      <c r="C59" s="2"/>
      <c r="D59" s="23"/>
      <c r="E59" s="23"/>
      <c r="F59" s="25"/>
      <c r="G59" s="25"/>
      <c r="H59" s="2"/>
      <c r="I59" s="2"/>
      <c r="J59" s="2"/>
      <c r="K59" s="22"/>
      <c r="L59" s="22"/>
      <c r="M59" s="22"/>
      <c r="N59" s="33"/>
      <c r="O59" s="37"/>
      <c r="P59" s="2"/>
      <c r="Q59" s="2"/>
    </row>
    <row r="60" spans="1:17" x14ac:dyDescent="0.25">
      <c r="A60" s="80"/>
      <c r="B60" s="2"/>
      <c r="C60" s="2"/>
      <c r="D60" s="23"/>
      <c r="E60" s="23"/>
      <c r="F60" s="25"/>
      <c r="G60" s="25"/>
      <c r="H60" s="2"/>
      <c r="I60" s="2"/>
      <c r="J60" s="2"/>
      <c r="K60" s="22"/>
      <c r="L60" s="22"/>
      <c r="M60" s="22"/>
      <c r="N60" s="33"/>
      <c r="O60" s="37"/>
      <c r="P60" s="2"/>
      <c r="Q60" s="2"/>
    </row>
    <row r="61" spans="1:17" x14ac:dyDescent="0.25">
      <c r="A61" s="80"/>
      <c r="B61" s="2"/>
      <c r="C61" s="2"/>
      <c r="D61" s="23"/>
      <c r="E61" s="23"/>
      <c r="F61" s="25"/>
      <c r="G61" s="25"/>
      <c r="H61" s="2"/>
      <c r="I61" s="2"/>
      <c r="J61" s="2"/>
      <c r="K61" s="22"/>
      <c r="L61" s="22"/>
      <c r="M61" s="22"/>
      <c r="N61" s="33"/>
      <c r="O61" s="37"/>
      <c r="P61" s="2"/>
      <c r="Q61" s="2"/>
    </row>
    <row r="62" spans="1:17" x14ac:dyDescent="0.25">
      <c r="A62" s="80"/>
      <c r="B62" s="2"/>
      <c r="C62" s="2"/>
      <c r="D62" s="2"/>
      <c r="E62" s="2"/>
      <c r="F62" s="25"/>
      <c r="G62" s="25"/>
      <c r="H62" s="2"/>
      <c r="I62" s="2"/>
      <c r="J62" s="2"/>
      <c r="K62" s="22"/>
      <c r="L62" s="22"/>
      <c r="M62" s="22"/>
      <c r="N62" s="33"/>
      <c r="O62" s="37"/>
      <c r="P62" s="2"/>
      <c r="Q62" s="2"/>
    </row>
    <row r="63" spans="1:17" x14ac:dyDescent="0.25">
      <c r="A63" s="80"/>
      <c r="B63" s="2"/>
      <c r="C63" s="2"/>
      <c r="D63" s="2"/>
      <c r="E63" s="2"/>
      <c r="F63" s="25"/>
      <c r="G63" s="25"/>
      <c r="H63" s="2"/>
      <c r="I63" s="2"/>
      <c r="J63" s="2"/>
      <c r="K63" s="22"/>
      <c r="L63" s="22"/>
      <c r="M63" s="22"/>
      <c r="N63" s="33"/>
      <c r="O63" s="37"/>
      <c r="P63" s="2"/>
      <c r="Q63" s="2"/>
    </row>
    <row r="64" spans="1:17" x14ac:dyDescent="0.25">
      <c r="A64" s="80"/>
      <c r="B64" s="2"/>
      <c r="C64" s="2"/>
      <c r="D64" s="2"/>
      <c r="E64" s="2"/>
      <c r="F64" s="25"/>
      <c r="G64" s="25"/>
      <c r="H64" s="2"/>
      <c r="I64" s="2"/>
      <c r="J64" s="2"/>
      <c r="K64" s="22"/>
      <c r="L64" s="22"/>
      <c r="M64" s="22"/>
      <c r="N64" s="33"/>
      <c r="O64" s="37"/>
      <c r="P64" s="2"/>
      <c r="Q64" s="2"/>
    </row>
    <row r="65" spans="1:17" x14ac:dyDescent="0.25">
      <c r="A65" s="80"/>
      <c r="B65" s="2"/>
      <c r="C65" s="2"/>
      <c r="D65" s="2"/>
      <c r="E65" s="2"/>
      <c r="F65" s="25"/>
      <c r="G65" s="25"/>
      <c r="H65" s="2"/>
      <c r="I65" s="2"/>
      <c r="J65" s="2"/>
      <c r="K65" s="22"/>
      <c r="L65" s="22"/>
      <c r="M65" s="22"/>
      <c r="N65" s="33"/>
      <c r="O65" s="37"/>
      <c r="P65" s="2"/>
      <c r="Q65" s="2"/>
    </row>
    <row r="66" spans="1:17" x14ac:dyDescent="0.25">
      <c r="A66" s="80"/>
      <c r="B66" s="2"/>
      <c r="C66" s="2"/>
      <c r="D66" s="2"/>
      <c r="E66" s="2"/>
      <c r="F66" s="25"/>
      <c r="G66" s="25"/>
      <c r="H66" s="2"/>
      <c r="I66" s="2"/>
      <c r="J66" s="2"/>
      <c r="K66" s="22"/>
      <c r="L66" s="22"/>
      <c r="M66" s="22"/>
      <c r="N66" s="33"/>
      <c r="O66" s="37"/>
      <c r="P66" s="2"/>
      <c r="Q66" s="2"/>
    </row>
    <row r="67" spans="1:17" x14ac:dyDescent="0.25">
      <c r="A67" s="80"/>
      <c r="B67" s="2"/>
      <c r="C67" s="2"/>
      <c r="D67" s="2"/>
      <c r="E67" s="2"/>
      <c r="F67" s="25"/>
      <c r="G67" s="25"/>
      <c r="H67" s="2"/>
      <c r="I67" s="2"/>
      <c r="J67" s="2"/>
      <c r="K67" s="22"/>
      <c r="L67" s="22"/>
      <c r="M67" s="22"/>
      <c r="N67" s="33"/>
      <c r="O67" s="37"/>
      <c r="P67" s="2"/>
      <c r="Q67" s="2"/>
    </row>
    <row r="68" spans="1:17" x14ac:dyDescent="0.25">
      <c r="A68" s="80"/>
      <c r="B68" s="2"/>
      <c r="C68" s="2"/>
      <c r="D68" s="2"/>
      <c r="E68" s="2"/>
      <c r="F68" s="25"/>
      <c r="G68" s="25"/>
      <c r="H68" s="2"/>
      <c r="I68" s="2"/>
      <c r="J68" s="2"/>
      <c r="K68" s="22"/>
      <c r="L68" s="22"/>
      <c r="M68" s="22"/>
      <c r="N68" s="33"/>
      <c r="O68" s="37"/>
      <c r="P68" s="2"/>
      <c r="Q68" s="2"/>
    </row>
    <row r="69" spans="1:17" x14ac:dyDescent="0.25">
      <c r="A69" s="80"/>
      <c r="B69" s="2"/>
      <c r="C69" s="2"/>
      <c r="D69" s="2"/>
      <c r="E69" s="2"/>
      <c r="F69" s="25"/>
      <c r="G69" s="25"/>
      <c r="H69" s="2"/>
      <c r="I69" s="2"/>
      <c r="J69" s="2"/>
      <c r="K69" s="22"/>
      <c r="L69" s="22"/>
      <c r="M69" s="22"/>
      <c r="N69" s="33"/>
      <c r="O69" s="37"/>
      <c r="P69" s="2"/>
      <c r="Q69" s="2"/>
    </row>
    <row r="70" spans="1:17" x14ac:dyDescent="0.25">
      <c r="A70" s="80"/>
      <c r="B70" s="2"/>
      <c r="C70" s="2"/>
      <c r="D70" s="2"/>
      <c r="E70" s="2"/>
      <c r="F70" s="25"/>
      <c r="G70" s="25"/>
      <c r="H70" s="2"/>
      <c r="I70" s="2"/>
      <c r="J70" s="2"/>
      <c r="K70" s="22"/>
      <c r="L70" s="22"/>
      <c r="M70" s="22"/>
      <c r="N70" s="33"/>
      <c r="O70" s="37"/>
      <c r="P70" s="2"/>
      <c r="Q70" s="2"/>
    </row>
    <row r="71" spans="1:17" x14ac:dyDescent="0.25">
      <c r="A71" s="80"/>
      <c r="B71" s="2"/>
      <c r="C71" s="2"/>
      <c r="D71" s="2"/>
      <c r="E71" s="2"/>
      <c r="F71" s="25"/>
      <c r="G71" s="25"/>
      <c r="H71" s="2"/>
      <c r="I71" s="2"/>
      <c r="J71" s="2"/>
      <c r="K71" s="22"/>
      <c r="L71" s="22"/>
      <c r="M71" s="22"/>
      <c r="N71" s="33"/>
      <c r="O71" s="37"/>
      <c r="P71" s="2"/>
      <c r="Q71" s="2"/>
    </row>
    <row r="72" spans="1:17" x14ac:dyDescent="0.25">
      <c r="A72" s="80"/>
      <c r="B72" s="2"/>
      <c r="C72" s="2"/>
      <c r="D72" s="2"/>
      <c r="E72" s="2"/>
      <c r="F72" s="25"/>
      <c r="G72" s="25"/>
      <c r="H72" s="2"/>
      <c r="I72" s="2"/>
      <c r="J72" s="2"/>
      <c r="K72" s="22"/>
      <c r="L72" s="22"/>
      <c r="M72" s="22"/>
      <c r="N72" s="33"/>
      <c r="O72" s="37"/>
      <c r="P72" s="2"/>
      <c r="Q72" s="2"/>
    </row>
    <row r="73" spans="1:17" x14ac:dyDescent="0.25">
      <c r="A73" s="80"/>
      <c r="B73" s="2"/>
      <c r="C73" s="2"/>
      <c r="D73" s="2"/>
      <c r="E73" s="2"/>
      <c r="F73" s="25"/>
      <c r="G73" s="25"/>
      <c r="H73" s="2"/>
      <c r="I73" s="2"/>
      <c r="J73" s="2"/>
      <c r="K73" s="22"/>
      <c r="L73" s="22"/>
      <c r="M73" s="22"/>
      <c r="N73" s="33"/>
      <c r="O73" s="37"/>
      <c r="P73" s="2"/>
      <c r="Q73" s="2"/>
    </row>
    <row r="74" spans="1:17" x14ac:dyDescent="0.25">
      <c r="A74" s="80"/>
      <c r="B74" s="2"/>
      <c r="C74" s="2"/>
      <c r="D74" s="2"/>
      <c r="E74" s="2"/>
      <c r="F74" s="25"/>
      <c r="G74" s="25"/>
      <c r="H74" s="2"/>
      <c r="I74" s="2"/>
      <c r="J74" s="2"/>
      <c r="K74" s="22"/>
      <c r="L74" s="22"/>
      <c r="M74" s="22"/>
      <c r="N74" s="33"/>
      <c r="O74" s="37"/>
      <c r="P74" s="2"/>
      <c r="Q74" s="2"/>
    </row>
    <row r="75" spans="1:17" ht="15.75" x14ac:dyDescent="0.25">
      <c r="A75" s="80"/>
      <c r="B75" s="2"/>
      <c r="C75" s="2"/>
      <c r="D75" s="2"/>
      <c r="E75" s="2"/>
      <c r="F75" s="25"/>
      <c r="G75" s="25"/>
      <c r="H75" s="1"/>
      <c r="I75" s="1"/>
      <c r="J75" s="1"/>
      <c r="K75" s="31"/>
      <c r="L75" s="31"/>
      <c r="M75" s="31"/>
      <c r="N75" s="36"/>
      <c r="O75" s="37"/>
      <c r="P75" s="2"/>
      <c r="Q75" s="2"/>
    </row>
    <row r="76" spans="1:17" ht="15.75" x14ac:dyDescent="0.25">
      <c r="A76" s="80"/>
      <c r="B76" s="2"/>
      <c r="C76" s="2"/>
      <c r="D76" s="2"/>
      <c r="E76" s="2"/>
      <c r="F76" s="25"/>
      <c r="G76" s="25"/>
      <c r="H76" s="1"/>
      <c r="I76" s="1"/>
      <c r="J76" s="1"/>
      <c r="K76" s="31"/>
      <c r="L76" s="31"/>
      <c r="M76" s="31"/>
      <c r="N76" s="36"/>
      <c r="O76" s="38"/>
      <c r="P76" s="2"/>
      <c r="Q76" s="2"/>
    </row>
    <row r="77" spans="1:17" ht="15.75" x14ac:dyDescent="0.25">
      <c r="A77" s="80"/>
      <c r="B77" s="2"/>
      <c r="C77" s="2"/>
      <c r="D77" s="2"/>
      <c r="E77" s="2"/>
      <c r="F77" s="25"/>
      <c r="G77" s="25"/>
      <c r="H77" s="1"/>
      <c r="I77" s="1"/>
      <c r="J77" s="1"/>
      <c r="K77" s="31"/>
      <c r="L77" s="31"/>
      <c r="M77" s="31"/>
      <c r="N77" s="36"/>
      <c r="O77" s="38"/>
      <c r="P77" s="2"/>
      <c r="Q77" s="2"/>
    </row>
    <row r="78" spans="1:17" ht="15.75" x14ac:dyDescent="0.25">
      <c r="A78" s="80"/>
      <c r="B78" s="2"/>
      <c r="C78" s="2"/>
      <c r="D78" s="2"/>
      <c r="E78" s="2"/>
      <c r="F78" s="25"/>
      <c r="G78" s="25"/>
      <c r="H78" s="1"/>
      <c r="I78" s="1"/>
      <c r="J78" s="1"/>
      <c r="K78" s="31"/>
      <c r="L78" s="31"/>
      <c r="M78" s="31"/>
      <c r="N78" s="36"/>
      <c r="O78" s="38"/>
      <c r="P78" s="2"/>
      <c r="Q78" s="2"/>
    </row>
    <row r="79" spans="1:17" ht="15.75" x14ac:dyDescent="0.25">
      <c r="A79" s="81"/>
      <c r="B79" s="1"/>
      <c r="C79" s="1"/>
      <c r="D79" s="1"/>
      <c r="E79" s="1"/>
      <c r="F79" s="26"/>
      <c r="G79" s="26"/>
      <c r="H79" s="1"/>
      <c r="I79" s="1"/>
      <c r="J79" s="1"/>
      <c r="K79" s="31"/>
      <c r="L79" s="31"/>
      <c r="M79" s="31"/>
      <c r="N79" s="36"/>
      <c r="O79" s="38"/>
    </row>
    <row r="80" spans="1:17" ht="15.75" x14ac:dyDescent="0.25">
      <c r="A80" s="81"/>
      <c r="B80" s="1"/>
      <c r="C80" s="1"/>
      <c r="D80" s="1"/>
      <c r="E80" s="1"/>
      <c r="F80" s="26"/>
      <c r="G80" s="26"/>
      <c r="H80" s="1"/>
      <c r="I80" s="1"/>
      <c r="O80" s="38"/>
    </row>
    <row r="81" spans="1:9" ht="15.75" x14ac:dyDescent="0.25">
      <c r="A81" s="81"/>
      <c r="B81" s="1"/>
      <c r="C81" s="1"/>
      <c r="D81" s="1"/>
      <c r="E81" s="1"/>
      <c r="F81" s="26"/>
      <c r="G81" s="26"/>
      <c r="H81" s="1"/>
      <c r="I81" s="1"/>
    </row>
    <row r="82" spans="1:9" ht="15.75" x14ac:dyDescent="0.25">
      <c r="A82" s="81"/>
      <c r="B82" s="1"/>
      <c r="C82" s="1"/>
      <c r="D82" s="1"/>
      <c r="E82" s="1"/>
      <c r="F82" s="26"/>
      <c r="G82" s="26"/>
      <c r="H82" s="1"/>
      <c r="I82" s="1"/>
    </row>
    <row r="83" spans="1:9" ht="15.75" x14ac:dyDescent="0.25">
      <c r="A83" s="81"/>
      <c r="B83" s="1"/>
      <c r="C83" s="1"/>
      <c r="D83" s="1"/>
      <c r="E83" s="1"/>
      <c r="F83" s="26"/>
      <c r="G83" s="26"/>
      <c r="H83" s="1"/>
      <c r="I83" s="1"/>
    </row>
    <row r="84" spans="1:9" ht="15.75" x14ac:dyDescent="0.25">
      <c r="A84" s="81"/>
      <c r="B84" s="1"/>
      <c r="C84" s="1"/>
      <c r="D84" s="1"/>
      <c r="E84" s="1"/>
      <c r="F84" s="26"/>
      <c r="G84" s="26"/>
      <c r="I84" s="1"/>
    </row>
    <row r="85" spans="1:9" ht="15.75" x14ac:dyDescent="0.25">
      <c r="A85" s="81"/>
      <c r="B85" s="1"/>
      <c r="C85" s="1"/>
      <c r="D85" s="1"/>
      <c r="E85" s="1"/>
      <c r="F85" s="26"/>
      <c r="G85" s="26"/>
      <c r="I85" s="1"/>
    </row>
    <row r="86" spans="1:9" ht="15.75" x14ac:dyDescent="0.25">
      <c r="A86" s="81"/>
      <c r="B86" s="1"/>
      <c r="C86" s="1"/>
      <c r="D86" s="1"/>
      <c r="E86" s="1"/>
      <c r="F86" s="26"/>
      <c r="G86" s="26"/>
      <c r="I86" s="1"/>
    </row>
    <row r="87" spans="1:9" ht="15.75" x14ac:dyDescent="0.25">
      <c r="A87" s="81"/>
      <c r="B87" s="1"/>
      <c r="C87" s="1"/>
      <c r="D87" s="1"/>
      <c r="E87" s="1"/>
      <c r="F87" s="26"/>
      <c r="G87" s="26"/>
      <c r="I87" s="1"/>
    </row>
    <row r="88" spans="1:9" ht="15.75" x14ac:dyDescent="0.25">
      <c r="A88" s="81"/>
      <c r="B88" s="1"/>
      <c r="C88" s="1"/>
      <c r="D88" s="1"/>
      <c r="E88" s="1"/>
      <c r="F88" s="26"/>
      <c r="G88" s="26"/>
    </row>
    <row r="89" spans="1:9" ht="15.75" x14ac:dyDescent="0.25">
      <c r="A89" s="81"/>
      <c r="B89" s="1"/>
      <c r="C89" s="1"/>
      <c r="D89" s="1"/>
      <c r="E89" s="1"/>
      <c r="F89" s="26"/>
      <c r="G89" s="26"/>
    </row>
    <row r="90" spans="1:9" ht="15.75" x14ac:dyDescent="0.25">
      <c r="A90" s="81"/>
      <c r="B90" s="1"/>
      <c r="C90" s="1"/>
      <c r="D90" s="1"/>
      <c r="E90" s="1"/>
      <c r="F90" s="26"/>
      <c r="G90" s="26"/>
    </row>
    <row r="91" spans="1:9" ht="15.75" x14ac:dyDescent="0.25">
      <c r="A91" s="81"/>
      <c r="B91" s="1"/>
      <c r="C91" s="1"/>
      <c r="D91" s="1"/>
      <c r="E91" s="1"/>
      <c r="F91" s="26"/>
      <c r="G91" s="26"/>
    </row>
    <row r="92" spans="1:9" ht="15.75" x14ac:dyDescent="0.25">
      <c r="A92" s="81"/>
      <c r="B92" s="1"/>
      <c r="C92" s="1"/>
      <c r="D92" s="1"/>
      <c r="E92" s="1"/>
      <c r="F92" s="26"/>
      <c r="G92" s="26"/>
    </row>
    <row r="93" spans="1:9" ht="15.75" x14ac:dyDescent="0.25">
      <c r="A93" s="81"/>
      <c r="B93" s="1"/>
      <c r="C93" s="1"/>
      <c r="D93" s="1"/>
      <c r="E93" s="1"/>
      <c r="F93" s="26"/>
      <c r="G93" s="26"/>
    </row>
    <row r="94" spans="1:9" ht="15.75" x14ac:dyDescent="0.25">
      <c r="A94" s="81"/>
      <c r="B94" s="1"/>
      <c r="C94" s="1"/>
      <c r="D94" s="1"/>
      <c r="E94" s="1"/>
      <c r="F94" s="26"/>
      <c r="G94" s="26"/>
    </row>
    <row r="95" spans="1:9" ht="15.75" x14ac:dyDescent="0.25">
      <c r="A95" s="81"/>
      <c r="B95" s="1"/>
      <c r="C95" s="1"/>
      <c r="D95" s="1"/>
      <c r="E95" s="1"/>
      <c r="F95" s="26"/>
      <c r="G95" s="26"/>
    </row>
    <row r="96" spans="1:9" ht="15.75" x14ac:dyDescent="0.25">
      <c r="A96" s="81"/>
      <c r="B96" s="1"/>
      <c r="C96" s="1"/>
      <c r="D96" s="1"/>
      <c r="E96" s="1"/>
      <c r="F96" s="26"/>
      <c r="G96" s="2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870B4-6AC8-412B-969E-460E91F8D989}">
  <dimension ref="A1:H22"/>
  <sheetViews>
    <sheetView topLeftCell="A2" workbookViewId="0">
      <selection activeCell="C6" sqref="C6"/>
    </sheetView>
  </sheetViews>
  <sheetFormatPr defaultColWidth="24.28515625" defaultRowHeight="14.25" x14ac:dyDescent="0.25"/>
  <cols>
    <col min="1" max="2" width="24.28515625" style="76"/>
    <col min="3" max="3" width="81.5703125" style="76" customWidth="1"/>
    <col min="4" max="4" width="19.28515625" style="76" customWidth="1"/>
    <col min="5" max="5" width="10.85546875" style="76" customWidth="1"/>
    <col min="6" max="7" width="12.28515625" style="76" customWidth="1"/>
    <col min="8" max="8" width="11.7109375" style="76" customWidth="1"/>
    <col min="9" max="16384" width="24.28515625" style="76"/>
  </cols>
  <sheetData>
    <row r="1" spans="1:8" ht="45" x14ac:dyDescent="0.25">
      <c r="A1" s="8" t="s">
        <v>29</v>
      </c>
      <c r="B1" s="8" t="s">
        <v>30</v>
      </c>
      <c r="C1" s="8" t="s">
        <v>31</v>
      </c>
      <c r="D1" s="8" t="s">
        <v>32</v>
      </c>
      <c r="E1" s="8" t="s">
        <v>33</v>
      </c>
      <c r="F1" s="8" t="s">
        <v>34</v>
      </c>
      <c r="G1" s="8" t="s">
        <v>35</v>
      </c>
      <c r="H1" s="8" t="s">
        <v>36</v>
      </c>
    </row>
    <row r="2" spans="1:8" ht="28.5" x14ac:dyDescent="0.25">
      <c r="A2" s="76" t="s">
        <v>55</v>
      </c>
      <c r="B2" s="76" t="s">
        <v>0</v>
      </c>
      <c r="C2" s="65" t="s">
        <v>37</v>
      </c>
      <c r="D2" s="68" t="s">
        <v>38</v>
      </c>
      <c r="E2" s="65">
        <v>10</v>
      </c>
      <c r="F2" s="68" t="s">
        <v>38</v>
      </c>
      <c r="G2" s="65" t="s">
        <v>39</v>
      </c>
      <c r="H2" s="65" t="s">
        <v>40</v>
      </c>
    </row>
    <row r="3" spans="1:8" ht="28.5" x14ac:dyDescent="0.25">
      <c r="A3" s="76" t="s">
        <v>55</v>
      </c>
      <c r="B3" s="76" t="s">
        <v>1</v>
      </c>
      <c r="C3" s="65" t="s">
        <v>1</v>
      </c>
      <c r="D3" s="65" t="s">
        <v>41</v>
      </c>
      <c r="E3" s="65">
        <v>4</v>
      </c>
      <c r="F3" s="76" t="s">
        <v>41</v>
      </c>
      <c r="G3" s="65" t="s">
        <v>39</v>
      </c>
      <c r="H3" s="65" t="s">
        <v>40</v>
      </c>
    </row>
    <row r="4" spans="1:8" ht="28.5" x14ac:dyDescent="0.25">
      <c r="A4" s="76" t="s">
        <v>55</v>
      </c>
      <c r="B4" s="76" t="s">
        <v>50</v>
      </c>
      <c r="C4" s="65" t="s">
        <v>42</v>
      </c>
      <c r="D4" s="65" t="s">
        <v>43</v>
      </c>
      <c r="E4" s="65" t="s">
        <v>87</v>
      </c>
      <c r="F4" s="76" t="s">
        <v>44</v>
      </c>
      <c r="G4" s="65" t="s">
        <v>39</v>
      </c>
      <c r="H4" s="65" t="s">
        <v>40</v>
      </c>
    </row>
    <row r="5" spans="1:8" ht="42.75" x14ac:dyDescent="0.25">
      <c r="A5" s="76" t="s">
        <v>55</v>
      </c>
      <c r="B5" s="76" t="s">
        <v>122</v>
      </c>
      <c r="C5" s="65" t="s">
        <v>124</v>
      </c>
      <c r="D5" s="65" t="s">
        <v>123</v>
      </c>
      <c r="E5" s="65"/>
      <c r="G5" s="65" t="s">
        <v>39</v>
      </c>
      <c r="H5" s="65" t="s">
        <v>40</v>
      </c>
    </row>
    <row r="6" spans="1:8" ht="85.5" x14ac:dyDescent="0.25">
      <c r="A6" s="76" t="s">
        <v>55</v>
      </c>
      <c r="B6" s="76" t="s">
        <v>116</v>
      </c>
      <c r="C6" s="65" t="s">
        <v>125</v>
      </c>
      <c r="D6" s="76" t="s">
        <v>43</v>
      </c>
      <c r="G6" s="65" t="s">
        <v>39</v>
      </c>
      <c r="H6" s="65" t="s">
        <v>40</v>
      </c>
    </row>
    <row r="7" spans="1:8" ht="42.75" x14ac:dyDescent="0.25">
      <c r="A7" s="76" t="s">
        <v>55</v>
      </c>
      <c r="B7" s="76" t="s">
        <v>88</v>
      </c>
      <c r="C7" s="76" t="s">
        <v>112</v>
      </c>
      <c r="D7" s="65" t="s">
        <v>45</v>
      </c>
      <c r="G7" s="65" t="s">
        <v>39</v>
      </c>
      <c r="H7" s="65" t="s">
        <v>40</v>
      </c>
    </row>
    <row r="8" spans="1:8" ht="28.5" x14ac:dyDescent="0.25">
      <c r="A8" s="76" t="s">
        <v>55</v>
      </c>
      <c r="B8" s="76" t="s">
        <v>64</v>
      </c>
      <c r="C8" s="76" t="s">
        <v>111</v>
      </c>
      <c r="D8" s="65" t="s">
        <v>45</v>
      </c>
      <c r="G8" s="65" t="s">
        <v>39</v>
      </c>
      <c r="H8" s="65" t="s">
        <v>40</v>
      </c>
    </row>
    <row r="9" spans="1:8" ht="28.5" x14ac:dyDescent="0.25">
      <c r="A9" s="76" t="s">
        <v>55</v>
      </c>
      <c r="B9" s="76" t="s">
        <v>70</v>
      </c>
      <c r="C9" s="76" t="s">
        <v>96</v>
      </c>
      <c r="D9" s="65" t="s">
        <v>45</v>
      </c>
      <c r="G9" s="65" t="s">
        <v>39</v>
      </c>
      <c r="H9" s="65" t="s">
        <v>46</v>
      </c>
    </row>
    <row r="10" spans="1:8" ht="28.5" x14ac:dyDescent="0.25">
      <c r="A10" s="76" t="s">
        <v>55</v>
      </c>
      <c r="B10" s="76" t="s">
        <v>89</v>
      </c>
      <c r="C10" s="76" t="s">
        <v>95</v>
      </c>
    </row>
    <row r="11" spans="1:8" ht="28.5" x14ac:dyDescent="0.25">
      <c r="A11" s="76" t="s">
        <v>55</v>
      </c>
      <c r="B11" s="76" t="s">
        <v>90</v>
      </c>
      <c r="C11" s="76" t="s">
        <v>97</v>
      </c>
      <c r="D11" s="65" t="s">
        <v>45</v>
      </c>
      <c r="G11" s="65" t="s">
        <v>39</v>
      </c>
      <c r="H11" s="65" t="s">
        <v>46</v>
      </c>
    </row>
    <row r="12" spans="1:8" ht="28.5" x14ac:dyDescent="0.25">
      <c r="A12" s="76" t="s">
        <v>55</v>
      </c>
      <c r="B12" s="76" t="s">
        <v>91</v>
      </c>
      <c r="C12" s="76" t="s">
        <v>98</v>
      </c>
      <c r="D12" s="65" t="s">
        <v>45</v>
      </c>
      <c r="G12" s="65" t="s">
        <v>39</v>
      </c>
      <c r="H12" s="65" t="s">
        <v>46</v>
      </c>
    </row>
    <row r="13" spans="1:8" ht="28.5" x14ac:dyDescent="0.25">
      <c r="A13" s="76" t="s">
        <v>55</v>
      </c>
      <c r="B13" s="76" t="s">
        <v>60</v>
      </c>
      <c r="C13" s="76" t="s">
        <v>99</v>
      </c>
      <c r="D13" s="65" t="s">
        <v>45</v>
      </c>
      <c r="G13" s="65" t="s">
        <v>39</v>
      </c>
      <c r="H13" s="65" t="s">
        <v>46</v>
      </c>
    </row>
    <row r="14" spans="1:8" ht="28.5" x14ac:dyDescent="0.25">
      <c r="A14" s="76" t="s">
        <v>55</v>
      </c>
      <c r="B14" s="76" t="s">
        <v>58</v>
      </c>
      <c r="C14" s="76" t="s">
        <v>100</v>
      </c>
      <c r="D14" s="65" t="s">
        <v>45</v>
      </c>
      <c r="G14" s="65" t="s">
        <v>39</v>
      </c>
      <c r="H14" s="65" t="s">
        <v>46</v>
      </c>
    </row>
    <row r="15" spans="1:8" ht="28.5" x14ac:dyDescent="0.25">
      <c r="A15" s="76" t="s">
        <v>55</v>
      </c>
      <c r="B15" s="76" t="s">
        <v>57</v>
      </c>
      <c r="C15" s="76" t="s">
        <v>101</v>
      </c>
      <c r="D15" s="65" t="s">
        <v>45</v>
      </c>
      <c r="G15" s="65" t="s">
        <v>39</v>
      </c>
      <c r="H15" s="65" t="s">
        <v>46</v>
      </c>
    </row>
    <row r="16" spans="1:8" ht="28.5" x14ac:dyDescent="0.25">
      <c r="A16" s="76" t="s">
        <v>55</v>
      </c>
      <c r="B16" s="76" t="s">
        <v>115</v>
      </c>
      <c r="C16" s="76" t="s">
        <v>114</v>
      </c>
      <c r="D16" s="65" t="s">
        <v>45</v>
      </c>
      <c r="G16" s="65" t="s">
        <v>39</v>
      </c>
      <c r="H16" s="65" t="s">
        <v>46</v>
      </c>
    </row>
    <row r="17" spans="1:8" ht="28.5" x14ac:dyDescent="0.25">
      <c r="A17" s="76" t="s">
        <v>55</v>
      </c>
      <c r="B17" s="76" t="s">
        <v>92</v>
      </c>
      <c r="C17" s="76" t="s">
        <v>102</v>
      </c>
      <c r="D17" s="65" t="s">
        <v>45</v>
      </c>
      <c r="G17" s="65" t="s">
        <v>39</v>
      </c>
      <c r="H17" s="65" t="s">
        <v>46</v>
      </c>
    </row>
    <row r="18" spans="1:8" ht="28.5" x14ac:dyDescent="0.25">
      <c r="A18" s="76" t="s">
        <v>55</v>
      </c>
      <c r="B18" s="76" t="s">
        <v>93</v>
      </c>
      <c r="C18" s="76" t="s">
        <v>103</v>
      </c>
    </row>
    <row r="19" spans="1:8" ht="28.5" x14ac:dyDescent="0.25">
      <c r="A19" s="76" t="s">
        <v>55</v>
      </c>
      <c r="B19" s="76" t="s">
        <v>94</v>
      </c>
      <c r="C19" s="76" t="s">
        <v>104</v>
      </c>
    </row>
    <row r="20" spans="1:8" ht="28.5" x14ac:dyDescent="0.25">
      <c r="A20" s="76" t="s">
        <v>55</v>
      </c>
      <c r="B20" s="76" t="s">
        <v>110</v>
      </c>
      <c r="C20" s="76" t="s">
        <v>105</v>
      </c>
      <c r="D20" s="65" t="s">
        <v>45</v>
      </c>
      <c r="G20" s="65" t="s">
        <v>39</v>
      </c>
      <c r="H20" s="65" t="s">
        <v>46</v>
      </c>
    </row>
    <row r="21" spans="1:8" ht="28.5" x14ac:dyDescent="0.25">
      <c r="A21" s="76" t="s">
        <v>55</v>
      </c>
      <c r="B21" s="76" t="s">
        <v>109</v>
      </c>
      <c r="C21" s="76" t="s">
        <v>106</v>
      </c>
      <c r="D21" s="65" t="s">
        <v>45</v>
      </c>
      <c r="G21" s="65" t="s">
        <v>39</v>
      </c>
      <c r="H21" s="65" t="s">
        <v>46</v>
      </c>
    </row>
    <row r="22" spans="1:8" ht="28.5" x14ac:dyDescent="0.25">
      <c r="A22" s="76" t="s">
        <v>55</v>
      </c>
      <c r="B22" s="76" t="s">
        <v>108</v>
      </c>
      <c r="C22" s="76" t="s">
        <v>107</v>
      </c>
      <c r="D22" s="65" t="s">
        <v>45</v>
      </c>
      <c r="G22" s="65" t="s">
        <v>39</v>
      </c>
      <c r="H22" s="65" t="s">
        <v>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B8D3D-E332-476D-8C36-2CF2D1BE8224}">
  <dimension ref="A1:W30"/>
  <sheetViews>
    <sheetView workbookViewId="0"/>
  </sheetViews>
  <sheetFormatPr defaultRowHeight="15" x14ac:dyDescent="0.25"/>
  <cols>
    <col min="1" max="1" width="13.7109375" style="82" customWidth="1"/>
    <col min="2" max="2" width="7.7109375" customWidth="1"/>
    <col min="3" max="3" width="9.42578125" bestFit="1" customWidth="1"/>
    <col min="4" max="4" width="10.85546875" bestFit="1" customWidth="1"/>
    <col min="5" max="6" width="10.85546875" customWidth="1"/>
    <col min="9" max="9" width="9.140625" style="57"/>
    <col min="10" max="11" width="9.140625" style="19"/>
    <col min="12" max="12" width="9.140625" style="21"/>
    <col min="13" max="13" width="8.85546875" style="21"/>
    <col min="14" max="14" width="9.140625" style="21"/>
    <col min="15" max="15" width="10.85546875" style="58" customWidth="1"/>
    <col min="16" max="16" width="8.85546875" style="58"/>
    <col min="17" max="18" width="9.140625" style="58"/>
    <col min="19" max="21" width="9.140625" style="19"/>
  </cols>
  <sheetData>
    <row r="1" spans="1:23" ht="90.75" x14ac:dyDescent="0.25">
      <c r="A1" s="78" t="s">
        <v>0</v>
      </c>
      <c r="B1" s="40" t="s">
        <v>1</v>
      </c>
      <c r="C1" s="41" t="s">
        <v>50</v>
      </c>
      <c r="D1" s="41" t="s">
        <v>68</v>
      </c>
      <c r="E1" s="41" t="s">
        <v>116</v>
      </c>
      <c r="F1" s="41" t="s">
        <v>88</v>
      </c>
      <c r="G1" s="42" t="s">
        <v>64</v>
      </c>
      <c r="H1" s="42" t="s">
        <v>70</v>
      </c>
      <c r="I1" s="43" t="s">
        <v>89</v>
      </c>
      <c r="J1" s="44" t="s">
        <v>90</v>
      </c>
      <c r="K1" s="44" t="s">
        <v>91</v>
      </c>
      <c r="L1" s="45" t="s">
        <v>60</v>
      </c>
      <c r="M1" s="44" t="s">
        <v>58</v>
      </c>
      <c r="N1" s="45" t="s">
        <v>57</v>
      </c>
      <c r="O1" s="46" t="s">
        <v>115</v>
      </c>
      <c r="P1" s="46" t="s">
        <v>92</v>
      </c>
      <c r="Q1" s="46" t="s">
        <v>93</v>
      </c>
      <c r="R1" s="46" t="s">
        <v>94</v>
      </c>
      <c r="S1" s="47" t="s">
        <v>110</v>
      </c>
      <c r="T1" s="47" t="s">
        <v>109</v>
      </c>
      <c r="U1" s="47" t="s">
        <v>108</v>
      </c>
    </row>
    <row r="2" spans="1:23" x14ac:dyDescent="0.25">
      <c r="A2" s="79">
        <f>DATE(B2,1,C2)</f>
        <v>37896</v>
      </c>
      <c r="B2" s="48">
        <v>2003</v>
      </c>
      <c r="C2" s="48">
        <v>275</v>
      </c>
      <c r="D2" s="48" t="s">
        <v>117</v>
      </c>
      <c r="E2" s="48">
        <v>1</v>
      </c>
      <c r="F2" s="48">
        <v>100</v>
      </c>
      <c r="G2" s="70">
        <v>3.048</v>
      </c>
      <c r="H2" s="48">
        <v>126</v>
      </c>
      <c r="I2" s="49">
        <v>4581</v>
      </c>
      <c r="J2" s="50">
        <v>2872.3</v>
      </c>
      <c r="K2" s="50">
        <v>1587.7</v>
      </c>
      <c r="L2" s="50">
        <f>K2/G2</f>
        <v>520.89895013123362</v>
      </c>
      <c r="M2" s="74">
        <f>L2*10</f>
        <v>5208.989501312336</v>
      </c>
      <c r="N2" s="51">
        <f>0.892179*M2</f>
        <v>4647.3510442913384</v>
      </c>
      <c r="O2" s="52">
        <f>(N2/0.87)/60</f>
        <v>89.029713492171226</v>
      </c>
      <c r="P2" s="52">
        <f>J2/G2</f>
        <v>942.35564304461946</v>
      </c>
      <c r="Q2" s="52">
        <f>H2/G2</f>
        <v>41.338582677165356</v>
      </c>
      <c r="R2" s="52">
        <f>I2/G2</f>
        <v>1502.9527559055118</v>
      </c>
      <c r="S2" s="50">
        <v>79.900000000000006</v>
      </c>
      <c r="T2" s="50">
        <v>78.3</v>
      </c>
      <c r="U2" s="50">
        <v>82.3</v>
      </c>
      <c r="V2" s="48"/>
    </row>
    <row r="3" spans="1:23" x14ac:dyDescent="0.25">
      <c r="A3" s="80">
        <f t="shared" ref="A3:A21" si="0">DATE(B3,1,C3)</f>
        <v>37896</v>
      </c>
      <c r="B3" s="2">
        <v>2003</v>
      </c>
      <c r="C3" s="2">
        <v>275</v>
      </c>
      <c r="D3" s="2" t="s">
        <v>117</v>
      </c>
      <c r="E3" s="2">
        <v>2</v>
      </c>
      <c r="F3" s="2">
        <v>100</v>
      </c>
      <c r="G3" s="71">
        <v>3.048</v>
      </c>
      <c r="H3" s="2">
        <v>121</v>
      </c>
      <c r="I3" s="53">
        <v>4399</v>
      </c>
      <c r="J3" s="22">
        <v>2769.4</v>
      </c>
      <c r="K3" s="22">
        <v>1580.3</v>
      </c>
      <c r="L3" s="73">
        <f>K3/G3</f>
        <v>518.47112860892389</v>
      </c>
      <c r="M3" s="75">
        <f>L3*10</f>
        <v>5184.7112860892394</v>
      </c>
      <c r="N3" s="72">
        <f t="shared" ref="N3:N21" si="1">0.892179*M3</f>
        <v>4625.6905305118116</v>
      </c>
      <c r="O3" s="69">
        <f t="shared" ref="O3:O21" si="2">(N3/0.87)/60</f>
        <v>88.614761120915929</v>
      </c>
      <c r="P3" s="69">
        <f>J3/G3</f>
        <v>908.59580052493436</v>
      </c>
      <c r="Q3" s="54">
        <f>H3/G3</f>
        <v>39.69816272965879</v>
      </c>
      <c r="R3" s="54">
        <f>I3/G3</f>
        <v>1443.2414698162729</v>
      </c>
      <c r="S3" s="22">
        <v>81.599999999999994</v>
      </c>
      <c r="T3" s="22">
        <v>77.5</v>
      </c>
      <c r="U3" s="22">
        <v>81.5</v>
      </c>
      <c r="V3" s="2"/>
    </row>
    <row r="4" spans="1:23" x14ac:dyDescent="0.25">
      <c r="A4" s="80">
        <f t="shared" si="0"/>
        <v>37896</v>
      </c>
      <c r="B4" s="2">
        <v>2003</v>
      </c>
      <c r="C4" s="2">
        <v>275</v>
      </c>
      <c r="D4" s="2" t="s">
        <v>117</v>
      </c>
      <c r="E4" s="2">
        <v>3</v>
      </c>
      <c r="F4" s="2">
        <v>100</v>
      </c>
      <c r="G4" s="71">
        <v>3.048</v>
      </c>
      <c r="H4" s="2">
        <v>110</v>
      </c>
      <c r="I4" s="53">
        <v>3994</v>
      </c>
      <c r="J4" s="22">
        <v>2471.3000000000002</v>
      </c>
      <c r="K4" s="22">
        <v>1412</v>
      </c>
      <c r="L4" s="73">
        <f>K4/G4</f>
        <v>463.25459317585302</v>
      </c>
      <c r="M4" s="75">
        <f t="shared" ref="M4:M21" si="3">L4*10</f>
        <v>4632.5459317585301</v>
      </c>
      <c r="N4" s="72">
        <f t="shared" si="1"/>
        <v>4133.0601968503943</v>
      </c>
      <c r="O4" s="69">
        <f t="shared" si="2"/>
        <v>79.17739840709568</v>
      </c>
      <c r="P4" s="69">
        <f t="shared" ref="P4:P21" si="4">J4/G4</f>
        <v>810.79396325459322</v>
      </c>
      <c r="Q4" s="54">
        <f>H4/G4</f>
        <v>36.089238845144358</v>
      </c>
      <c r="R4" s="54">
        <f>I4/G4</f>
        <v>1310.3674540682414</v>
      </c>
      <c r="S4" s="22">
        <v>81.5</v>
      </c>
      <c r="T4" s="22">
        <v>84.4</v>
      </c>
      <c r="U4" s="22">
        <v>82.7</v>
      </c>
      <c r="V4" s="2"/>
    </row>
    <row r="5" spans="1:23" x14ac:dyDescent="0.25">
      <c r="A5" s="80">
        <f t="shared" si="0"/>
        <v>37894</v>
      </c>
      <c r="B5" s="2">
        <v>2003</v>
      </c>
      <c r="C5" s="2">
        <v>273</v>
      </c>
      <c r="D5" s="2" t="s">
        <v>118</v>
      </c>
      <c r="E5" s="2">
        <v>1</v>
      </c>
      <c r="F5" s="2">
        <v>100</v>
      </c>
      <c r="G5" s="71">
        <v>3.048</v>
      </c>
      <c r="H5" s="2">
        <v>94</v>
      </c>
      <c r="I5" s="53">
        <v>4544</v>
      </c>
      <c r="J5" s="22">
        <v>2645</v>
      </c>
      <c r="K5" s="22">
        <v>1475.1</v>
      </c>
      <c r="L5" s="73">
        <f t="shared" ref="L5:L13" si="5">K5/G5</f>
        <v>483.95669291338578</v>
      </c>
      <c r="M5" s="75">
        <f t="shared" si="3"/>
        <v>4839.5669291338581</v>
      </c>
      <c r="N5" s="72">
        <f t="shared" si="1"/>
        <v>4317.759983267717</v>
      </c>
      <c r="O5" s="69">
        <f t="shared" si="2"/>
        <v>82.715708491718715</v>
      </c>
      <c r="P5" s="69">
        <f t="shared" si="4"/>
        <v>867.78215223097106</v>
      </c>
      <c r="Q5" s="54">
        <f t="shared" ref="Q5:Q21" si="6">H5/G5</f>
        <v>30.83989501312336</v>
      </c>
      <c r="R5" s="54">
        <f t="shared" ref="R5:R21" si="7">I5/G5</f>
        <v>1490.8136482939633</v>
      </c>
      <c r="S5" s="22">
        <v>73.7</v>
      </c>
      <c r="T5" s="22">
        <v>70</v>
      </c>
      <c r="U5" s="22">
        <v>75</v>
      </c>
      <c r="V5" s="2"/>
    </row>
    <row r="6" spans="1:23" x14ac:dyDescent="0.25">
      <c r="A6" s="80">
        <f t="shared" si="0"/>
        <v>37894</v>
      </c>
      <c r="B6" s="2">
        <v>2003</v>
      </c>
      <c r="C6" s="59">
        <v>273</v>
      </c>
      <c r="D6" s="59" t="s">
        <v>118</v>
      </c>
      <c r="E6" s="59">
        <v>2</v>
      </c>
      <c r="F6" s="59">
        <v>100</v>
      </c>
      <c r="G6" s="71">
        <v>3.048</v>
      </c>
      <c r="H6" s="2">
        <v>112</v>
      </c>
      <c r="I6" s="53">
        <v>4189</v>
      </c>
      <c r="J6" s="22">
        <v>2489.6</v>
      </c>
      <c r="K6" s="22">
        <v>1435</v>
      </c>
      <c r="L6" s="73">
        <f t="shared" si="5"/>
        <v>470.80052493438319</v>
      </c>
      <c r="M6" s="75">
        <f t="shared" si="3"/>
        <v>4708.0052493438316</v>
      </c>
      <c r="N6" s="72">
        <f t="shared" si="1"/>
        <v>4200.3834153543303</v>
      </c>
      <c r="O6" s="69">
        <f t="shared" si="2"/>
        <v>80.467115236672996</v>
      </c>
      <c r="P6" s="69">
        <f t="shared" si="4"/>
        <v>816.79790026246712</v>
      </c>
      <c r="Q6" s="54">
        <f t="shared" si="6"/>
        <v>36.745406824146983</v>
      </c>
      <c r="R6" s="54">
        <f t="shared" si="7"/>
        <v>1374.3438320209973</v>
      </c>
      <c r="S6" s="22">
        <v>73.5</v>
      </c>
      <c r="T6" s="22">
        <v>77.7</v>
      </c>
      <c r="U6" s="22">
        <v>78.8</v>
      </c>
      <c r="V6" s="2"/>
    </row>
    <row r="7" spans="1:23" x14ac:dyDescent="0.25">
      <c r="A7" s="80">
        <f t="shared" si="0"/>
        <v>37894</v>
      </c>
      <c r="B7" s="2">
        <v>2003</v>
      </c>
      <c r="C7" s="59">
        <v>273</v>
      </c>
      <c r="D7" s="59" t="s">
        <v>118</v>
      </c>
      <c r="E7" s="59">
        <v>3</v>
      </c>
      <c r="F7" s="59">
        <v>100</v>
      </c>
      <c r="G7" s="71">
        <v>3.048</v>
      </c>
      <c r="H7" s="2">
        <v>97</v>
      </c>
      <c r="I7" s="53">
        <v>4366</v>
      </c>
      <c r="J7" s="22">
        <v>2495</v>
      </c>
      <c r="K7" s="22">
        <v>1450.2</v>
      </c>
      <c r="L7" s="73">
        <f t="shared" si="5"/>
        <v>475.78740157480314</v>
      </c>
      <c r="M7" s="75">
        <f t="shared" si="3"/>
        <v>4757.8740157480315</v>
      </c>
      <c r="N7" s="72">
        <f t="shared" si="1"/>
        <v>4244.8752814960635</v>
      </c>
      <c r="O7" s="69">
        <f t="shared" si="2"/>
        <v>81.319449837089351</v>
      </c>
      <c r="P7" s="69">
        <f t="shared" si="4"/>
        <v>818.56955380577426</v>
      </c>
      <c r="Q7" s="54">
        <f t="shared" si="6"/>
        <v>31.824146981627297</v>
      </c>
      <c r="R7" s="54">
        <f t="shared" si="7"/>
        <v>1432.4146981627296</v>
      </c>
      <c r="S7" s="22">
        <v>73</v>
      </c>
      <c r="T7" s="22">
        <v>75.5</v>
      </c>
      <c r="U7" s="22">
        <v>76.599999999999994</v>
      </c>
      <c r="V7" s="2"/>
    </row>
    <row r="8" spans="1:23" x14ac:dyDescent="0.25">
      <c r="A8" s="80">
        <f t="shared" si="0"/>
        <v>37896</v>
      </c>
      <c r="B8" s="2">
        <v>2003</v>
      </c>
      <c r="C8" s="59">
        <v>275</v>
      </c>
      <c r="D8" s="59" t="s">
        <v>119</v>
      </c>
      <c r="E8" s="59">
        <v>1</v>
      </c>
      <c r="F8" s="59">
        <v>66</v>
      </c>
      <c r="G8" s="71">
        <v>3.048</v>
      </c>
      <c r="H8" s="2">
        <v>117</v>
      </c>
      <c r="I8" s="53">
        <v>2377</v>
      </c>
      <c r="J8" s="22">
        <v>1488.7</v>
      </c>
      <c r="K8" s="22">
        <v>867.8</v>
      </c>
      <c r="L8" s="73">
        <f t="shared" si="5"/>
        <v>284.71128608923885</v>
      </c>
      <c r="M8" s="75">
        <f t="shared" si="3"/>
        <v>2847.1128608923887</v>
      </c>
      <c r="N8" s="72">
        <f t="shared" si="1"/>
        <v>2540.1343051181107</v>
      </c>
      <c r="O8" s="69">
        <f t="shared" si="2"/>
        <v>48.661576726400583</v>
      </c>
      <c r="P8" s="69">
        <f t="shared" si="4"/>
        <v>488.41863517060369</v>
      </c>
      <c r="Q8" s="54">
        <f t="shared" si="6"/>
        <v>38.385826771653541</v>
      </c>
      <c r="R8" s="54">
        <f t="shared" si="7"/>
        <v>779.85564304461946</v>
      </c>
      <c r="S8" s="22">
        <v>90.4</v>
      </c>
      <c r="T8" s="22">
        <v>90</v>
      </c>
      <c r="U8" s="22">
        <v>89</v>
      </c>
      <c r="V8" s="2"/>
      <c r="W8" s="2"/>
    </row>
    <row r="9" spans="1:23" x14ac:dyDescent="0.25">
      <c r="A9" s="80">
        <f t="shared" si="0"/>
        <v>37896</v>
      </c>
      <c r="B9" s="2">
        <v>2003</v>
      </c>
      <c r="C9" s="2">
        <v>275</v>
      </c>
      <c r="D9" s="2" t="s">
        <v>119</v>
      </c>
      <c r="E9" s="2">
        <v>2</v>
      </c>
      <c r="F9" s="2">
        <v>66</v>
      </c>
      <c r="G9" s="71">
        <v>3.048</v>
      </c>
      <c r="H9" s="2">
        <v>118</v>
      </c>
      <c r="I9" s="53">
        <v>2385</v>
      </c>
      <c r="J9" s="22">
        <v>1510.3</v>
      </c>
      <c r="K9" s="22">
        <v>875.4</v>
      </c>
      <c r="L9" s="73">
        <f t="shared" si="5"/>
        <v>287.20472440944883</v>
      </c>
      <c r="M9" s="75">
        <f t="shared" si="3"/>
        <v>2872.0472440944882</v>
      </c>
      <c r="N9" s="72">
        <f t="shared" si="1"/>
        <v>2562.3802381889764</v>
      </c>
      <c r="O9" s="69">
        <f t="shared" si="2"/>
        <v>49.087744026608746</v>
      </c>
      <c r="P9" s="69">
        <f t="shared" si="4"/>
        <v>495.50524934383202</v>
      </c>
      <c r="Q9" s="54">
        <f t="shared" si="6"/>
        <v>38.713910761154857</v>
      </c>
      <c r="R9" s="54">
        <f t="shared" si="7"/>
        <v>782.48031496062993</v>
      </c>
      <c r="S9" s="22">
        <v>86.3</v>
      </c>
      <c r="T9" s="22">
        <v>88</v>
      </c>
      <c r="U9" s="22">
        <v>90</v>
      </c>
      <c r="V9" s="2"/>
      <c r="W9" s="2"/>
    </row>
    <row r="10" spans="1:23" x14ac:dyDescent="0.25">
      <c r="A10" s="80">
        <f t="shared" si="0"/>
        <v>37896</v>
      </c>
      <c r="B10" s="2">
        <v>2003</v>
      </c>
      <c r="C10" s="2">
        <v>275</v>
      </c>
      <c r="D10" s="2" t="s">
        <v>119</v>
      </c>
      <c r="E10" s="2">
        <v>3</v>
      </c>
      <c r="F10" s="2">
        <v>66</v>
      </c>
      <c r="G10" s="71">
        <v>3.048</v>
      </c>
      <c r="H10" s="2">
        <v>125</v>
      </c>
      <c r="I10" s="53">
        <v>2461</v>
      </c>
      <c r="J10" s="22">
        <v>1703.7</v>
      </c>
      <c r="K10" s="22">
        <v>867.6</v>
      </c>
      <c r="L10" s="73">
        <f t="shared" si="5"/>
        <v>284.64566929133861</v>
      </c>
      <c r="M10" s="75">
        <f t="shared" si="3"/>
        <v>2846.4566929133862</v>
      </c>
      <c r="N10" s="72">
        <f t="shared" si="1"/>
        <v>2539.5488858267722</v>
      </c>
      <c r="O10" s="69">
        <f t="shared" si="2"/>
        <v>48.650361797447744</v>
      </c>
      <c r="P10" s="69">
        <f t="shared" si="4"/>
        <v>558.95669291338584</v>
      </c>
      <c r="Q10" s="54">
        <f t="shared" si="6"/>
        <v>41.01049868766404</v>
      </c>
      <c r="R10" s="54">
        <f t="shared" si="7"/>
        <v>807.41469816272968</v>
      </c>
      <c r="S10" s="22">
        <v>84.2</v>
      </c>
      <c r="T10" s="22">
        <v>87</v>
      </c>
      <c r="U10" s="22">
        <v>89.8</v>
      </c>
      <c r="V10" s="2"/>
    </row>
    <row r="11" spans="1:23" x14ac:dyDescent="0.25">
      <c r="A11" s="80">
        <f t="shared" si="0"/>
        <v>37896</v>
      </c>
      <c r="B11" s="2">
        <v>2003</v>
      </c>
      <c r="C11" s="2">
        <v>275</v>
      </c>
      <c r="D11" s="2" t="s">
        <v>119</v>
      </c>
      <c r="E11" s="2">
        <v>4</v>
      </c>
      <c r="F11" s="2">
        <v>33</v>
      </c>
      <c r="G11" s="71">
        <v>3.048</v>
      </c>
      <c r="H11" s="2">
        <v>117</v>
      </c>
      <c r="I11" s="53">
        <v>991</v>
      </c>
      <c r="J11" s="22">
        <v>560.4</v>
      </c>
      <c r="K11" s="22">
        <v>202.4</v>
      </c>
      <c r="L11" s="73">
        <f t="shared" si="5"/>
        <v>66.404199475065624</v>
      </c>
      <c r="M11" s="75">
        <f t="shared" si="3"/>
        <v>664.04199475065627</v>
      </c>
      <c r="N11" s="72">
        <f t="shared" si="1"/>
        <v>592.44432283464585</v>
      </c>
      <c r="O11" s="69">
        <f t="shared" si="2"/>
        <v>11.349508100280572</v>
      </c>
      <c r="P11" s="69">
        <f t="shared" si="4"/>
        <v>183.85826771653544</v>
      </c>
      <c r="Q11" s="54">
        <f t="shared" si="6"/>
        <v>38.385826771653541</v>
      </c>
      <c r="R11" s="54">
        <f t="shared" si="7"/>
        <v>325.1312335958005</v>
      </c>
      <c r="S11" s="22">
        <v>52.6</v>
      </c>
      <c r="T11" s="22" t="e">
        <v>#N/A</v>
      </c>
      <c r="U11" s="22" t="e">
        <v>#N/A</v>
      </c>
      <c r="V11" s="2"/>
    </row>
    <row r="12" spans="1:23" x14ac:dyDescent="0.25">
      <c r="A12" s="80">
        <f t="shared" si="0"/>
        <v>37896</v>
      </c>
      <c r="B12" s="2">
        <v>2003</v>
      </c>
      <c r="C12" s="2">
        <v>275</v>
      </c>
      <c r="D12" s="2" t="s">
        <v>119</v>
      </c>
      <c r="E12" s="2">
        <v>5</v>
      </c>
      <c r="F12" s="2">
        <v>33</v>
      </c>
      <c r="G12" s="71">
        <v>3.048</v>
      </c>
      <c r="H12" s="2">
        <v>116</v>
      </c>
      <c r="I12" s="53">
        <v>788</v>
      </c>
      <c r="J12" s="22">
        <v>512.20000000000005</v>
      </c>
      <c r="K12" s="22">
        <v>149.1</v>
      </c>
      <c r="L12" s="73">
        <f t="shared" si="5"/>
        <v>48.917322834645667</v>
      </c>
      <c r="M12" s="75">
        <f t="shared" si="3"/>
        <v>489.17322834645665</v>
      </c>
      <c r="N12" s="72">
        <f t="shared" si="1"/>
        <v>436.4300816929134</v>
      </c>
      <c r="O12" s="69">
        <f t="shared" si="2"/>
        <v>8.3607295343469996</v>
      </c>
      <c r="P12" s="69">
        <f t="shared" si="4"/>
        <v>168.0446194225722</v>
      </c>
      <c r="Q12" s="54">
        <f t="shared" si="6"/>
        <v>38.057742782152232</v>
      </c>
      <c r="R12" s="54">
        <f t="shared" si="7"/>
        <v>258.53018372703411</v>
      </c>
      <c r="S12" s="22">
        <v>55.9</v>
      </c>
      <c r="T12" s="22" t="e">
        <v>#N/A</v>
      </c>
      <c r="U12" s="22" t="e">
        <v>#N/A</v>
      </c>
      <c r="V12" s="2"/>
    </row>
    <row r="13" spans="1:23" x14ac:dyDescent="0.25">
      <c r="A13" s="80">
        <f t="shared" si="0"/>
        <v>37896</v>
      </c>
      <c r="B13" s="2">
        <v>2003</v>
      </c>
      <c r="C13" s="2">
        <v>275</v>
      </c>
      <c r="D13" s="2" t="s">
        <v>119</v>
      </c>
      <c r="E13" s="2">
        <v>6</v>
      </c>
      <c r="F13" s="2">
        <v>33</v>
      </c>
      <c r="G13" s="71">
        <v>3.048</v>
      </c>
      <c r="H13" s="2">
        <v>108</v>
      </c>
      <c r="I13" s="53">
        <v>819</v>
      </c>
      <c r="J13" s="22">
        <v>494.3</v>
      </c>
      <c r="K13" s="22">
        <v>168.4</v>
      </c>
      <c r="L13" s="73">
        <f t="shared" si="5"/>
        <v>55.249343832020998</v>
      </c>
      <c r="M13" s="75">
        <f t="shared" si="3"/>
        <v>552.49343832020998</v>
      </c>
      <c r="N13" s="72">
        <f t="shared" si="1"/>
        <v>492.92304330708663</v>
      </c>
      <c r="O13" s="69">
        <f t="shared" si="2"/>
        <v>9.4429701782966795</v>
      </c>
      <c r="P13" s="69">
        <f t="shared" si="4"/>
        <v>162.17191601049868</v>
      </c>
      <c r="Q13" s="54">
        <f t="shared" si="6"/>
        <v>35.433070866141733</v>
      </c>
      <c r="R13" s="54">
        <f t="shared" si="7"/>
        <v>268.70078740157481</v>
      </c>
      <c r="S13" s="22">
        <v>55.9</v>
      </c>
      <c r="T13" s="22" t="e">
        <v>#N/A</v>
      </c>
      <c r="U13" s="22" t="e">
        <v>#N/A</v>
      </c>
      <c r="V13" s="2"/>
    </row>
    <row r="14" spans="1:23" x14ac:dyDescent="0.25">
      <c r="A14" s="80">
        <f t="shared" si="0"/>
        <v>37896</v>
      </c>
      <c r="B14" s="2">
        <v>2003</v>
      </c>
      <c r="C14" s="2">
        <v>275</v>
      </c>
      <c r="D14" s="2" t="s">
        <v>120</v>
      </c>
      <c r="E14" s="2">
        <v>1</v>
      </c>
      <c r="F14" s="2">
        <v>100</v>
      </c>
      <c r="G14" s="2">
        <f>3*0.762</f>
        <v>2.286</v>
      </c>
      <c r="H14" s="2">
        <v>74</v>
      </c>
      <c r="I14" s="53">
        <v>3416</v>
      </c>
      <c r="J14" s="22">
        <v>2168.6</v>
      </c>
      <c r="K14" s="22">
        <v>1113.5999999999999</v>
      </c>
      <c r="L14" s="73">
        <f>K14/G14</f>
        <v>487.13910761154852</v>
      </c>
      <c r="M14" s="75">
        <f t="shared" si="3"/>
        <v>4871.3910761154857</v>
      </c>
      <c r="N14" s="72">
        <f t="shared" si="1"/>
        <v>4346.1528188976381</v>
      </c>
      <c r="O14" s="69">
        <f t="shared" si="2"/>
        <v>83.259632545931765</v>
      </c>
      <c r="P14" s="69">
        <f t="shared" si="4"/>
        <v>948.64391951006121</v>
      </c>
      <c r="Q14" s="54">
        <f t="shared" si="6"/>
        <v>32.370953630796151</v>
      </c>
      <c r="R14" s="54">
        <f t="shared" si="7"/>
        <v>1494.3132108486438</v>
      </c>
      <c r="S14" s="22">
        <v>72.8</v>
      </c>
      <c r="T14" s="22" t="e">
        <v>#N/A</v>
      </c>
      <c r="U14" s="22" t="e">
        <v>#N/A</v>
      </c>
      <c r="V14" s="2"/>
    </row>
    <row r="15" spans="1:23" x14ac:dyDescent="0.25">
      <c r="A15" s="80">
        <f t="shared" si="0"/>
        <v>37896</v>
      </c>
      <c r="B15" s="2">
        <v>2003</v>
      </c>
      <c r="C15" s="2">
        <v>275</v>
      </c>
      <c r="D15" s="2" t="s">
        <v>120</v>
      </c>
      <c r="E15" s="2">
        <v>2</v>
      </c>
      <c r="F15" s="2">
        <v>100</v>
      </c>
      <c r="G15" s="2">
        <f t="shared" ref="G15:G21" si="8">3*0.762</f>
        <v>2.286</v>
      </c>
      <c r="H15" s="2">
        <v>73</v>
      </c>
      <c r="I15" s="53">
        <v>3027</v>
      </c>
      <c r="J15" s="22">
        <v>2008.5</v>
      </c>
      <c r="K15" s="22">
        <v>998.5</v>
      </c>
      <c r="L15" s="73">
        <f>K15/G15</f>
        <v>436.78915135608048</v>
      </c>
      <c r="M15" s="75">
        <f t="shared" si="3"/>
        <v>4367.8915135608049</v>
      </c>
      <c r="N15" s="72">
        <f t="shared" si="1"/>
        <v>3896.9410826771655</v>
      </c>
      <c r="O15" s="69">
        <f t="shared" si="2"/>
        <v>74.654043729447622</v>
      </c>
      <c r="P15" s="69">
        <f t="shared" si="4"/>
        <v>878.60892388451441</v>
      </c>
      <c r="Q15" s="54">
        <f t="shared" si="6"/>
        <v>31.933508311461068</v>
      </c>
      <c r="R15" s="54">
        <f t="shared" si="7"/>
        <v>1324.1469816272966</v>
      </c>
      <c r="S15" s="22">
        <v>72.099999999999994</v>
      </c>
      <c r="T15" s="22" t="e">
        <v>#N/A</v>
      </c>
      <c r="U15" s="22" t="e">
        <v>#N/A</v>
      </c>
      <c r="V15" s="2"/>
    </row>
    <row r="16" spans="1:23" x14ac:dyDescent="0.25">
      <c r="A16" s="80">
        <f t="shared" si="0"/>
        <v>37896</v>
      </c>
      <c r="B16" s="2">
        <v>2003</v>
      </c>
      <c r="C16" s="2">
        <v>275</v>
      </c>
      <c r="D16" s="2" t="s">
        <v>120</v>
      </c>
      <c r="E16" s="2">
        <v>3</v>
      </c>
      <c r="F16" s="2">
        <v>100</v>
      </c>
      <c r="G16" s="2">
        <f t="shared" si="8"/>
        <v>2.286</v>
      </c>
      <c r="H16" s="2">
        <v>80</v>
      </c>
      <c r="I16" s="53">
        <v>3048</v>
      </c>
      <c r="J16" s="22">
        <v>1933.7</v>
      </c>
      <c r="K16" s="22">
        <v>971</v>
      </c>
      <c r="L16" s="73">
        <f>K16/G16</f>
        <v>424.7594050743657</v>
      </c>
      <c r="M16" s="75">
        <f t="shared" si="3"/>
        <v>4247.5940507436571</v>
      </c>
      <c r="N16" s="72">
        <f t="shared" si="1"/>
        <v>3789.6142125984256</v>
      </c>
      <c r="O16" s="69">
        <f t="shared" si="2"/>
        <v>72.597973421425792</v>
      </c>
      <c r="P16" s="69">
        <f t="shared" si="4"/>
        <v>845.88801399825024</v>
      </c>
      <c r="Q16" s="54">
        <f t="shared" si="6"/>
        <v>34.99562554680665</v>
      </c>
      <c r="R16" s="54">
        <f t="shared" si="7"/>
        <v>1333.3333333333333</v>
      </c>
      <c r="S16" s="22">
        <v>72.3</v>
      </c>
      <c r="T16" s="22" t="e">
        <v>#N/A</v>
      </c>
      <c r="U16" s="22" t="e">
        <v>#N/A</v>
      </c>
      <c r="V16" s="2"/>
    </row>
    <row r="17" spans="1:22" x14ac:dyDescent="0.25">
      <c r="A17" s="80">
        <f t="shared" si="0"/>
        <v>37896</v>
      </c>
      <c r="B17" s="2">
        <v>2003</v>
      </c>
      <c r="C17" s="2">
        <v>275</v>
      </c>
      <c r="D17" s="2" t="s">
        <v>120</v>
      </c>
      <c r="E17" s="2">
        <v>4</v>
      </c>
      <c r="F17" s="2">
        <v>100</v>
      </c>
      <c r="G17" s="2">
        <f t="shared" si="8"/>
        <v>2.286</v>
      </c>
      <c r="H17" s="2">
        <v>88</v>
      </c>
      <c r="I17" s="53">
        <v>2759</v>
      </c>
      <c r="J17" s="22">
        <v>1792.4</v>
      </c>
      <c r="K17" s="22">
        <v>1005</v>
      </c>
      <c r="L17" s="73">
        <f t="shared" ref="L17:L21" si="9">K17/G17</f>
        <v>439.6325459317585</v>
      </c>
      <c r="M17" s="75">
        <f t="shared" si="3"/>
        <v>4396.3254593175852</v>
      </c>
      <c r="N17" s="72">
        <f t="shared" si="1"/>
        <v>3922.3092519685042</v>
      </c>
      <c r="O17" s="69">
        <f t="shared" si="2"/>
        <v>75.140023984070965</v>
      </c>
      <c r="P17" s="69">
        <f t="shared" si="4"/>
        <v>784.07699037620296</v>
      </c>
      <c r="Q17" s="54">
        <f t="shared" si="6"/>
        <v>38.495188101487315</v>
      </c>
      <c r="R17" s="54">
        <f t="shared" si="7"/>
        <v>1206.9116360454943</v>
      </c>
      <c r="S17" s="22">
        <v>83.2</v>
      </c>
      <c r="T17" s="22" t="e">
        <v>#N/A</v>
      </c>
      <c r="U17" s="22" t="e">
        <v>#N/A</v>
      </c>
      <c r="V17" s="2"/>
    </row>
    <row r="18" spans="1:22" x14ac:dyDescent="0.25">
      <c r="A18" s="80">
        <f t="shared" si="0"/>
        <v>37894</v>
      </c>
      <c r="B18" s="2">
        <v>2003</v>
      </c>
      <c r="C18" s="2">
        <v>273</v>
      </c>
      <c r="D18" s="2" t="s">
        <v>121</v>
      </c>
      <c r="E18" s="2">
        <v>1</v>
      </c>
      <c r="F18" s="2">
        <v>100</v>
      </c>
      <c r="G18" s="2">
        <f t="shared" si="8"/>
        <v>2.286</v>
      </c>
      <c r="H18" s="2">
        <v>83</v>
      </c>
      <c r="I18" s="53">
        <v>3546</v>
      </c>
      <c r="J18" s="22">
        <v>2241.8000000000002</v>
      </c>
      <c r="K18" s="22">
        <v>1162.8</v>
      </c>
      <c r="L18" s="73">
        <f t="shared" si="9"/>
        <v>508.66141732283461</v>
      </c>
      <c r="M18" s="75">
        <f t="shared" si="3"/>
        <v>5086.6141732283459</v>
      </c>
      <c r="N18" s="72">
        <f t="shared" si="1"/>
        <v>4538.1703464566926</v>
      </c>
      <c r="O18" s="69">
        <f t="shared" si="2"/>
        <v>86.938129242465365</v>
      </c>
      <c r="P18" s="69">
        <f t="shared" si="4"/>
        <v>980.6649168853894</v>
      </c>
      <c r="Q18" s="54">
        <f t="shared" si="6"/>
        <v>36.3079615048119</v>
      </c>
      <c r="R18" s="54">
        <f t="shared" si="7"/>
        <v>1551.1811023622047</v>
      </c>
      <c r="S18" s="22">
        <v>80.599999999999994</v>
      </c>
      <c r="T18" s="22" t="e">
        <v>#N/A</v>
      </c>
      <c r="U18" s="22" t="e">
        <v>#N/A</v>
      </c>
      <c r="V18" s="2"/>
    </row>
    <row r="19" spans="1:22" x14ac:dyDescent="0.25">
      <c r="A19" s="80">
        <f t="shared" si="0"/>
        <v>37894</v>
      </c>
      <c r="B19" s="2">
        <v>2003</v>
      </c>
      <c r="C19" s="2">
        <v>273</v>
      </c>
      <c r="D19" s="2" t="s">
        <v>121</v>
      </c>
      <c r="E19" s="2">
        <v>2</v>
      </c>
      <c r="F19" s="2">
        <v>100</v>
      </c>
      <c r="G19" s="2">
        <f t="shared" si="8"/>
        <v>2.286</v>
      </c>
      <c r="H19" s="2">
        <v>77</v>
      </c>
      <c r="I19" s="53">
        <v>3136</v>
      </c>
      <c r="J19" s="22">
        <v>2023.8</v>
      </c>
      <c r="K19" s="22">
        <v>1089.9000000000001</v>
      </c>
      <c r="L19" s="73">
        <f t="shared" si="9"/>
        <v>476.77165354330714</v>
      </c>
      <c r="M19" s="75">
        <f t="shared" si="3"/>
        <v>4767.7165354330718</v>
      </c>
      <c r="N19" s="72">
        <f t="shared" si="1"/>
        <v>4253.6565708661428</v>
      </c>
      <c r="O19" s="69">
        <f t="shared" si="2"/>
        <v>81.487673771382049</v>
      </c>
      <c r="P19" s="69">
        <f t="shared" si="4"/>
        <v>885.30183727034114</v>
      </c>
      <c r="Q19" s="54">
        <f t="shared" si="6"/>
        <v>33.683289588801401</v>
      </c>
      <c r="R19" s="54">
        <f t="shared" si="7"/>
        <v>1371.8285214348207</v>
      </c>
      <c r="S19" s="22">
        <v>78.099999999999994</v>
      </c>
      <c r="T19" s="22" t="e">
        <v>#N/A</v>
      </c>
      <c r="U19" s="22" t="e">
        <v>#N/A</v>
      </c>
      <c r="V19" s="2"/>
    </row>
    <row r="20" spans="1:22" x14ac:dyDescent="0.25">
      <c r="A20" s="80">
        <f t="shared" si="0"/>
        <v>37894</v>
      </c>
      <c r="B20" s="2">
        <v>2003</v>
      </c>
      <c r="C20" s="2">
        <v>273</v>
      </c>
      <c r="D20" s="2" t="s">
        <v>121</v>
      </c>
      <c r="E20" s="2">
        <v>3</v>
      </c>
      <c r="F20" s="2">
        <v>100</v>
      </c>
      <c r="G20" s="2">
        <f t="shared" si="8"/>
        <v>2.286</v>
      </c>
      <c r="H20" s="2">
        <v>75</v>
      </c>
      <c r="I20" s="53">
        <v>2925</v>
      </c>
      <c r="J20" s="22">
        <v>2040.7</v>
      </c>
      <c r="K20" s="22">
        <v>1106.8</v>
      </c>
      <c r="L20" s="73">
        <f t="shared" si="9"/>
        <v>484.16447944006995</v>
      </c>
      <c r="M20" s="75">
        <f t="shared" si="3"/>
        <v>4841.6447944006995</v>
      </c>
      <c r="N20" s="72">
        <f t="shared" si="1"/>
        <v>4319.6138110236216</v>
      </c>
      <c r="O20" s="69">
        <f t="shared" si="2"/>
        <v>82.751222433402717</v>
      </c>
      <c r="P20" s="69">
        <f t="shared" si="4"/>
        <v>892.69466316710407</v>
      </c>
      <c r="Q20" s="54">
        <f t="shared" si="6"/>
        <v>32.808398950131235</v>
      </c>
      <c r="R20" s="54">
        <f t="shared" si="7"/>
        <v>1279.527559055118</v>
      </c>
      <c r="S20" s="22">
        <v>82.7</v>
      </c>
      <c r="T20" s="22" t="e">
        <v>#N/A</v>
      </c>
      <c r="U20" s="22" t="e">
        <v>#N/A</v>
      </c>
    </row>
    <row r="21" spans="1:22" x14ac:dyDescent="0.25">
      <c r="A21" s="80">
        <f t="shared" si="0"/>
        <v>37894</v>
      </c>
      <c r="B21" s="2">
        <v>2003</v>
      </c>
      <c r="C21" s="2">
        <v>273</v>
      </c>
      <c r="D21" s="2" t="s">
        <v>121</v>
      </c>
      <c r="E21" s="2">
        <v>4</v>
      </c>
      <c r="F21" s="2">
        <v>100</v>
      </c>
      <c r="G21" s="2">
        <f t="shared" si="8"/>
        <v>2.286</v>
      </c>
      <c r="H21" s="2">
        <v>82</v>
      </c>
      <c r="I21" s="53">
        <v>2991</v>
      </c>
      <c r="J21" s="22">
        <v>1948.5</v>
      </c>
      <c r="K21" s="22">
        <v>1090.4000000000001</v>
      </c>
      <c r="L21" s="73">
        <f t="shared" si="9"/>
        <v>476.99037620297469</v>
      </c>
      <c r="M21" s="75">
        <f t="shared" si="3"/>
        <v>4769.9037620297468</v>
      </c>
      <c r="N21" s="72">
        <f t="shared" si="1"/>
        <v>4255.6079685039376</v>
      </c>
      <c r="O21" s="69">
        <f t="shared" si="2"/>
        <v>81.525056867891536</v>
      </c>
      <c r="P21" s="69">
        <f t="shared" si="4"/>
        <v>852.36220472440948</v>
      </c>
      <c r="Q21" s="54">
        <f t="shared" si="6"/>
        <v>35.870516185476816</v>
      </c>
      <c r="R21" s="54">
        <f t="shared" si="7"/>
        <v>1308.3989501312335</v>
      </c>
      <c r="S21" s="22">
        <v>83.6</v>
      </c>
      <c r="T21" s="22" t="e">
        <v>#N/A</v>
      </c>
      <c r="U21" s="22" t="e">
        <v>#N/A</v>
      </c>
    </row>
    <row r="22" spans="1:22" ht="15.75" x14ac:dyDescent="0.25">
      <c r="A22" s="81"/>
      <c r="B22" s="2"/>
      <c r="C22" s="2"/>
      <c r="D22" s="2"/>
      <c r="E22" s="2"/>
      <c r="F22" s="2"/>
      <c r="G22" s="2"/>
      <c r="H22" s="2"/>
      <c r="I22" s="53"/>
      <c r="J22" s="22"/>
      <c r="K22" s="22"/>
      <c r="L22" s="37"/>
      <c r="M22" s="37"/>
      <c r="N22" s="37"/>
      <c r="O22" s="54"/>
      <c r="P22" s="54"/>
      <c r="Q22" s="54"/>
      <c r="R22" s="54"/>
      <c r="S22" s="22"/>
      <c r="T22" s="22"/>
      <c r="U22" s="22"/>
    </row>
    <row r="23" spans="1:22" ht="15.75" x14ac:dyDescent="0.25">
      <c r="A23" s="81"/>
      <c r="B23" s="2"/>
      <c r="C23" s="2"/>
      <c r="D23" s="2"/>
      <c r="E23" s="2"/>
      <c r="F23" s="1"/>
      <c r="G23" s="2"/>
      <c r="H23" s="2"/>
      <c r="J23" s="31"/>
      <c r="K23" s="31"/>
      <c r="L23" s="38"/>
      <c r="M23" s="38"/>
      <c r="N23" s="38"/>
      <c r="O23" s="56"/>
      <c r="P23" s="56"/>
      <c r="Q23" s="56"/>
      <c r="R23" s="56"/>
    </row>
    <row r="24" spans="1:22" ht="15.75" x14ac:dyDescent="0.25">
      <c r="A24" s="81"/>
      <c r="B24" s="2"/>
      <c r="C24" s="2"/>
      <c r="D24" s="2"/>
      <c r="E24" s="2"/>
      <c r="F24" s="1"/>
      <c r="H24" s="2"/>
      <c r="J24" s="31"/>
      <c r="K24" s="31"/>
      <c r="L24" s="38"/>
      <c r="M24" s="38"/>
      <c r="N24" s="38"/>
      <c r="O24" s="56"/>
      <c r="P24" s="56"/>
      <c r="Q24" s="56"/>
      <c r="R24" s="56"/>
    </row>
    <row r="25" spans="1:22" ht="15.75" x14ac:dyDescent="0.25">
      <c r="A25" s="81"/>
      <c r="B25" s="2"/>
      <c r="C25" s="2"/>
      <c r="D25" s="2"/>
      <c r="E25" s="2"/>
      <c r="F25" s="1"/>
      <c r="G25" s="1"/>
      <c r="H25" s="1"/>
      <c r="I25" s="55"/>
      <c r="J25" s="31"/>
      <c r="K25" s="31"/>
      <c r="L25" s="38"/>
      <c r="M25" s="38"/>
      <c r="N25" s="38"/>
      <c r="O25" s="56"/>
      <c r="P25" s="56"/>
      <c r="Q25" s="56"/>
      <c r="R25" s="56"/>
    </row>
    <row r="26" spans="1:22" ht="15.75" x14ac:dyDescent="0.25">
      <c r="A26" s="81"/>
      <c r="B26" s="2"/>
      <c r="C26" s="2"/>
      <c r="D26" s="2"/>
      <c r="E26" s="2"/>
      <c r="G26" s="1"/>
      <c r="H26" s="1"/>
      <c r="I26" s="55"/>
      <c r="J26" s="31"/>
      <c r="K26" s="31"/>
      <c r="L26" s="38"/>
      <c r="M26" s="38"/>
      <c r="N26" s="38"/>
      <c r="O26" s="56"/>
      <c r="P26" s="56"/>
      <c r="Q26" s="56"/>
      <c r="R26" s="56"/>
    </row>
    <row r="27" spans="1:22" ht="15.75" x14ac:dyDescent="0.25">
      <c r="A27" s="81"/>
      <c r="B27" s="2"/>
      <c r="C27" s="2"/>
      <c r="D27" s="2"/>
      <c r="E27" s="2"/>
      <c r="J27" s="31"/>
      <c r="K27" s="31"/>
      <c r="L27" s="38"/>
      <c r="M27" s="38"/>
      <c r="N27" s="38"/>
      <c r="O27" s="56"/>
      <c r="P27" s="56"/>
      <c r="Q27" s="56"/>
      <c r="R27" s="56"/>
    </row>
    <row r="28" spans="1:22" ht="15.75" x14ac:dyDescent="0.25">
      <c r="A28" s="81"/>
      <c r="B28" s="2"/>
      <c r="C28" s="2"/>
      <c r="D28" s="2"/>
      <c r="E28" s="2"/>
      <c r="J28" s="31"/>
      <c r="K28" s="31"/>
      <c r="L28" s="38"/>
      <c r="M28" s="38"/>
      <c r="N28" s="38"/>
      <c r="O28" s="56"/>
      <c r="P28" s="56"/>
      <c r="Q28" s="56"/>
      <c r="R28" s="56"/>
    </row>
    <row r="29" spans="1:22" ht="15.75" x14ac:dyDescent="0.25">
      <c r="A29" s="81"/>
      <c r="B29" s="2"/>
      <c r="C29" s="2"/>
      <c r="D29" s="2"/>
      <c r="E29" s="2"/>
      <c r="J29" s="31"/>
    </row>
    <row r="30" spans="1:22" ht="15.75" x14ac:dyDescent="0.25">
      <c r="A30" s="81"/>
      <c r="B30" s="1"/>
      <c r="C30" s="1"/>
      <c r="J30" s="3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B1DE-5B92-4495-B544-39A4EF516813}">
  <dimension ref="A1:H9"/>
  <sheetViews>
    <sheetView workbookViewId="0">
      <selection activeCell="C8" sqref="C8"/>
    </sheetView>
  </sheetViews>
  <sheetFormatPr defaultColWidth="24.28515625" defaultRowHeight="14.25" x14ac:dyDescent="0.25"/>
  <cols>
    <col min="1" max="2" width="24.28515625" style="76"/>
    <col min="3" max="3" width="81.5703125" style="76" customWidth="1"/>
    <col min="4" max="4" width="19.28515625" style="76" customWidth="1"/>
    <col min="5" max="5" width="10.85546875" style="76" customWidth="1"/>
    <col min="6" max="7" width="12.28515625" style="76" customWidth="1"/>
    <col min="8" max="8" width="11.7109375" style="76" customWidth="1"/>
    <col min="9" max="16384" width="24.28515625" style="76"/>
  </cols>
  <sheetData>
    <row r="1" spans="1:8" ht="45" x14ac:dyDescent="0.25">
      <c r="A1" s="8" t="s">
        <v>29</v>
      </c>
      <c r="B1" s="8" t="s">
        <v>30</v>
      </c>
      <c r="C1" s="8" t="s">
        <v>31</v>
      </c>
      <c r="D1" s="8" t="s">
        <v>32</v>
      </c>
      <c r="E1" s="8" t="s">
        <v>33</v>
      </c>
      <c r="F1" s="8" t="s">
        <v>34</v>
      </c>
      <c r="G1" s="8" t="s">
        <v>35</v>
      </c>
      <c r="H1" s="8" t="s">
        <v>36</v>
      </c>
    </row>
    <row r="2" spans="1:8" ht="28.5" x14ac:dyDescent="0.25">
      <c r="A2" s="76" t="s">
        <v>131</v>
      </c>
      <c r="B2" s="86" t="s">
        <v>0</v>
      </c>
      <c r="C2" s="65" t="s">
        <v>37</v>
      </c>
      <c r="D2" s="68" t="s">
        <v>38</v>
      </c>
      <c r="E2" s="65">
        <v>10</v>
      </c>
      <c r="F2" s="68" t="s">
        <v>38</v>
      </c>
      <c r="G2" s="65" t="s">
        <v>39</v>
      </c>
      <c r="H2" s="65" t="s">
        <v>40</v>
      </c>
    </row>
    <row r="3" spans="1:8" ht="15" x14ac:dyDescent="0.25">
      <c r="A3" s="76" t="s">
        <v>131</v>
      </c>
      <c r="B3" s="86" t="s">
        <v>1</v>
      </c>
      <c r="C3" s="65" t="s">
        <v>1</v>
      </c>
      <c r="D3" s="65" t="s">
        <v>41</v>
      </c>
      <c r="E3" s="65">
        <v>4</v>
      </c>
      <c r="F3" s="76" t="s">
        <v>41</v>
      </c>
      <c r="G3" s="65" t="s">
        <v>39</v>
      </c>
      <c r="H3" s="65" t="s">
        <v>40</v>
      </c>
    </row>
    <row r="4" spans="1:8" ht="15" x14ac:dyDescent="0.25">
      <c r="A4" s="76" t="s">
        <v>131</v>
      </c>
      <c r="B4" s="86" t="s">
        <v>2</v>
      </c>
      <c r="C4" s="65" t="s">
        <v>42</v>
      </c>
      <c r="D4" s="65" t="s">
        <v>43</v>
      </c>
      <c r="E4" s="65" t="s">
        <v>87</v>
      </c>
      <c r="F4" s="76" t="s">
        <v>44</v>
      </c>
      <c r="G4" s="65" t="s">
        <v>39</v>
      </c>
      <c r="H4" s="65" t="s">
        <v>40</v>
      </c>
    </row>
    <row r="5" spans="1:8" ht="15" x14ac:dyDescent="0.25">
      <c r="A5" s="76" t="s">
        <v>131</v>
      </c>
      <c r="B5" s="86" t="s">
        <v>122</v>
      </c>
      <c r="C5" s="65" t="s">
        <v>132</v>
      </c>
      <c r="D5" s="65" t="s">
        <v>123</v>
      </c>
      <c r="E5" s="65"/>
      <c r="G5" s="65" t="s">
        <v>39</v>
      </c>
      <c r="H5" s="65" t="s">
        <v>40</v>
      </c>
    </row>
    <row r="6" spans="1:8" ht="270.75" x14ac:dyDescent="0.25">
      <c r="A6" s="76" t="s">
        <v>131</v>
      </c>
      <c r="B6" s="86" t="s">
        <v>129</v>
      </c>
      <c r="C6" s="65" t="s">
        <v>135</v>
      </c>
      <c r="D6" s="76" t="s">
        <v>43</v>
      </c>
      <c r="G6" s="65" t="s">
        <v>39</v>
      </c>
      <c r="H6" s="65" t="s">
        <v>40</v>
      </c>
    </row>
    <row r="7" spans="1:8" ht="28.5" x14ac:dyDescent="0.25">
      <c r="A7" s="76" t="s">
        <v>131</v>
      </c>
      <c r="B7" s="86" t="s">
        <v>64</v>
      </c>
      <c r="C7" s="76" t="s">
        <v>136</v>
      </c>
      <c r="D7" s="65" t="s">
        <v>45</v>
      </c>
      <c r="G7" s="65" t="s">
        <v>39</v>
      </c>
      <c r="H7" s="65" t="s">
        <v>40</v>
      </c>
    </row>
    <row r="8" spans="1:8" ht="15" x14ac:dyDescent="0.25">
      <c r="A8" s="76" t="s">
        <v>131</v>
      </c>
      <c r="B8" s="86" t="s">
        <v>70</v>
      </c>
      <c r="C8" s="76" t="s">
        <v>133</v>
      </c>
      <c r="D8" s="65" t="s">
        <v>45</v>
      </c>
      <c r="G8" s="65" t="s">
        <v>39</v>
      </c>
      <c r="H8" s="65" t="s">
        <v>40</v>
      </c>
    </row>
    <row r="9" spans="1:8" ht="15" x14ac:dyDescent="0.25">
      <c r="A9" s="76" t="s">
        <v>131</v>
      </c>
      <c r="B9" s="86" t="s">
        <v>130</v>
      </c>
      <c r="C9" s="76" t="s">
        <v>103</v>
      </c>
      <c r="D9" s="65" t="s">
        <v>45</v>
      </c>
      <c r="G9" s="65" t="s">
        <v>39</v>
      </c>
      <c r="H9" s="65" t="s">
        <v>46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789F9-DBE7-46B3-959A-466F54472CD3}">
  <dimension ref="A1:H11"/>
  <sheetViews>
    <sheetView workbookViewId="0"/>
  </sheetViews>
  <sheetFormatPr defaultRowHeight="15" x14ac:dyDescent="0.25"/>
  <cols>
    <col min="1" max="1" width="10.7109375" bestFit="1" customWidth="1"/>
  </cols>
  <sheetData>
    <row r="1" spans="1:8" s="85" customFormat="1" ht="30" x14ac:dyDescent="0.25">
      <c r="A1" s="85" t="s">
        <v>0</v>
      </c>
      <c r="B1" s="85" t="s">
        <v>1</v>
      </c>
      <c r="C1" s="85" t="s">
        <v>2</v>
      </c>
      <c r="D1" s="85" t="s">
        <v>122</v>
      </c>
      <c r="E1" s="85" t="s">
        <v>129</v>
      </c>
      <c r="F1" s="85" t="s">
        <v>64</v>
      </c>
      <c r="G1" s="85" t="s">
        <v>70</v>
      </c>
      <c r="H1" s="85" t="s">
        <v>130</v>
      </c>
    </row>
    <row r="2" spans="1:8" x14ac:dyDescent="0.25">
      <c r="A2" s="84">
        <f>DATE(B2,1,C2)</f>
        <v>37796</v>
      </c>
      <c r="B2">
        <v>2003</v>
      </c>
      <c r="C2">
        <v>175</v>
      </c>
      <c r="D2" t="s">
        <v>117</v>
      </c>
      <c r="E2">
        <v>1</v>
      </c>
      <c r="F2">
        <f>2*20*0.3048*0.762</f>
        <v>9.2903040000000008</v>
      </c>
      <c r="G2">
        <v>333</v>
      </c>
      <c r="H2" s="19">
        <f>G2/F2</f>
        <v>35.84382168764337</v>
      </c>
    </row>
    <row r="3" spans="1:8" x14ac:dyDescent="0.25">
      <c r="A3" s="84">
        <f t="shared" ref="A3:A11" si="0">DATE(B3,1,C3)</f>
        <v>37796</v>
      </c>
      <c r="B3">
        <v>2003</v>
      </c>
      <c r="C3">
        <v>175</v>
      </c>
      <c r="D3" t="s">
        <v>117</v>
      </c>
      <c r="E3">
        <v>2</v>
      </c>
      <c r="F3">
        <f t="shared" ref="F3:F11" si="1">2*20*0.3048*0.762</f>
        <v>9.2903040000000008</v>
      </c>
      <c r="G3">
        <v>342</v>
      </c>
      <c r="H3" s="19">
        <f t="shared" ref="H3:H11" si="2">G3/F3</f>
        <v>36.812573625147245</v>
      </c>
    </row>
    <row r="4" spans="1:8" x14ac:dyDescent="0.25">
      <c r="A4" s="84">
        <f t="shared" si="0"/>
        <v>37796</v>
      </c>
      <c r="B4">
        <v>2003</v>
      </c>
      <c r="C4">
        <v>175</v>
      </c>
      <c r="D4" t="s">
        <v>117</v>
      </c>
      <c r="E4">
        <v>3</v>
      </c>
      <c r="F4">
        <f t="shared" si="1"/>
        <v>9.2903040000000008</v>
      </c>
      <c r="G4">
        <v>361</v>
      </c>
      <c r="H4" s="19">
        <f t="shared" si="2"/>
        <v>38.857716604322093</v>
      </c>
    </row>
    <row r="5" spans="1:8" x14ac:dyDescent="0.25">
      <c r="A5" s="84">
        <f t="shared" si="0"/>
        <v>37796</v>
      </c>
      <c r="B5">
        <v>2003</v>
      </c>
      <c r="C5">
        <v>175</v>
      </c>
      <c r="D5" t="s">
        <v>117</v>
      </c>
      <c r="E5">
        <v>4</v>
      </c>
      <c r="F5">
        <f t="shared" si="1"/>
        <v>9.2903040000000008</v>
      </c>
      <c r="G5">
        <v>351</v>
      </c>
      <c r="H5" s="19">
        <f t="shared" si="2"/>
        <v>37.781325562651119</v>
      </c>
    </row>
    <row r="6" spans="1:8" x14ac:dyDescent="0.25">
      <c r="A6" s="84">
        <f t="shared" si="0"/>
        <v>37796</v>
      </c>
      <c r="B6">
        <v>2003</v>
      </c>
      <c r="C6">
        <v>175</v>
      </c>
      <c r="D6" t="s">
        <v>117</v>
      </c>
      <c r="E6">
        <v>5</v>
      </c>
      <c r="F6">
        <f t="shared" si="1"/>
        <v>9.2903040000000008</v>
      </c>
      <c r="G6">
        <v>346</v>
      </c>
      <c r="H6" s="19">
        <f t="shared" si="2"/>
        <v>37.243130041815633</v>
      </c>
    </row>
    <row r="7" spans="1:8" x14ac:dyDescent="0.25">
      <c r="A7" s="84">
        <f t="shared" si="0"/>
        <v>37796</v>
      </c>
      <c r="B7">
        <v>2003</v>
      </c>
      <c r="C7">
        <v>175</v>
      </c>
      <c r="D7" t="s">
        <v>118</v>
      </c>
      <c r="E7">
        <v>6</v>
      </c>
      <c r="F7">
        <f t="shared" si="1"/>
        <v>9.2903040000000008</v>
      </c>
      <c r="G7">
        <v>366</v>
      </c>
      <c r="H7" s="19">
        <f t="shared" si="2"/>
        <v>39.395912125157579</v>
      </c>
    </row>
    <row r="8" spans="1:8" x14ac:dyDescent="0.25">
      <c r="A8" s="84">
        <f t="shared" si="0"/>
        <v>37796</v>
      </c>
      <c r="B8">
        <v>2003</v>
      </c>
      <c r="C8">
        <v>175</v>
      </c>
      <c r="D8" t="s">
        <v>118</v>
      </c>
      <c r="E8">
        <v>7</v>
      </c>
      <c r="F8">
        <f t="shared" si="1"/>
        <v>9.2903040000000008</v>
      </c>
      <c r="G8">
        <v>356</v>
      </c>
      <c r="H8" s="19">
        <f t="shared" si="2"/>
        <v>38.319521083486606</v>
      </c>
    </row>
    <row r="9" spans="1:8" x14ac:dyDescent="0.25">
      <c r="A9" s="84">
        <f t="shared" si="0"/>
        <v>37796</v>
      </c>
      <c r="B9">
        <v>2003</v>
      </c>
      <c r="C9">
        <v>175</v>
      </c>
      <c r="D9" t="s">
        <v>118</v>
      </c>
      <c r="E9">
        <v>8</v>
      </c>
      <c r="F9">
        <f t="shared" si="1"/>
        <v>9.2903040000000008</v>
      </c>
      <c r="G9">
        <v>382</v>
      </c>
      <c r="H9" s="19">
        <f t="shared" si="2"/>
        <v>41.118137791831138</v>
      </c>
    </row>
    <row r="10" spans="1:8" x14ac:dyDescent="0.25">
      <c r="A10" s="84">
        <f t="shared" si="0"/>
        <v>37796</v>
      </c>
      <c r="B10">
        <v>2003</v>
      </c>
      <c r="C10">
        <v>175</v>
      </c>
      <c r="D10" t="s">
        <v>118</v>
      </c>
      <c r="E10">
        <v>9</v>
      </c>
      <c r="F10">
        <f t="shared" si="1"/>
        <v>9.2903040000000008</v>
      </c>
      <c r="G10">
        <v>330</v>
      </c>
      <c r="H10" s="19">
        <f t="shared" si="2"/>
        <v>35.520904375142081</v>
      </c>
    </row>
    <row r="11" spans="1:8" x14ac:dyDescent="0.25">
      <c r="A11" s="84">
        <f t="shared" si="0"/>
        <v>37796</v>
      </c>
      <c r="B11">
        <v>2003</v>
      </c>
      <c r="C11">
        <v>175</v>
      </c>
      <c r="D11" t="s">
        <v>118</v>
      </c>
      <c r="E11">
        <v>10</v>
      </c>
      <c r="F11">
        <f t="shared" si="1"/>
        <v>9.2903040000000008</v>
      </c>
      <c r="G11">
        <v>281</v>
      </c>
      <c r="H11" s="19">
        <f t="shared" si="2"/>
        <v>30.246588270954316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2003 E Soybean Introduction</vt:lpstr>
      <vt:lpstr>Dic. 2003 E Soybean Growth</vt:lpstr>
      <vt:lpstr>2003 E Soybean Growth</vt:lpstr>
      <vt:lpstr>Dic. 2003 E Soybean Harvest</vt:lpstr>
      <vt:lpstr>2003 E Soybean Harvest</vt:lpstr>
      <vt:lpstr>Dic. 2003 E Soybean Density</vt:lpstr>
      <vt:lpstr>2003 E Soybean Density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Copeland, Karen - ARS</dc:creator>
  <cp:lastModifiedBy>Evett, Steve</cp:lastModifiedBy>
  <dcterms:created xsi:type="dcterms:W3CDTF">2021-07-20T16:57:17Z</dcterms:created>
  <dcterms:modified xsi:type="dcterms:W3CDTF">2023-03-13T19:38:38Z</dcterms:modified>
</cp:coreProperties>
</file>