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 UFC บางพลี\Data Seri\Project imformation System\Yoyo Plant 1\"/>
    </mc:Choice>
  </mc:AlternateContent>
  <xr:revisionPtr revIDLastSave="0" documentId="13_ncr:1_{D67117D6-F208-4047-90B7-92271406FA18}" xr6:coauthVersionLast="45" xr6:coauthVersionMax="45" xr10:uidLastSave="{00000000-0000-0000-0000-000000000000}"/>
  <bookViews>
    <workbookView xWindow="-109" yWindow="1915" windowWidth="17606" windowHeight="7391" xr2:uid="{5956C0B7-567B-4708-98C3-332BC0BC5F70}"/>
  </bookViews>
  <sheets>
    <sheet name="Flow Process" sheetId="6" r:id="rId1"/>
    <sheet name="Chocotech" sheetId="5" r:id="rId2"/>
    <sheet name="Wrap+Pack" sheetId="1" r:id="rId3"/>
    <sheet name="Wrap" sheetId="4" r:id="rId4"/>
    <sheet name="Pack" sheetId="3" r:id="rId5"/>
  </sheets>
  <definedNames>
    <definedName name="_xlnm.Print_Area" localSheetId="0">'Flow Process'!$A$1:$H$27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5" i="1" l="1"/>
  <c r="E9" i="5" l="1"/>
  <c r="I6" i="5" l="1"/>
  <c r="H8" i="1" l="1"/>
  <c r="G27" i="1"/>
  <c r="G26" i="1"/>
  <c r="H71" i="1" l="1"/>
  <c r="H61" i="1"/>
  <c r="H60" i="1"/>
  <c r="H48" i="1"/>
  <c r="G48" i="1"/>
  <c r="H49" i="1"/>
  <c r="G49" i="1"/>
  <c r="H51" i="1"/>
  <c r="G51" i="1"/>
  <c r="G60" i="1" s="1"/>
  <c r="G52" i="1"/>
  <c r="H52" i="1"/>
  <c r="G87" i="4" l="1"/>
  <c r="I87" i="4" s="1"/>
  <c r="F87" i="4"/>
  <c r="H87" i="4" s="1"/>
  <c r="I71" i="4"/>
  <c r="H71" i="4"/>
  <c r="C70" i="4"/>
  <c r="C69" i="4"/>
  <c r="G62" i="4"/>
  <c r="G78" i="4" s="1"/>
  <c r="I78" i="4" s="1"/>
  <c r="F62" i="4"/>
  <c r="G61" i="4"/>
  <c r="G86" i="4" s="1"/>
  <c r="I86" i="4" s="1"/>
  <c r="I88" i="4" s="1"/>
  <c r="F61" i="4"/>
  <c r="F78" i="4" s="1"/>
  <c r="H78" i="4" s="1"/>
  <c r="H80" i="4" s="1"/>
  <c r="G59" i="4"/>
  <c r="G79" i="4" s="1"/>
  <c r="I79" i="4" s="1"/>
  <c r="F59" i="4"/>
  <c r="F79" i="4" s="1"/>
  <c r="H79" i="4" s="1"/>
  <c r="G58" i="4"/>
  <c r="G70" i="4" s="1"/>
  <c r="I70" i="4" s="1"/>
  <c r="I72" i="4" s="1"/>
  <c r="F58" i="4"/>
  <c r="F70" i="4" s="1"/>
  <c r="H70" i="4" s="1"/>
  <c r="H72" i="4" s="1"/>
  <c r="G55" i="4"/>
  <c r="F55" i="4"/>
  <c r="G25" i="4"/>
  <c r="F25" i="4"/>
  <c r="G19" i="4"/>
  <c r="F19" i="4"/>
  <c r="G16" i="4"/>
  <c r="F16" i="4"/>
  <c r="G13" i="4"/>
  <c r="F13" i="4"/>
  <c r="G8" i="4"/>
  <c r="G27" i="4" s="1"/>
  <c r="F8" i="4"/>
  <c r="F27" i="4" s="1"/>
  <c r="G5" i="4"/>
  <c r="G26" i="4" s="1"/>
  <c r="F5" i="4"/>
  <c r="F26" i="4" s="1"/>
  <c r="I80" i="4" l="1"/>
  <c r="F64" i="4"/>
  <c r="F86" i="4"/>
  <c r="H86" i="4" s="1"/>
  <c r="H88" i="4" s="1"/>
  <c r="G64" i="4"/>
  <c r="F65" i="4"/>
  <c r="G65" i="4"/>
  <c r="J72" i="1" l="1"/>
  <c r="I72" i="1"/>
  <c r="D60" i="1"/>
  <c r="D59" i="1"/>
  <c r="G61" i="1" l="1"/>
  <c r="I61" i="1" s="1"/>
  <c r="H45" i="1"/>
  <c r="J71" i="1" l="1"/>
  <c r="J73" i="1" s="1"/>
  <c r="H55" i="1"/>
  <c r="J61" i="1"/>
  <c r="H92" i="1"/>
  <c r="J92" i="1" s="1"/>
  <c r="G54" i="1"/>
  <c r="G93" i="1"/>
  <c r="I93" i="1" s="1"/>
  <c r="G85" i="1"/>
  <c r="I85" i="1" s="1"/>
  <c r="H93" i="1"/>
  <c r="J93" i="1" s="1"/>
  <c r="J94" i="1" s="1"/>
  <c r="H85" i="1"/>
  <c r="J85" i="1" s="1"/>
  <c r="G71" i="1"/>
  <c r="I71" i="1" s="1"/>
  <c r="I73" i="1" s="1"/>
  <c r="H84" i="1"/>
  <c r="J84" i="1" s="1"/>
  <c r="G92" i="1"/>
  <c r="I92" i="1" s="1"/>
  <c r="G84" i="1"/>
  <c r="I84" i="1" s="1"/>
  <c r="G55" i="1"/>
  <c r="H54" i="1"/>
  <c r="G16" i="1"/>
  <c r="G25" i="1"/>
  <c r="G8" i="1"/>
  <c r="G19" i="1"/>
  <c r="G13" i="1"/>
  <c r="I60" i="1" s="1"/>
  <c r="I62" i="1" s="1"/>
  <c r="G5" i="1"/>
  <c r="H5" i="1"/>
  <c r="I94" i="1" l="1"/>
  <c r="J86" i="1"/>
  <c r="I86" i="1"/>
  <c r="D10" i="3"/>
  <c r="D9" i="3"/>
  <c r="D7" i="3"/>
  <c r="D4" i="3"/>
  <c r="D3" i="3"/>
  <c r="E12" i="3" l="1"/>
  <c r="E14" i="3"/>
  <c r="H13" i="1" l="1"/>
  <c r="H19" i="1"/>
  <c r="H25" i="1"/>
  <c r="H16" i="1"/>
  <c r="J60" i="1" l="1"/>
  <c r="J62" i="1" s="1"/>
  <c r="H27" i="1"/>
  <c r="H26" i="1"/>
</calcChain>
</file>

<file path=xl/sharedStrings.xml><?xml version="1.0" encoding="utf-8"?>
<sst xmlns="http://schemas.openxmlformats.org/spreadsheetml/2006/main" count="585" uniqueCount="229">
  <si>
    <t>สภาพเครื่องจักร WRAPPING &amp; PACKING</t>
  </si>
  <si>
    <t>หน่วยงาน</t>
  </si>
  <si>
    <t>เครื่อง</t>
  </si>
  <si>
    <t>Wrapping</t>
  </si>
  <si>
    <t>FW3400 #1</t>
  </si>
  <si>
    <t>FW3400 #2</t>
  </si>
  <si>
    <t>FW3400 #3</t>
  </si>
  <si>
    <t>FW3400 #4</t>
  </si>
  <si>
    <t>FW3400 #5</t>
  </si>
  <si>
    <t>FW3400 #6</t>
  </si>
  <si>
    <t>Packing</t>
  </si>
  <si>
    <t>RUI #1</t>
  </si>
  <si>
    <t>FW7 #2</t>
  </si>
  <si>
    <t>FW7 #3</t>
  </si>
  <si>
    <t>KAWA #10</t>
  </si>
  <si>
    <t>Product</t>
  </si>
  <si>
    <t>Semi</t>
  </si>
  <si>
    <t>5 บาท</t>
  </si>
  <si>
    <t>สถานะ</t>
  </si>
  <si>
    <t>เสีย</t>
  </si>
  <si>
    <t>ปกติ</t>
  </si>
  <si>
    <t>ผิดปกติ</t>
  </si>
  <si>
    <t xml:space="preserve"> (ส่วนมากจะมีอาการช่วงเช้าก่อนเริ่ม Start เครื่อง)</t>
  </si>
  <si>
    <t>อาการ &amp; สาเหตุ</t>
  </si>
  <si>
    <t>หมายเหตุ</t>
  </si>
  <si>
    <t>1. No.2-6 ช่างไล่อัดจาระบี เช็คสารหล่อลื่นตามจุดต่างๆ ทุกเครื่องแล้ว</t>
  </si>
  <si>
    <t>3. No.4&amp;No.6 พบปัญหา เรื่องของคุณภาพ (รอคุณเจญปรับปรุงแก้ไข)</t>
  </si>
  <si>
    <t>ไม่สามารถเดินเครื่องจักรได้ หยุดรอซ่อม</t>
  </si>
  <si>
    <t>สามารถเดินเครื่องได้แต่ไม่ปกติ</t>
  </si>
  <si>
    <t>สามารถเดินเครื่องได้ปกติ (ยังไม่มีปัญหา)</t>
  </si>
  <si>
    <t>** หมายเหตุ :</t>
  </si>
  <si>
    <t>2. No.2-6 สายพานต่างๆภายในเครื่อง อยู่ในสภาพไม่ค่อยสมบูรณ์ (ฟันตัดเริ่มสึกหรอจากการใช้งาน) อยู่ระหว่างการสั่งซื้อมาเปลี่ยน</t>
  </si>
  <si>
    <t>1. Inverter(เดิมที่มากับเครื่อง) ของจานหมุนเสีย</t>
  </si>
  <si>
    <t>2. หน้าจอควบคุมการสั่งการของเครื่องเสีย</t>
  </si>
  <si>
    <t>1. แปรงปัดเม็ดหมุนเองไม่ได้ทั้ง 5 ตัว (ชุด motor ชุดควบคุมแปรงเสีย)</t>
  </si>
  <si>
    <t>1. แปรงปัดเม็ดไม่สามารถหมุนเองได้ 3 ตัว (ชุด motor ชุดควบคุมแปรงเสีย)</t>
  </si>
  <si>
    <t>2. อาการเพิ่มเติม Sycho Error (อุปกรณ์อิเล็กทรอนิกส์เริ่มเสื่อมคุณภาพ)</t>
  </si>
  <si>
    <t>1. ไม่มี Encoder ควบคุมจานหมุน</t>
  </si>
  <si>
    <t>วิธีการแก้ไข</t>
  </si>
  <si>
    <t>20 บาท</t>
  </si>
  <si>
    <t>1. เปลี่ยนสายพานดึงฟอยล์ 2 รอบ (สายพานเอามาจากอาคาร 2)</t>
  </si>
  <si>
    <t>2. ฟอร์มเมอร์ขูดหน้าซองทำให้เป็นรอยที่ฟอยล์</t>
  </si>
  <si>
    <t>1. เครื่องพิมพ์วันที่ของ Markem พิมพ์วันที่ขาดครึ่ง (ยังมีอาการอยู่เป็นระยะๆ)</t>
  </si>
  <si>
    <t>3. เปลี่ยน sensor ควบคุมสายพาน Feed เม็ดลงจานหมุน (Sensor เครื่อง 1)</t>
  </si>
  <si>
    <t>สั่งซื้อชุด Motor แปรงปัดเม็ด</t>
  </si>
  <si>
    <t xml:space="preserve"> อยู่ระหว่างการตรวจสอบหาสาเหตุของช่าง</t>
  </si>
  <si>
    <t>รอปรึกษาคุณเจษ เรื่อง Encoder</t>
  </si>
  <si>
    <t>อยู่ในระหว่างการปรับพารามิเตอร์ (คุณเจษ)</t>
  </si>
  <si>
    <t>สายพานดึงฟอยลที่ใช้อยู่เป็นของอาคาร 2</t>
  </si>
  <si>
    <t>1. Board Relay Unit ของชุดหัวชั่ง ISHIDA เสีย</t>
  </si>
  <si>
    <t>สั่งทำฟอร์เมอร์ชุดใหม่ (ราคา 50,000 บาท)</t>
  </si>
  <si>
    <t>คุณวันชัยกำลังส่งไปซ่อม</t>
  </si>
  <si>
    <t>1. ชุดลูกปืนเพลาใบมีดตัวบน แตก</t>
  </si>
  <si>
    <t>2. สายพาน Encoder ควบคุมจานหมุน ฟันชำรุด</t>
  </si>
  <si>
    <t>3. สายพาน Encoder ของโซ่ลำเลียงเม็ด ขาด</t>
  </si>
  <si>
    <t>4. สายพาน timing ชุดควบคุมใบมีด ฟันชำรุด</t>
  </si>
  <si>
    <t>5. ชุดใบมีดตัดฟอยล์ไม่ขาด</t>
  </si>
  <si>
    <t>6. สายพานลูกกลิ้งดึงฟอยล์ ขาด</t>
  </si>
  <si>
    <t xml:space="preserve"> เปลี่ยนสายพานลูกกลิ้งดึงฟอยล์ 2 เส้น</t>
  </si>
  <si>
    <t xml:space="preserve"> เปลี่ยนและตั้งใบมีดตัดใหม่</t>
  </si>
  <si>
    <t xml:space="preserve"> เปลี่ยนสายพาน timing ชุดควบคุมใบมีด 1 เส้น</t>
  </si>
  <si>
    <t xml:space="preserve"> เปลี่ยนสายพาน Encoder ของโซ่ลำเลียงเม็ด 1 เส้น</t>
  </si>
  <si>
    <t xml:space="preserve"> เปลี่ยนสายพาน Encoder ควบคุมจานหมุน 1 เส้น</t>
  </si>
  <si>
    <t xml:space="preserve"> เปลี่ยนชุดลูกปืนเพลาใบมีดตัวบน</t>
  </si>
  <si>
    <t xml:space="preserve"> เปลี่ยนชุดลูกปืนเพลาควบคุมจานหมุน</t>
  </si>
  <si>
    <t xml:space="preserve"> เปลี่ยนสายพาน Encoder ของจานหมุน</t>
  </si>
  <si>
    <t xml:space="preserve"> เปลี่ยน Encoder ควบคุมจานหมุน (เอามาจากเครื่อง 6)</t>
  </si>
  <si>
    <t>4. สายพาน Encoder ของจานหมุน ฟันชำรุด</t>
  </si>
  <si>
    <t>5. ชุดลูกปืนเพลาควบคุมจานหมุน แตก</t>
  </si>
  <si>
    <t xml:space="preserve">เปลี่ยน Sensor ควบคุมสายพาน Feed เม็ดลงจานหมุน </t>
  </si>
  <si>
    <t>3.Sensor ควบคุมสายพาน Feed เม็ดลงจานหมุน ไม่ทำงาน</t>
  </si>
  <si>
    <t>2. Inverter ควบคุมจานหมุน รอบไม่สัมพันธ์กับโซ่ลำเลียง (ไม่ใช่ตัวที่ติดมากับเครื่อง)</t>
  </si>
  <si>
    <t>3. จานหมุนไม่ทำงาน</t>
  </si>
  <si>
    <t>3. วันที่ ที่ยิงออกมาจากเครื่องพิมพ์ไม่สมบูรณ์</t>
  </si>
  <si>
    <t>1. ซีลหน้าซองไม่ติด</t>
  </si>
  <si>
    <t xml:space="preserve"> เปลี่ยนกระบอกลมเอนซีล (เอามาจากเครื่องโปรเจค)</t>
  </si>
  <si>
    <t xml:space="preserve"> เปลี่ยนสายพานแวคคัมดึงฟอยล์</t>
  </si>
  <si>
    <t>2. สายพานแวคคัมดึงฟอยล์ แตก</t>
  </si>
  <si>
    <t xml:space="preserve"> เปลี่ยนกระบอกลมชุดพิมพ์วันที่ใหม่</t>
  </si>
  <si>
    <t>อยู่ในการเฝ้าระวังและหาสาเหตุที่แท้จริง</t>
  </si>
  <si>
    <t>2. ชุดล็อคใบมีดน๊อตขาด</t>
  </si>
  <si>
    <t>เชื่อมยึดแน่ใหม่</t>
  </si>
  <si>
    <t>3. หัวชั่ง YAMATO มีปัญหาใช้งานไม่ได้ 7 หัวจาก 14 หัว</t>
  </si>
  <si>
    <t>ติดต่อซัพพายเออร์เพื่อประสานงาน</t>
  </si>
  <si>
    <t>4. เครื่อง FW3400 ทั้ง 6 เครื่อง ไม่มี  Spare part</t>
  </si>
  <si>
    <t>1. เครื่องแพ็คทั้งหมดไม่มี Sprae part</t>
  </si>
  <si>
    <t>ผลกระทบ</t>
  </si>
  <si>
    <t>CAP/12Hr.</t>
  </si>
  <si>
    <t>รวม</t>
  </si>
  <si>
    <t>Kg/Day</t>
  </si>
  <si>
    <t>5B</t>
  </si>
  <si>
    <t>Case/Day</t>
  </si>
  <si>
    <t>20B</t>
  </si>
  <si>
    <t>สรุป     :</t>
  </si>
  <si>
    <t>CAP ปัจจุบัน</t>
  </si>
  <si>
    <t>เครื่อง KAWA หัวชั่งมีปัญหา (OEE = 65) ทำให้ CAP ลดลงเหลือ = 792 Case/Day</t>
  </si>
  <si>
    <t>ใช้เครื่อง KAWA อาคาร 2 เดินงาน 20B = 1,500 Case/Day</t>
  </si>
  <si>
    <t xml:space="preserve"> - ทำให้ CAP 5B ลดลง 280 Case/Day</t>
  </si>
  <si>
    <t xml:space="preserve"> - เปลี่ยนจากผลิต 20B เป็น 5B</t>
  </si>
  <si>
    <t xml:space="preserve"> - ต้องให้อาคาร 2 ช่วยผลิต 20B</t>
  </si>
  <si>
    <t xml:space="preserve"> - หัวชั่งเสีย ทำให้ CAP/Day ลดลง</t>
  </si>
  <si>
    <t xml:space="preserve"> - เครื่อง 4 และเครื่อง 6 ห่อเม็ดออกมา Defect เยอะ ทำให้เสียเวลาคัด Defect ก่อนเอาไปแพ็ค</t>
  </si>
  <si>
    <t xml:space="preserve"> - เนื่องจากต้องคัด Defect ก่อนแพ็ค ต้องใช้พนักงานและเวลาเพิ่มขึ้น ทำให้ต้องเพิ่ม MH และเวลาการทำงาน</t>
  </si>
  <si>
    <t>และหรือ kawa 5 20 B</t>
  </si>
  <si>
    <t>หน่วย CAP</t>
  </si>
  <si>
    <t>CAP จริง OEE จริง</t>
  </si>
  <si>
    <t>ย้าย เครื่องติดกัน แยก ดี - เสีย</t>
  </si>
  <si>
    <t>คิด OEE ห่อ</t>
  </si>
  <si>
    <t>สถานะเครื่อง</t>
  </si>
  <si>
    <t>ไม่มีอะไหล่</t>
  </si>
  <si>
    <t>ต้องเทียบ Space</t>
  </si>
  <si>
    <t>ต้องเปลี่ยนชุดควบคุม (ของเฉพาะ) คุณวันชัยกำลังส่งซ่อม และต้องเปลี่ยน servo inverter encoder ปรับ parameter ไม่ได้เดินนาน อาจต้องเปลี่ยนอะไหล่ อย่างอื่นเพิ่ม</t>
  </si>
  <si>
    <t>inverter เครื่องห่อ(หลักของเครื่อง)</t>
  </si>
  <si>
    <t>ราคา inverter(หลัก)(จาน) servo(หลัก)(จาน) encoder คุณวันชัย</t>
  </si>
  <si>
    <t>ไม่เคยเปลี่ยน servo ถ้าเสียต้องเปลี่ยนใหม่ทั้งหมด</t>
  </si>
  <si>
    <t>ไล่ระดับความรุนแรง</t>
  </si>
  <si>
    <t>ราคาค่าแรงคัดเม็ด Defect</t>
  </si>
  <si>
    <t>ราคาอะไหลี่ที่ต้อง satock สำหรับ FW3400  (ตามพี่โช)</t>
  </si>
  <si>
    <t>สำหรับ 6 เครื่อง กี่บาท</t>
  </si>
  <si>
    <t>Speed เม็ด/นาที</t>
  </si>
  <si>
    <t>Speed ซอง/นาที</t>
  </si>
  <si>
    <t>Demand</t>
  </si>
  <si>
    <t>OT/วัน  30%</t>
  </si>
  <si>
    <t>หน่วยเดียวกัน</t>
  </si>
  <si>
    <t>แยก cap ให้ชัดเจน</t>
  </si>
  <si>
    <t>หมายเหตุ ถ้าเดินอาคาร 2 ไม่ได้</t>
  </si>
  <si>
    <t>ทำให้อาคาร 3 เดินเครื่อง 5B ได้</t>
  </si>
  <si>
    <t>ลด OT/วัน</t>
  </si>
  <si>
    <t>ถ้าเป็นแบบนี้เสียot/วัน</t>
  </si>
  <si>
    <t>Kg/day</t>
  </si>
  <si>
    <t>**</t>
  </si>
  <si>
    <t>8 Hr.</t>
  </si>
  <si>
    <t>11Hr.</t>
  </si>
  <si>
    <t>CAP (Kg)</t>
  </si>
  <si>
    <t>(ตามแผนหยอด)</t>
  </si>
  <si>
    <t>(ใช้เครื่องFW3400 5 เครื่อง)</t>
  </si>
  <si>
    <t>(ใช้เครื่องFW3400 6 เครื่อง)</t>
  </si>
  <si>
    <t>หากเครื่องห่อเม็ดสามารถเดินเครื่องได้ 6 จะสามารถลด OT และทำงานได้ตรงตามเป้าหมายมากขึ้น</t>
  </si>
  <si>
    <t xml:space="preserve">พนักงานห่อเม็ด 12 อัตรา </t>
  </si>
  <si>
    <t>คิดเป็นเงิน = 3,265.5 บาท/วัน</t>
  </si>
  <si>
    <t>ชั่วโมง OT/วัน  = 4.40 ชั่วโมง  12 อัตราคิดเป็น 56 ชั่วโมง</t>
  </si>
  <si>
    <t>ราคาอะไหลี่ที่ต้อง stock สำหรับ FW3400  (ตามพี่โช)</t>
  </si>
  <si>
    <t>หมายเหตุ :</t>
  </si>
  <si>
    <t>12 Hr.</t>
  </si>
  <si>
    <t>CAP(Case)</t>
  </si>
  <si>
    <t>OEE</t>
  </si>
  <si>
    <t>CAP เดินเครื่องที่มีเฉพาะอาคาร 1</t>
  </si>
  <si>
    <t>Kg./Day</t>
  </si>
  <si>
    <t>CAP ปัจจุบัน (อาคาร 2 ช่วยเดิน 20B)</t>
  </si>
  <si>
    <t>CAP (ให้อาคาร 3 ช่วยเดิน 5B)</t>
  </si>
  <si>
    <t>12Hr.</t>
  </si>
  <si>
    <t>CAP/Day</t>
  </si>
  <si>
    <t>RUI</t>
  </si>
  <si>
    <t>Plant 3</t>
  </si>
  <si>
    <t>** หากอาคาร 3 ช่วยเดินงาน 5B แทน FW7#2</t>
  </si>
  <si>
    <t>** เปลี่ยน  KAWA #10 เดินงาน 5B แทน</t>
  </si>
  <si>
    <t>FW7 #2(เสีย)  และ งาน 20B ฝากอาคาร 2 ช่วยเดิน</t>
  </si>
  <si>
    <t>**  FW7 #2 เสีย</t>
  </si>
  <si>
    <t>** เครื่องห่อ FW3400 #4&amp;#6 ขณะนี้ยังเดินของที่มี Defect ออกมาจำนวนมาก เนื่องจากมีปัญหา</t>
  </si>
  <si>
    <t>เกี่ยวกับระบบ Inverter (กำลังอยู่ในระหว่างการแก้ไข) จึงทำให้ต้องใช้พนักงานในการคัด Defect</t>
  </si>
  <si>
    <t xml:space="preserve">ดังกล่าวออก เพื่อไม่ให้ไปถึงมือผู้บริโภค </t>
  </si>
  <si>
    <t xml:space="preserve"> เพราะฉนั้น ทำให้ต้องเพิ่มเวลาทำงาน(OT) เป็นค่าใช้จ่ายโดยประมาณ</t>
  </si>
  <si>
    <t>พนักงานคัด Defect ประมาณ 7 คน/วัน</t>
  </si>
  <si>
    <t>ชั่วโมง OT/วัน  = 4.40 ชั่วโมง  7 อัตราคิดเป็น  32.40 ชั่วโมง</t>
  </si>
  <si>
    <t>คิดเป็นเงิน = 2010 บาท/วัน</t>
  </si>
  <si>
    <t>ราคาอะไหล่ที่ต้องเป็น</t>
  </si>
  <si>
    <t>ราคา Spare part</t>
  </si>
  <si>
    <t>…...</t>
  </si>
  <si>
    <t>…..</t>
  </si>
  <si>
    <t>Plant 2</t>
  </si>
  <si>
    <t>KAWA</t>
  </si>
  <si>
    <t>** ช่วงนี้สามารถให้อาคาร 2 ช่วยเดินงานโยโยได้เพราะ ทางอาคาร 2 ยังมีออเดอร์ของน้อย</t>
  </si>
  <si>
    <t>แต่หากอาคาร 2 กลับมาเดินปกติก็ไม่สามารถให้ช่วยเดินโยโยได้</t>
  </si>
  <si>
    <t>พนักงานอาคาร 2 ที่ช่วยแพ็คงานโยโยทั้งหมด 8 คน</t>
  </si>
  <si>
    <t>MH = 101.20 ชั่วโมง, ชั่วโมงปกติ = 64 ชั่วโมง, OT = 37.20 ชั่วโมง</t>
  </si>
  <si>
    <t>** อาคาร 2 ช่วยเดินงาน ทำให้ MH เพิ่มมากขึ้น คิดเป็นดังนี้</t>
  </si>
  <si>
    <t>คิดเป็นเงิน = 2,010 บาท/วัน</t>
  </si>
  <si>
    <t>คิดเป็นเงิน = 4,954 บาท/วัน</t>
  </si>
  <si>
    <t>CAP อาคาร 1 ช่วงปกติ</t>
  </si>
  <si>
    <t>CAP (กรณีอาคาร 2 ช่วยเดิน)</t>
  </si>
  <si>
    <t>อัตราปัจจุบันพนักงานในห้องแพ็คมีทั้งหมด 28 คน</t>
  </si>
  <si>
    <t>OT = 130.40 ชั่วโมง</t>
  </si>
  <si>
    <t>คิดเป็นเงิน = 8,084.8 บาท/วัน</t>
  </si>
  <si>
    <t>** ปกติอาคาร 1 เดินงานได้ตาม Demand ของ Planing แต่ต้องเสีย OT เป็นจำนวนมาก (4.40 ชั่วโมง/วัน)</t>
  </si>
  <si>
    <t>** เนื่องจากเครื่อง FW7#2 เสีย ทำให้ผลิตไม่ได้ตรงตามเป้าหมาย</t>
  </si>
  <si>
    <t>ราคาอะไหล่ที่ต้องเปลี่ยน</t>
  </si>
  <si>
    <t xml:space="preserve"> - หัวชั่งเสีย ทำให้ CAP/Day ลดลง ประมาณ 700 หีบ/วัน</t>
  </si>
  <si>
    <t>** หัวชั่ง YAMATO ของเครื่อง KAWA เสียไป 7 หัวจากทั้งหมด 14 หัว ทำให้ Speed เหวี่ยงไปมา</t>
  </si>
  <si>
    <t>ทำให้ค่า OEE ของเครื่องลดลงเหลือ 65-70 % ทำให้ต้องเพิ่มเวลาในการทำงานต่อ OT (4.40 ชม.)</t>
  </si>
  <si>
    <t>พนักงานที่ปฏิบัติงานเครื่อง KAWA ทั้งหมด 8 คน OT = 37.20 ชั่วโมง</t>
  </si>
  <si>
    <t>คิดเป็นเงิน = 2,306 บาท/วัน</t>
  </si>
  <si>
    <t>Cocotech</t>
  </si>
  <si>
    <t>No</t>
  </si>
  <si>
    <t>Machine</t>
  </si>
  <si>
    <t>Weight/Batch (kg)</t>
  </si>
  <si>
    <t>Target Weight/Batch (kg) Set Bom</t>
  </si>
  <si>
    <t>Speed Min/Batch</t>
  </si>
  <si>
    <t>Target % OEE</t>
  </si>
  <si>
    <t>Out Put/Shift (8 hr)</t>
  </si>
  <si>
    <t>Batch</t>
  </si>
  <si>
    <t>kg</t>
  </si>
  <si>
    <t>Man power</t>
  </si>
  <si>
    <t>WDS</t>
  </si>
  <si>
    <t>Out/hr</t>
  </si>
  <si>
    <t>Chocotech</t>
  </si>
  <si>
    <t>Speed Tray/min</t>
  </si>
  <si>
    <t>Jelly /Tray (Kg)</t>
  </si>
  <si>
    <t>Jelly/hour</t>
  </si>
  <si>
    <t xml:space="preserve">FLOW PROCESS </t>
  </si>
  <si>
    <t>Yoyo</t>
  </si>
  <si>
    <t>Oiling + Metal detector</t>
  </si>
  <si>
    <t>Wrap (Fuji 3400 No .1 - 6)</t>
  </si>
  <si>
    <t>Capacity 1200 Tray/hr, 2100 kg/hr</t>
  </si>
  <si>
    <t>ใช้งานได้ 5 ตัว = 550 kg/hr</t>
  </si>
  <si>
    <t>เสีย  1 ตัว</t>
  </si>
  <si>
    <t>Capacity 110 kg/hr/mc</t>
  </si>
  <si>
    <t>Pack</t>
  </si>
  <si>
    <t>Kawashima</t>
  </si>
  <si>
    <t>FW7 No.3</t>
  </si>
  <si>
    <t>Rui No.1</t>
  </si>
  <si>
    <t>yoyo 20b = 120 kg/hr</t>
  </si>
  <si>
    <t>Yoyo 5b = 25 kg/hr</t>
  </si>
  <si>
    <t>Yoyo 5b = 20 kg/hr</t>
  </si>
  <si>
    <t>Yoyo 5b = 12.5 kg/hr</t>
  </si>
  <si>
    <t>Pack Carton</t>
  </si>
  <si>
    <t>Drying 48 hr, 1500 kg/day</t>
  </si>
  <si>
    <t xml:space="preserve">Fuji 1, 2, 3 และ 5 Speed = 371 pcs/min </t>
  </si>
  <si>
    <t>Capacity  2,100 kg/hr, 6 Batch/hr,  345 kg/Batch</t>
  </si>
  <si>
    <t xml:space="preserve">Fuji 4 และ  Speed = 365  pcs/min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</si>
</sst>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F400]h:mm:ss\ AM/PM"/>
  </numFmts>
  <fonts count="1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0"/>
      <name val="Arial"/>
      <charset val="222"/>
    </font>
    <font>
      <b/>
      <u/>
      <sz val="20"/>
      <name val="Angsana New"/>
      <family val="1"/>
    </font>
    <font>
      <sz val="16"/>
      <name val="Angsana New"/>
      <family val="1"/>
    </font>
    <font>
      <b/>
      <sz val="20"/>
      <name val="Angsana New"/>
      <family val="1"/>
    </font>
    <font>
      <b/>
      <sz val="16"/>
      <name val="Angsana New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12" fillId="0" borderId="0"/>
  </cellStyleXfs>
  <cellXfs count="310">
    <xf numFmtId="0" fontId="0" fillId="0" borderId="0" xfId="0"/>
    <xf numFmtId="0" fontId="3" fillId="0" borderId="0" xfId="0" applyFont="1"/>
    <xf numFmtId="0" fontId="0" fillId="0" borderId="7" xfId="0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18" xfId="0" applyBorder="1"/>
    <xf numFmtId="0" fontId="0" fillId="0" borderId="6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15" xfId="0" applyFill="1" applyBorder="1" applyAlignment="1">
      <alignment horizontal="left" vertical="center"/>
    </xf>
    <xf numFmtId="0" fontId="0" fillId="0" borderId="2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12" xfId="0" applyFill="1" applyBorder="1" applyAlignment="1">
      <alignment horizontal="left" vertical="center"/>
    </xf>
    <xf numFmtId="0" fontId="0" fillId="0" borderId="23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0" fillId="5" borderId="17" xfId="0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2" borderId="12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 wrapText="1"/>
    </xf>
    <xf numFmtId="0" fontId="0" fillId="4" borderId="12" xfId="0" applyFill="1" applyBorder="1" applyAlignment="1">
      <alignment horizontal="left" vertical="center" wrapText="1"/>
    </xf>
    <xf numFmtId="0" fontId="0" fillId="5" borderId="16" xfId="0" applyFill="1" applyBorder="1" applyAlignment="1">
      <alignment horizontal="left" vertical="center"/>
    </xf>
    <xf numFmtId="0" fontId="0" fillId="0" borderId="18" xfId="0" applyBorder="1" applyAlignment="1">
      <alignment horizontal="left" wrapText="1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2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20" xfId="0" applyBorder="1" applyAlignment="1">
      <alignment horizontal="left" wrapText="1"/>
    </xf>
    <xf numFmtId="0" fontId="0" fillId="0" borderId="24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" fontId="0" fillId="0" borderId="0" xfId="0" applyNumberFormat="1"/>
    <xf numFmtId="1" fontId="0" fillId="0" borderId="2" xfId="0" applyNumberFormat="1" applyBorder="1" applyAlignment="1">
      <alignment vertical="center"/>
    </xf>
    <xf numFmtId="1" fontId="0" fillId="0" borderId="0" xfId="0" applyNumberFormat="1" applyAlignment="1">
      <alignment horizontal="center"/>
    </xf>
    <xf numFmtId="0" fontId="0" fillId="0" borderId="5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0" fillId="7" borderId="0" xfId="0" applyFill="1" applyBorder="1" applyAlignment="1">
      <alignment horizontal="left" vertical="center"/>
    </xf>
    <xf numFmtId="0" fontId="0" fillId="0" borderId="22" xfId="0" applyFill="1" applyBorder="1" applyAlignment="1">
      <alignment horizontal="left" vertical="center"/>
    </xf>
    <xf numFmtId="0" fontId="0" fillId="0" borderId="23" xfId="0" applyFill="1" applyBorder="1" applyAlignment="1">
      <alignment vertical="center" wrapText="1"/>
    </xf>
    <xf numFmtId="0" fontId="0" fillId="0" borderId="17" xfId="0" applyFill="1" applyBorder="1" applyAlignment="1">
      <alignment vertical="center" wrapText="1"/>
    </xf>
    <xf numFmtId="0" fontId="5" fillId="0" borderId="0" xfId="0" applyFont="1"/>
    <xf numFmtId="0" fontId="5" fillId="0" borderId="0" xfId="0" applyFont="1" applyFill="1" applyBorder="1" applyAlignment="1">
      <alignment horizontal="left" vertical="center"/>
    </xf>
    <xf numFmtId="0" fontId="0" fillId="0" borderId="2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Border="1"/>
    <xf numFmtId="164" fontId="0" fillId="0" borderId="3" xfId="1" applyNumberFormat="1" applyFont="1" applyBorder="1" applyAlignment="1">
      <alignment horizontal="center"/>
    </xf>
    <xf numFmtId="164" fontId="0" fillId="0" borderId="3" xfId="1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4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 wrapText="1"/>
    </xf>
    <xf numFmtId="0" fontId="0" fillId="5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Fill="1" applyBorder="1"/>
    <xf numFmtId="0" fontId="2" fillId="4" borderId="1" xfId="0" applyFont="1" applyFill="1" applyBorder="1" applyAlignment="1">
      <alignment horizontal="center" vertical="center"/>
    </xf>
    <xf numFmtId="0" fontId="0" fillId="0" borderId="34" xfId="0" applyBorder="1" applyAlignment="1">
      <alignment vertical="center" wrapText="1"/>
    </xf>
    <xf numFmtId="0" fontId="0" fillId="0" borderId="34" xfId="0" applyBorder="1"/>
    <xf numFmtId="0" fontId="0" fillId="0" borderId="21" xfId="0" applyBorder="1"/>
    <xf numFmtId="165" fontId="0" fillId="0" borderId="0" xfId="0" applyNumberFormat="1"/>
    <xf numFmtId="0" fontId="0" fillId="0" borderId="0" xfId="0" applyAlignment="1">
      <alignment horizontal="left"/>
    </xf>
    <xf numFmtId="0" fontId="6" fillId="0" borderId="0" xfId="0" applyFont="1"/>
    <xf numFmtId="0" fontId="0" fillId="4" borderId="41" xfId="0" applyFill="1" applyBorder="1" applyAlignment="1">
      <alignment horizontal="left" vertical="center"/>
    </xf>
    <xf numFmtId="0" fontId="0" fillId="0" borderId="31" xfId="0" applyFill="1" applyBorder="1" applyAlignment="1">
      <alignment vertical="center" wrapText="1"/>
    </xf>
    <xf numFmtId="0" fontId="0" fillId="5" borderId="40" xfId="0" applyFill="1" applyBorder="1" applyAlignment="1">
      <alignment horizontal="left" vertical="center"/>
    </xf>
    <xf numFmtId="0" fontId="0" fillId="2" borderId="34" xfId="0" applyFill="1" applyBorder="1" applyAlignment="1">
      <alignment horizontal="left" vertical="center"/>
    </xf>
    <xf numFmtId="0" fontId="0" fillId="4" borderId="34" xfId="0" applyFill="1" applyBorder="1" applyAlignment="1">
      <alignment horizontal="left" vertical="center"/>
    </xf>
    <xf numFmtId="0" fontId="0" fillId="2" borderId="40" xfId="0" applyFill="1" applyBorder="1" applyAlignment="1">
      <alignment horizontal="left" vertical="center"/>
    </xf>
    <xf numFmtId="0" fontId="0" fillId="0" borderId="7" xfId="0" applyFill="1" applyBorder="1"/>
    <xf numFmtId="0" fontId="0" fillId="5" borderId="40" xfId="0" applyFill="1" applyBorder="1" applyAlignment="1">
      <alignment horizontal="left"/>
    </xf>
    <xf numFmtId="0" fontId="0" fillId="2" borderId="34" xfId="0" applyFill="1" applyBorder="1" applyAlignment="1">
      <alignment horizontal="left" vertical="center"/>
    </xf>
    <xf numFmtId="0" fontId="0" fillId="0" borderId="11" xfId="0" applyFill="1" applyBorder="1" applyAlignment="1">
      <alignment horizontal="left"/>
    </xf>
    <xf numFmtId="0" fontId="0" fillId="0" borderId="31" xfId="0" applyFill="1" applyBorder="1" applyAlignment="1">
      <alignment vertical="center"/>
    </xf>
    <xf numFmtId="0" fontId="0" fillId="4" borderId="40" xfId="0" applyFill="1" applyBorder="1" applyAlignment="1">
      <alignment horizontal="left" vertical="center"/>
    </xf>
    <xf numFmtId="0" fontId="0" fillId="0" borderId="44" xfId="0" applyFill="1" applyBorder="1" applyAlignment="1">
      <alignment vertical="center" wrapText="1"/>
    </xf>
    <xf numFmtId="0" fontId="2" fillId="4" borderId="45" xfId="0" applyFont="1" applyFill="1" applyBorder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0" fillId="0" borderId="47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vertical="center"/>
    </xf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5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7" fillId="0" borderId="0" xfId="0" applyNumberFormat="1" applyFont="1" applyAlignment="1">
      <alignment horizontal="center"/>
    </xf>
    <xf numFmtId="0" fontId="0" fillId="0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1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1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0" fillId="0" borderId="3" xfId="0" applyBorder="1" applyAlignment="1">
      <alignment horizontal="center"/>
    </xf>
    <xf numFmtId="1" fontId="8" fillId="0" borderId="3" xfId="0" applyNumberFormat="1" applyFont="1" applyBorder="1" applyAlignment="1">
      <alignment horizontal="center"/>
    </xf>
    <xf numFmtId="1" fontId="9" fillId="0" borderId="3" xfId="0" applyNumberFormat="1" applyFont="1" applyBorder="1" applyAlignment="1">
      <alignment horizontal="center"/>
    </xf>
    <xf numFmtId="0" fontId="8" fillId="0" borderId="3" xfId="0" applyFont="1" applyBorder="1"/>
    <xf numFmtId="0" fontId="9" fillId="0" borderId="3" xfId="0" applyFont="1" applyBorder="1"/>
    <xf numFmtId="0" fontId="0" fillId="0" borderId="16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1" xfId="0" applyBorder="1" applyAlignment="1"/>
    <xf numFmtId="1" fontId="0" fillId="0" borderId="1" xfId="0" applyNumberFormat="1" applyBorder="1" applyAlignment="1">
      <alignment horizontal="right"/>
    </xf>
    <xf numFmtId="1" fontId="8" fillId="0" borderId="3" xfId="0" applyNumberFormat="1" applyFont="1" applyBorder="1"/>
    <xf numFmtId="1" fontId="9" fillId="0" borderId="3" xfId="0" applyNumberFormat="1" applyFont="1" applyBorder="1"/>
    <xf numFmtId="1" fontId="8" fillId="0" borderId="1" xfId="0" applyNumberFormat="1" applyFont="1" applyBorder="1"/>
    <xf numFmtId="1" fontId="9" fillId="0" borderId="1" xfId="0" applyNumberFormat="1" applyFont="1" applyBorder="1"/>
    <xf numFmtId="0" fontId="0" fillId="0" borderId="48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0" xfId="0" applyFont="1" applyFill="1" applyBorder="1" applyAlignment="1">
      <alignment horizontal="left" vertical="center"/>
    </xf>
    <xf numFmtId="0" fontId="0" fillId="0" borderId="0" xfId="0" applyNumberFormat="1"/>
    <xf numFmtId="43" fontId="4" fillId="2" borderId="0" xfId="1" applyFont="1" applyFill="1" applyAlignment="1">
      <alignment horizontal="left"/>
    </xf>
    <xf numFmtId="0" fontId="0" fillId="2" borderId="0" xfId="0" applyFill="1"/>
    <xf numFmtId="43" fontId="0" fillId="2" borderId="0" xfId="1" applyFont="1" applyFill="1" applyAlignment="1">
      <alignment horizontal="left"/>
    </xf>
    <xf numFmtId="0" fontId="10" fillId="5" borderId="0" xfId="0" applyFont="1" applyFill="1"/>
    <xf numFmtId="0" fontId="5" fillId="5" borderId="0" xfId="0" applyFont="1" applyFill="1"/>
    <xf numFmtId="0" fontId="0" fillId="3" borderId="0" xfId="0" applyFill="1"/>
    <xf numFmtId="0" fontId="5" fillId="0" borderId="0" xfId="0" applyFont="1" applyFill="1"/>
    <xf numFmtId="0" fontId="6" fillId="0" borderId="0" xfId="0" applyFont="1" applyFill="1"/>
    <xf numFmtId="0" fontId="10" fillId="0" borderId="0" xfId="0" applyFont="1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64" fontId="8" fillId="0" borderId="3" xfId="1" applyNumberFormat="1" applyFont="1" applyBorder="1" applyAlignment="1">
      <alignment horizontal="center"/>
    </xf>
    <xf numFmtId="164" fontId="8" fillId="0" borderId="3" xfId="1" applyNumberFormat="1" applyFont="1" applyBorder="1"/>
    <xf numFmtId="164" fontId="8" fillId="0" borderId="1" xfId="1" applyNumberFormat="1" applyFont="1" applyBorder="1" applyAlignment="1">
      <alignment horizontal="center"/>
    </xf>
    <xf numFmtId="164" fontId="8" fillId="0" borderId="1" xfId="1" applyNumberFormat="1" applyFont="1" applyBorder="1"/>
    <xf numFmtId="164" fontId="0" fillId="0" borderId="0" xfId="1" applyNumberFormat="1" applyFont="1"/>
    <xf numFmtId="164" fontId="7" fillId="0" borderId="1" xfId="1" applyNumberFormat="1" applyFont="1" applyBorder="1" applyAlignment="1">
      <alignment horizontal="center" vertical="center"/>
    </xf>
    <xf numFmtId="164" fontId="7" fillId="0" borderId="0" xfId="1" applyNumberFormat="1" applyFont="1" applyAlignment="1">
      <alignment horizontal="center"/>
    </xf>
    <xf numFmtId="164" fontId="0" fillId="0" borderId="1" xfId="1" applyNumberFormat="1" applyFont="1" applyBorder="1" applyAlignment="1"/>
    <xf numFmtId="164" fontId="0" fillId="0" borderId="1" xfId="1" applyNumberFormat="1" applyFont="1" applyBorder="1" applyAlignment="1">
      <alignment horizontal="right"/>
    </xf>
    <xf numFmtId="165" fontId="6" fillId="0" borderId="0" xfId="0" applyNumberFormat="1" applyFont="1"/>
    <xf numFmtId="164" fontId="0" fillId="0" borderId="1" xfId="1" applyNumberFormat="1" applyFont="1" applyBorder="1" applyAlignment="1">
      <alignment horizontal="center"/>
    </xf>
    <xf numFmtId="43" fontId="0" fillId="0" borderId="0" xfId="1" applyFont="1" applyFill="1"/>
    <xf numFmtId="0" fontId="0" fillId="0" borderId="51" xfId="0" applyBorder="1"/>
    <xf numFmtId="0" fontId="0" fillId="0" borderId="52" xfId="0" applyBorder="1"/>
    <xf numFmtId="164" fontId="6" fillId="0" borderId="3" xfId="1" applyNumberFormat="1" applyFont="1" applyBorder="1" applyAlignment="1">
      <alignment horizontal="center"/>
    </xf>
    <xf numFmtId="164" fontId="6" fillId="0" borderId="1" xfId="1" applyNumberFormat="1" applyFont="1" applyBorder="1" applyAlignment="1">
      <alignment horizontal="center"/>
    </xf>
    <xf numFmtId="164" fontId="6" fillId="0" borderId="3" xfId="1" applyNumberFormat="1" applyFont="1" applyBorder="1"/>
    <xf numFmtId="164" fontId="6" fillId="0" borderId="1" xfId="1" applyNumberFormat="1" applyFont="1" applyBorder="1"/>
    <xf numFmtId="164" fontId="11" fillId="0" borderId="0" xfId="1" applyNumberFormat="1" applyFont="1" applyAlignment="1">
      <alignment horizontal="center"/>
    </xf>
    <xf numFmtId="0" fontId="0" fillId="0" borderId="3" xfId="0" applyFill="1" applyBorder="1" applyAlignment="1">
      <alignment vertical="center" wrapText="1"/>
    </xf>
    <xf numFmtId="0" fontId="0" fillId="2" borderId="3" xfId="0" applyFill="1" applyBorder="1" applyAlignment="1">
      <alignment horizontal="left" vertical="center" wrapText="1"/>
    </xf>
    <xf numFmtId="0" fontId="0" fillId="0" borderId="34" xfId="0" applyBorder="1" applyAlignment="1">
      <alignment horizontal="center" vertical="center"/>
    </xf>
    <xf numFmtId="0" fontId="0" fillId="0" borderId="0" xfId="0" applyBorder="1"/>
    <xf numFmtId="0" fontId="0" fillId="0" borderId="34" xfId="0" applyBorder="1" applyAlignment="1">
      <alignment wrapText="1"/>
    </xf>
    <xf numFmtId="0" fontId="0" fillId="4" borderId="11" xfId="0" applyFill="1" applyBorder="1" applyAlignment="1">
      <alignment horizontal="left" vertical="center"/>
    </xf>
    <xf numFmtId="0" fontId="0" fillId="0" borderId="41" xfId="0" applyBorder="1" applyAlignment="1">
      <alignment horizontal="center" vertical="center"/>
    </xf>
    <xf numFmtId="0" fontId="0" fillId="0" borderId="0" xfId="0" applyFill="1" applyBorder="1"/>
    <xf numFmtId="0" fontId="0" fillId="2" borderId="0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3" fillId="0" borderId="0" xfId="2" applyFont="1" applyAlignment="1">
      <alignment horizontal="center" vertical="center"/>
    </xf>
    <xf numFmtId="0" fontId="14" fillId="0" borderId="0" xfId="2" applyFont="1" applyAlignment="1">
      <alignment vertical="center"/>
    </xf>
    <xf numFmtId="0" fontId="15" fillId="0" borderId="0" xfId="2" applyFont="1" applyAlignment="1">
      <alignment horizontal="center" vertical="center"/>
    </xf>
    <xf numFmtId="0" fontId="14" fillId="0" borderId="0" xfId="2" applyFont="1" applyAlignment="1">
      <alignment horizontal="center" vertical="center"/>
    </xf>
    <xf numFmtId="0" fontId="14" fillId="9" borderId="0" xfId="2" applyFont="1" applyFill="1" applyAlignment="1">
      <alignment vertical="center"/>
    </xf>
    <xf numFmtId="0" fontId="14" fillId="9" borderId="0" xfId="2" applyFont="1" applyFill="1" applyBorder="1" applyAlignment="1">
      <alignment vertical="center"/>
    </xf>
    <xf numFmtId="0" fontId="16" fillId="9" borderId="0" xfId="2" applyFont="1" applyFill="1" applyBorder="1" applyAlignment="1">
      <alignment horizontal="center" vertical="center"/>
    </xf>
    <xf numFmtId="0" fontId="14" fillId="9" borderId="0" xfId="2" applyFont="1" applyFill="1" applyBorder="1" applyAlignment="1">
      <alignment horizontal="center" vertical="center"/>
    </xf>
    <xf numFmtId="0" fontId="14" fillId="8" borderId="1" xfId="2" applyFont="1" applyFill="1" applyBorder="1" applyAlignment="1">
      <alignment horizontal="center" vertical="center"/>
    </xf>
    <xf numFmtId="0" fontId="13" fillId="0" borderId="0" xfId="2" applyFont="1" applyAlignment="1">
      <alignment horizontal="centerContinuous" vertical="center"/>
    </xf>
    <xf numFmtId="0" fontId="15" fillId="0" borderId="0" xfId="2" applyFont="1" applyAlignment="1">
      <alignment horizontal="centerContinuous" vertical="center"/>
    </xf>
    <xf numFmtId="0" fontId="16" fillId="8" borderId="12" xfId="2" applyFont="1" applyFill="1" applyBorder="1" applyAlignment="1">
      <alignment horizontal="center" vertical="center"/>
    </xf>
    <xf numFmtId="0" fontId="16" fillId="8" borderId="57" xfId="2" applyFont="1" applyFill="1" applyBorder="1" applyAlignment="1">
      <alignment horizontal="center" vertical="center"/>
    </xf>
    <xf numFmtId="0" fontId="16" fillId="8" borderId="31" xfId="2" applyFont="1" applyFill="1" applyBorder="1" applyAlignment="1">
      <alignment horizontal="center" vertical="center"/>
    </xf>
    <xf numFmtId="0" fontId="14" fillId="8" borderId="12" xfId="2" applyFont="1" applyFill="1" applyBorder="1" applyAlignment="1">
      <alignment horizontal="center" vertical="center"/>
    </xf>
    <xf numFmtId="0" fontId="14" fillId="8" borderId="57" xfId="2" applyFont="1" applyFill="1" applyBorder="1" applyAlignment="1">
      <alignment horizontal="center" vertical="center"/>
    </xf>
    <xf numFmtId="0" fontId="14" fillId="8" borderId="31" xfId="2" applyFont="1" applyFill="1" applyBorder="1" applyAlignment="1">
      <alignment horizontal="center" vertical="center"/>
    </xf>
    <xf numFmtId="0" fontId="16" fillId="8" borderId="1" xfId="2" applyFont="1" applyFill="1" applyBorder="1" applyAlignment="1">
      <alignment horizontal="center" vertical="center"/>
    </xf>
    <xf numFmtId="0" fontId="14" fillId="0" borderId="4" xfId="2" applyFont="1" applyBorder="1" applyAlignment="1">
      <alignment horizontal="center" vertical="center"/>
    </xf>
    <xf numFmtId="0" fontId="14" fillId="0" borderId="58" xfId="2" applyFont="1" applyBorder="1" applyAlignment="1">
      <alignment horizontal="center" vertical="center"/>
    </xf>
    <xf numFmtId="0" fontId="14" fillId="0" borderId="37" xfId="2" applyFont="1" applyBorder="1" applyAlignment="1">
      <alignment horizontal="center" vertical="center"/>
    </xf>
    <xf numFmtId="0" fontId="16" fillId="8" borderId="2" xfId="2" applyFont="1" applyFill="1" applyBorder="1" applyAlignment="1">
      <alignment horizontal="center" vertical="center"/>
    </xf>
    <xf numFmtId="0" fontId="14" fillId="0" borderId="12" xfId="2" applyFont="1" applyBorder="1" applyAlignment="1">
      <alignment horizontal="center" vertical="center"/>
    </xf>
    <xf numFmtId="0" fontId="14" fillId="0" borderId="57" xfId="2" applyFont="1" applyBorder="1" applyAlignment="1">
      <alignment horizontal="center" vertical="center"/>
    </xf>
    <xf numFmtId="0" fontId="14" fillId="0" borderId="31" xfId="2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7" fillId="0" borderId="5" xfId="1" applyNumberFormat="1" applyFont="1" applyBorder="1" applyAlignment="1">
      <alignment horizontal="center" vertical="center"/>
    </xf>
    <xf numFmtId="164" fontId="7" fillId="0" borderId="3" xfId="1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3" fontId="0" fillId="0" borderId="12" xfId="1" applyNumberFormat="1" applyFont="1" applyBorder="1" applyAlignment="1">
      <alignment horizontal="center" vertical="center"/>
    </xf>
    <xf numFmtId="0" fontId="0" fillId="0" borderId="31" xfId="1" applyNumberFormat="1" applyFont="1" applyBorder="1" applyAlignment="1">
      <alignment horizontal="center" vertical="center"/>
    </xf>
    <xf numFmtId="164" fontId="7" fillId="0" borderId="11" xfId="1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7" fillId="0" borderId="2" xfId="1" applyNumberFormat="1" applyFont="1" applyBorder="1" applyAlignment="1">
      <alignment horizontal="center" vertical="center"/>
    </xf>
    <xf numFmtId="164" fontId="7" fillId="0" borderId="10" xfId="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5" borderId="40" xfId="0" applyFill="1" applyBorder="1" applyAlignment="1">
      <alignment horizontal="left" vertical="center" wrapText="1"/>
    </xf>
    <xf numFmtId="0" fontId="0" fillId="5" borderId="34" xfId="0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/>
    </xf>
    <xf numFmtId="0" fontId="0" fillId="2" borderId="41" xfId="0" applyFill="1" applyBorder="1" applyAlignment="1">
      <alignment horizontal="left" vertical="center"/>
    </xf>
    <xf numFmtId="0" fontId="0" fillId="0" borderId="38" xfId="0" applyFill="1" applyBorder="1" applyAlignment="1">
      <alignment horizontal="center" vertical="center" wrapText="1"/>
    </xf>
    <xf numFmtId="0" fontId="0" fillId="0" borderId="42" xfId="0" applyFill="1" applyBorder="1" applyAlignment="1">
      <alignment horizontal="center" vertical="center" wrapText="1"/>
    </xf>
    <xf numFmtId="0" fontId="0" fillId="0" borderId="37" xfId="0" applyFill="1" applyBorder="1" applyAlignment="1">
      <alignment horizontal="left" vertical="center" wrapText="1"/>
    </xf>
    <xf numFmtId="0" fontId="0" fillId="0" borderId="31" xfId="0" applyFill="1" applyBorder="1" applyAlignment="1">
      <alignment horizontal="left" vertical="center" wrapText="1"/>
    </xf>
    <xf numFmtId="0" fontId="0" fillId="0" borderId="3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4" fontId="11" fillId="0" borderId="2" xfId="1" applyNumberFormat="1" applyFont="1" applyBorder="1" applyAlignment="1">
      <alignment horizontal="center" vertical="center"/>
    </xf>
    <xf numFmtId="164" fontId="11" fillId="0" borderId="3" xfId="1" applyNumberFormat="1" applyFont="1" applyBorder="1" applyAlignment="1">
      <alignment horizontal="center" vertical="center"/>
    </xf>
    <xf numFmtId="0" fontId="0" fillId="0" borderId="45" xfId="0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3" xfId="0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0" borderId="5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4" borderId="39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1" fontId="7" fillId="0" borderId="5" xfId="0" applyNumberFormat="1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14" fillId="0" borderId="0" xfId="2" applyFont="1" applyBorder="1" applyAlignment="1">
      <alignment horizontal="center" vertical="center"/>
    </xf>
    <xf numFmtId="0" fontId="14" fillId="0" borderId="0" xfId="2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 2" xfId="2" xr:uid="{55997BD4-52AB-4423-8A73-DDF9F2B6C9D1}"/>
  </cellStyles>
  <dxfs count="0"/>
  <tableStyles count="0" defaultTableStyle="TableStyleMedium2" defaultPivotStyle="PivotStyleLight16"/>
  <colors>
    <mruColors>
      <color rgb="FF3F56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5</xdr:row>
      <xdr:rowOff>0</xdr:rowOff>
    </xdr:from>
    <xdr:to>
      <xdr:col>3</xdr:col>
      <xdr:colOff>314325</xdr:colOff>
      <xdr:row>5</xdr:row>
      <xdr:rowOff>304800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379D2FBC-2CC4-4553-AA2E-3C83FFE128A4}"/>
            </a:ext>
          </a:extLst>
        </xdr:cNvPr>
        <xdr:cNvCxnSpPr/>
      </xdr:nvCxnSpPr>
      <xdr:spPr>
        <a:xfrm>
          <a:off x="2833238" y="1656272"/>
          <a:ext cx="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304800</xdr:colOff>
      <xdr:row>8</xdr:row>
      <xdr:rowOff>0</xdr:rowOff>
    </xdr:from>
    <xdr:to>
      <xdr:col>3</xdr:col>
      <xdr:colOff>304800</xdr:colOff>
      <xdr:row>8</xdr:row>
      <xdr:rowOff>304800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A4243E6-219B-4445-85D6-146E64F3E5DD}"/>
            </a:ext>
          </a:extLst>
        </xdr:cNvPr>
        <xdr:cNvCxnSpPr/>
      </xdr:nvCxnSpPr>
      <xdr:spPr>
        <a:xfrm>
          <a:off x="2823713" y="2587925"/>
          <a:ext cx="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314325</xdr:colOff>
      <xdr:row>10</xdr:row>
      <xdr:rowOff>0</xdr:rowOff>
    </xdr:from>
    <xdr:to>
      <xdr:col>3</xdr:col>
      <xdr:colOff>314325</xdr:colOff>
      <xdr:row>10</xdr:row>
      <xdr:rowOff>304800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89C5023-32CC-44D3-9581-468AA74EA8BF}"/>
            </a:ext>
          </a:extLst>
        </xdr:cNvPr>
        <xdr:cNvCxnSpPr/>
      </xdr:nvCxnSpPr>
      <xdr:spPr>
        <a:xfrm>
          <a:off x="2833238" y="3209026"/>
          <a:ext cx="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314325</xdr:colOff>
      <xdr:row>15</xdr:row>
      <xdr:rowOff>51758</xdr:rowOff>
    </xdr:from>
    <xdr:to>
      <xdr:col>3</xdr:col>
      <xdr:colOff>319177</xdr:colOff>
      <xdr:row>17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8BD4B87-58E8-445F-B524-A2061C4DE4F8}"/>
            </a:ext>
          </a:extLst>
        </xdr:cNvPr>
        <xdr:cNvCxnSpPr/>
      </xdr:nvCxnSpPr>
      <xdr:spPr>
        <a:xfrm flipH="1">
          <a:off x="3514725" y="4865298"/>
          <a:ext cx="4852" cy="9776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295275</xdr:colOff>
      <xdr:row>11</xdr:row>
      <xdr:rowOff>304800</xdr:rowOff>
    </xdr:from>
    <xdr:to>
      <xdr:col>3</xdr:col>
      <xdr:colOff>295275</xdr:colOff>
      <xdr:row>12</xdr:row>
      <xdr:rowOff>295275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396EC25B-7CE4-4E37-99C7-56C0559A5338}"/>
            </a:ext>
          </a:extLst>
        </xdr:cNvPr>
        <xdr:cNvCxnSpPr/>
      </xdr:nvCxnSpPr>
      <xdr:spPr>
        <a:xfrm>
          <a:off x="2814188" y="3824377"/>
          <a:ext cx="0" cy="30102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304800</xdr:colOff>
      <xdr:row>17</xdr:row>
      <xdr:rowOff>304799</xdr:rowOff>
    </xdr:from>
    <xdr:to>
      <xdr:col>3</xdr:col>
      <xdr:colOff>304800</xdr:colOff>
      <xdr:row>18</xdr:row>
      <xdr:rowOff>295274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19B02834-52A1-4874-9F46-90E0D0FBBB5B}"/>
            </a:ext>
          </a:extLst>
        </xdr:cNvPr>
        <xdr:cNvCxnSpPr/>
      </xdr:nvCxnSpPr>
      <xdr:spPr>
        <a:xfrm>
          <a:off x="3505200" y="5428890"/>
          <a:ext cx="0" cy="30102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648063</xdr:colOff>
      <xdr:row>19</xdr:row>
      <xdr:rowOff>8632</xdr:rowOff>
    </xdr:from>
    <xdr:to>
      <xdr:col>0</xdr:col>
      <xdr:colOff>648063</xdr:colOff>
      <xdr:row>20</xdr:row>
      <xdr:rowOff>2881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12AC8E4-EB54-45AB-B7B0-F2F14260C72D}"/>
            </a:ext>
          </a:extLst>
        </xdr:cNvPr>
        <xdr:cNvCxnSpPr/>
      </xdr:nvCxnSpPr>
      <xdr:spPr>
        <a:xfrm>
          <a:off x="648063" y="5753824"/>
          <a:ext cx="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257175</xdr:colOff>
      <xdr:row>24</xdr:row>
      <xdr:rowOff>9525</xdr:rowOff>
    </xdr:from>
    <xdr:to>
      <xdr:col>3</xdr:col>
      <xdr:colOff>257175</xdr:colOff>
      <xdr:row>25</xdr:row>
      <xdr:rowOff>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CE992A7D-D68C-43EB-9542-E7130C128DF1}"/>
            </a:ext>
          </a:extLst>
        </xdr:cNvPr>
        <xdr:cNvCxnSpPr/>
      </xdr:nvCxnSpPr>
      <xdr:spPr>
        <a:xfrm>
          <a:off x="2776088" y="9740121"/>
          <a:ext cx="0" cy="30102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560714</xdr:colOff>
      <xdr:row>19</xdr:row>
      <xdr:rowOff>0</xdr:rowOff>
    </xdr:from>
    <xdr:to>
      <xdr:col>2</xdr:col>
      <xdr:colOff>560714</xdr:colOff>
      <xdr:row>19</xdr:row>
      <xdr:rowOff>304800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7D156739-1E6A-447B-BD4F-FC6B968A0B0C}"/>
            </a:ext>
          </a:extLst>
        </xdr:cNvPr>
        <xdr:cNvCxnSpPr/>
      </xdr:nvCxnSpPr>
      <xdr:spPr>
        <a:xfrm>
          <a:off x="2613801" y="5745192"/>
          <a:ext cx="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586598</xdr:colOff>
      <xdr:row>19</xdr:row>
      <xdr:rowOff>8626</xdr:rowOff>
    </xdr:from>
    <xdr:to>
      <xdr:col>4</xdr:col>
      <xdr:colOff>586598</xdr:colOff>
      <xdr:row>20</xdr:row>
      <xdr:rowOff>2875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1512B1D1-9A2C-4DE4-9C3B-69E8D5028411}"/>
            </a:ext>
          </a:extLst>
        </xdr:cNvPr>
        <xdr:cNvCxnSpPr/>
      </xdr:nvCxnSpPr>
      <xdr:spPr>
        <a:xfrm>
          <a:off x="4416726" y="5753818"/>
          <a:ext cx="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586586</xdr:colOff>
      <xdr:row>19</xdr:row>
      <xdr:rowOff>8626</xdr:rowOff>
    </xdr:from>
    <xdr:to>
      <xdr:col>6</xdr:col>
      <xdr:colOff>586586</xdr:colOff>
      <xdr:row>20</xdr:row>
      <xdr:rowOff>2875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7499DA6-D33D-41BA-ACC9-7B2493621188}"/>
            </a:ext>
          </a:extLst>
        </xdr:cNvPr>
        <xdr:cNvCxnSpPr/>
      </xdr:nvCxnSpPr>
      <xdr:spPr>
        <a:xfrm>
          <a:off x="6193756" y="5753818"/>
          <a:ext cx="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646981</xdr:colOff>
      <xdr:row>19</xdr:row>
      <xdr:rowOff>0</xdr:rowOff>
    </xdr:from>
    <xdr:to>
      <xdr:col>6</xdr:col>
      <xdr:colOff>586596</xdr:colOff>
      <xdr:row>19</xdr:row>
      <xdr:rowOff>8628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8959AD82-5535-482B-80E7-7727AB599B51}"/>
            </a:ext>
          </a:extLst>
        </xdr:cNvPr>
        <xdr:cNvCxnSpPr/>
      </xdr:nvCxnSpPr>
      <xdr:spPr>
        <a:xfrm>
          <a:off x="646981" y="5745192"/>
          <a:ext cx="5546785" cy="8628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691198</xdr:colOff>
      <xdr:row>22</xdr:row>
      <xdr:rowOff>293310</xdr:rowOff>
    </xdr:from>
    <xdr:to>
      <xdr:col>0</xdr:col>
      <xdr:colOff>691198</xdr:colOff>
      <xdr:row>23</xdr:row>
      <xdr:rowOff>287559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701733A7-E46A-4B5D-A33B-F786BBDF518D}"/>
            </a:ext>
          </a:extLst>
        </xdr:cNvPr>
        <xdr:cNvCxnSpPr/>
      </xdr:nvCxnSpPr>
      <xdr:spPr>
        <a:xfrm>
          <a:off x="691198" y="6970155"/>
          <a:ext cx="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603849</xdr:colOff>
      <xdr:row>22</xdr:row>
      <xdr:rowOff>17253</xdr:rowOff>
    </xdr:from>
    <xdr:to>
      <xdr:col>2</xdr:col>
      <xdr:colOff>603849</xdr:colOff>
      <xdr:row>23</xdr:row>
      <xdr:rowOff>278919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14A7C6DD-BBB8-4E29-B544-B65420E42B1C}"/>
            </a:ext>
          </a:extLst>
        </xdr:cNvPr>
        <xdr:cNvCxnSpPr/>
      </xdr:nvCxnSpPr>
      <xdr:spPr>
        <a:xfrm>
          <a:off x="2656936" y="6694098"/>
          <a:ext cx="0" cy="5722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690116</xdr:colOff>
      <xdr:row>24</xdr:row>
      <xdr:rowOff>0</xdr:rowOff>
    </xdr:from>
    <xdr:to>
      <xdr:col>6</xdr:col>
      <xdr:colOff>629731</xdr:colOff>
      <xdr:row>24</xdr:row>
      <xdr:rowOff>8628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44067173-A655-4347-BFFF-6C00A8612BD1}"/>
            </a:ext>
          </a:extLst>
        </xdr:cNvPr>
        <xdr:cNvCxnSpPr/>
      </xdr:nvCxnSpPr>
      <xdr:spPr>
        <a:xfrm>
          <a:off x="690116" y="7297947"/>
          <a:ext cx="5546785" cy="8628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586597</xdr:colOff>
      <xdr:row>22</xdr:row>
      <xdr:rowOff>60385</xdr:rowOff>
    </xdr:from>
    <xdr:to>
      <xdr:col>4</xdr:col>
      <xdr:colOff>586597</xdr:colOff>
      <xdr:row>24</xdr:row>
      <xdr:rowOff>11500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D8517300-550E-4548-8527-2E070E11F3A9}"/>
            </a:ext>
          </a:extLst>
        </xdr:cNvPr>
        <xdr:cNvCxnSpPr/>
      </xdr:nvCxnSpPr>
      <xdr:spPr>
        <a:xfrm>
          <a:off x="4416725" y="6737230"/>
          <a:ext cx="0" cy="5722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655603</xdr:colOff>
      <xdr:row>22</xdr:row>
      <xdr:rowOff>69017</xdr:rowOff>
    </xdr:from>
    <xdr:to>
      <xdr:col>6</xdr:col>
      <xdr:colOff>655603</xdr:colOff>
      <xdr:row>24</xdr:row>
      <xdr:rowOff>20132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DAABA12B-FD27-4BF2-95CA-5409E813E2BF}"/>
            </a:ext>
          </a:extLst>
        </xdr:cNvPr>
        <xdr:cNvCxnSpPr/>
      </xdr:nvCxnSpPr>
      <xdr:spPr>
        <a:xfrm>
          <a:off x="6262773" y="6745862"/>
          <a:ext cx="0" cy="5722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F6425-D896-4AA4-809D-B2EAEAB4163A}">
  <sheetPr>
    <pageSetUpPr fitToPage="1"/>
  </sheetPr>
  <dimension ref="A1:I26"/>
  <sheetViews>
    <sheetView tabSelected="1" zoomScaleNormal="100" workbookViewId="0">
      <selection activeCell="H17" sqref="H17"/>
    </sheetView>
  </sheetViews>
  <sheetFormatPr defaultColWidth="9.125" defaultRowHeight="25" customHeight="1"/>
  <cols>
    <col min="1" max="1" width="18.375" style="196" bestFit="1" customWidth="1"/>
    <col min="2" max="2" width="11.375" style="196" customWidth="1"/>
    <col min="3" max="3" width="16.625" style="196" bestFit="1" customWidth="1"/>
    <col min="4" max="4" width="9.125" style="196"/>
    <col min="5" max="5" width="16.625" style="196" bestFit="1" customWidth="1"/>
    <col min="6" max="6" width="9.125" style="196"/>
    <col min="7" max="7" width="17.5" style="196" customWidth="1"/>
    <col min="8" max="16384" width="9.125" style="196"/>
  </cols>
  <sheetData>
    <row r="1" spans="1:9" ht="25" customHeight="1">
      <c r="A1" s="204" t="s">
        <v>208</v>
      </c>
      <c r="B1" s="204"/>
      <c r="C1" s="204"/>
      <c r="D1" s="204"/>
      <c r="E1" s="204"/>
      <c r="F1" s="204"/>
      <c r="G1" s="204"/>
      <c r="H1" s="204"/>
      <c r="I1" s="195"/>
    </row>
    <row r="2" spans="1:9" ht="25" customHeight="1">
      <c r="A2" s="205" t="s">
        <v>209</v>
      </c>
      <c r="B2" s="205"/>
      <c r="C2" s="205"/>
      <c r="D2" s="205"/>
      <c r="E2" s="205"/>
      <c r="F2" s="205"/>
      <c r="G2" s="205"/>
      <c r="H2" s="205"/>
      <c r="I2" s="197"/>
    </row>
    <row r="4" spans="1:9" ht="28.55" customHeight="1">
      <c r="B4" s="206" t="s">
        <v>204</v>
      </c>
      <c r="C4" s="207"/>
      <c r="D4" s="207"/>
      <c r="E4" s="207"/>
      <c r="F4" s="208"/>
    </row>
    <row r="5" spans="1:9" ht="28.55" customHeight="1">
      <c r="B5" s="213" t="s">
        <v>227</v>
      </c>
      <c r="C5" s="214"/>
      <c r="D5" s="214"/>
      <c r="E5" s="214"/>
      <c r="F5" s="215"/>
    </row>
    <row r="7" spans="1:9" ht="25" customHeight="1">
      <c r="B7" s="216" t="s">
        <v>202</v>
      </c>
      <c r="C7" s="216"/>
      <c r="D7" s="216"/>
      <c r="E7" s="216"/>
      <c r="F7" s="216"/>
    </row>
    <row r="8" spans="1:9" ht="25" customHeight="1">
      <c r="B8" s="217" t="s">
        <v>212</v>
      </c>
      <c r="C8" s="218"/>
      <c r="D8" s="218"/>
      <c r="E8" s="218"/>
      <c r="F8" s="219"/>
    </row>
    <row r="10" spans="1:9" ht="25" customHeight="1">
      <c r="B10" s="206" t="s">
        <v>225</v>
      </c>
      <c r="C10" s="207"/>
      <c r="D10" s="207"/>
      <c r="E10" s="207"/>
      <c r="F10" s="208"/>
    </row>
    <row r="12" spans="1:9" ht="25" customHeight="1">
      <c r="B12" s="209" t="s">
        <v>210</v>
      </c>
      <c r="C12" s="210"/>
      <c r="D12" s="210"/>
      <c r="E12" s="210"/>
      <c r="F12" s="211"/>
    </row>
    <row r="14" spans="1:9" ht="25" customHeight="1">
      <c r="B14" s="206" t="s">
        <v>211</v>
      </c>
      <c r="C14" s="207"/>
      <c r="D14" s="207"/>
      <c r="E14" s="207"/>
      <c r="F14" s="208"/>
      <c r="G14" s="196" t="s">
        <v>213</v>
      </c>
    </row>
    <row r="15" spans="1:9" ht="28.55" customHeight="1">
      <c r="B15" s="213" t="s">
        <v>215</v>
      </c>
      <c r="C15" s="214"/>
      <c r="D15" s="214"/>
      <c r="E15" s="214"/>
      <c r="F15" s="215"/>
      <c r="G15" s="196" t="s">
        <v>214</v>
      </c>
    </row>
    <row r="16" spans="1:9" ht="28.55" customHeight="1">
      <c r="B16" s="308"/>
      <c r="C16" s="308"/>
      <c r="D16" s="308"/>
      <c r="E16" s="309" t="s">
        <v>226</v>
      </c>
      <c r="F16" s="308"/>
    </row>
    <row r="17" spans="1:8" ht="28.55" customHeight="1">
      <c r="B17" s="308"/>
      <c r="C17" s="308"/>
      <c r="D17" s="308"/>
      <c r="E17" s="309" t="s">
        <v>228</v>
      </c>
      <c r="F17" s="308"/>
    </row>
    <row r="18" spans="1:8" ht="25" customHeight="1">
      <c r="B18" s="206" t="s">
        <v>216</v>
      </c>
      <c r="C18" s="207"/>
      <c r="D18" s="207"/>
      <c r="E18" s="207"/>
      <c r="F18" s="208"/>
    </row>
    <row r="19" spans="1:8" ht="25" customHeight="1">
      <c r="A19" s="199"/>
      <c r="B19" s="201"/>
      <c r="C19" s="201"/>
      <c r="D19" s="201"/>
      <c r="E19" s="201"/>
      <c r="F19" s="201"/>
      <c r="G19" s="199"/>
      <c r="H19" s="199"/>
    </row>
    <row r="20" spans="1:8" ht="25" customHeight="1">
      <c r="A20" s="200"/>
      <c r="B20" s="201"/>
      <c r="C20" s="201"/>
      <c r="D20" s="201"/>
      <c r="E20" s="201"/>
      <c r="F20" s="201"/>
      <c r="G20" s="200"/>
      <c r="H20" s="200"/>
    </row>
    <row r="21" spans="1:8" ht="25" customHeight="1">
      <c r="A21" s="203" t="s">
        <v>217</v>
      </c>
      <c r="B21" s="202"/>
      <c r="C21" s="203" t="s">
        <v>218</v>
      </c>
      <c r="D21" s="202"/>
      <c r="E21" s="203" t="s">
        <v>218</v>
      </c>
      <c r="F21" s="202"/>
      <c r="G21" s="203" t="s">
        <v>219</v>
      </c>
      <c r="H21" s="200"/>
    </row>
    <row r="22" spans="1:8" ht="25" customHeight="1">
      <c r="A22" s="200" t="s">
        <v>220</v>
      </c>
      <c r="B22" s="201"/>
      <c r="C22" s="200" t="s">
        <v>222</v>
      </c>
      <c r="D22" s="201"/>
      <c r="E22" s="200" t="s">
        <v>222</v>
      </c>
      <c r="F22" s="201"/>
      <c r="G22" s="200" t="s">
        <v>223</v>
      </c>
      <c r="H22" s="200"/>
    </row>
    <row r="23" spans="1:8" ht="25" customHeight="1">
      <c r="A23" s="200" t="s">
        <v>221</v>
      </c>
      <c r="B23" s="198"/>
      <c r="C23" s="198"/>
      <c r="D23" s="198"/>
      <c r="E23" s="198"/>
      <c r="F23" s="198"/>
    </row>
    <row r="24" spans="1:8" ht="25" customHeight="1">
      <c r="A24" s="200"/>
      <c r="B24" s="198"/>
      <c r="C24" s="198"/>
      <c r="D24" s="198"/>
      <c r="E24" s="198"/>
      <c r="F24" s="198"/>
    </row>
    <row r="26" spans="1:8" ht="25" customHeight="1">
      <c r="B26" s="212" t="s">
        <v>224</v>
      </c>
      <c r="C26" s="212"/>
      <c r="D26" s="212"/>
      <c r="E26" s="212"/>
      <c r="F26" s="212"/>
    </row>
  </sheetData>
  <mergeCells count="10">
    <mergeCell ref="B4:F4"/>
    <mergeCell ref="B5:F5"/>
    <mergeCell ref="B7:F7"/>
    <mergeCell ref="B8:F8"/>
    <mergeCell ref="B15:F15"/>
    <mergeCell ref="B18:F18"/>
    <mergeCell ref="B10:F10"/>
    <mergeCell ref="B12:F12"/>
    <mergeCell ref="B14:F14"/>
    <mergeCell ref="B26:F26"/>
  </mergeCells>
  <printOptions horizontalCentered="1"/>
  <pageMargins left="0.45866141700000002" right="0" top="0.74803149606299202" bottom="0.74803149606299202" header="0.31496062992126" footer="0.31496062992126"/>
  <pageSetup paperSize="9"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016F9-0947-4836-8796-E811AAE75803}">
  <dimension ref="A2:J9"/>
  <sheetViews>
    <sheetView workbookViewId="0">
      <selection activeCell="E8" sqref="E8"/>
    </sheetView>
  </sheetViews>
  <sheetFormatPr defaultRowHeight="14.3"/>
  <cols>
    <col min="3" max="3" width="15.875" bestFit="1" customWidth="1"/>
    <col min="4" max="4" width="29.125" bestFit="1" customWidth="1"/>
    <col min="5" max="5" width="14.875" bestFit="1" customWidth="1"/>
    <col min="6" max="6" width="11.875" bestFit="1" customWidth="1"/>
    <col min="7" max="7" width="16.375" bestFit="1" customWidth="1"/>
    <col min="10" max="10" width="10" bestFit="1" customWidth="1"/>
  </cols>
  <sheetData>
    <row r="2" spans="1:10">
      <c r="B2" t="s">
        <v>191</v>
      </c>
    </row>
    <row r="4" spans="1:10" s="37" customFormat="1">
      <c r="A4" s="193" t="s">
        <v>192</v>
      </c>
      <c r="B4" s="193" t="s">
        <v>193</v>
      </c>
      <c r="C4" s="193" t="s">
        <v>194</v>
      </c>
      <c r="D4" s="193" t="s">
        <v>195</v>
      </c>
      <c r="E4" s="193" t="s">
        <v>196</v>
      </c>
      <c r="F4" s="193" t="s">
        <v>197</v>
      </c>
      <c r="G4" s="220" t="s">
        <v>198</v>
      </c>
      <c r="H4" s="221"/>
      <c r="I4" s="193" t="s">
        <v>203</v>
      </c>
      <c r="J4" s="193" t="s">
        <v>201</v>
      </c>
    </row>
    <row r="5" spans="1:10" s="37" customFormat="1">
      <c r="A5" s="132"/>
      <c r="B5" s="132"/>
      <c r="C5" s="132"/>
      <c r="D5" s="132"/>
      <c r="E5" s="132"/>
      <c r="F5" s="132"/>
      <c r="G5" s="191" t="s">
        <v>199</v>
      </c>
      <c r="H5" s="191" t="s">
        <v>200</v>
      </c>
      <c r="I5" s="132" t="s">
        <v>200</v>
      </c>
      <c r="J5" s="132"/>
    </row>
    <row r="6" spans="1:10" s="37" customFormat="1">
      <c r="A6" s="191">
        <v>1</v>
      </c>
      <c r="B6" s="191" t="s">
        <v>204</v>
      </c>
      <c r="C6" s="191">
        <v>345</v>
      </c>
      <c r="D6" s="191">
        <v>345</v>
      </c>
      <c r="E6" s="191">
        <v>35.6</v>
      </c>
      <c r="F6" s="191">
        <v>60</v>
      </c>
      <c r="G6" s="191">
        <v>29.7</v>
      </c>
      <c r="H6" s="191">
        <v>10253</v>
      </c>
      <c r="I6" s="191">
        <f>H6/8</f>
        <v>1281.625</v>
      </c>
      <c r="J6" s="191">
        <v>15</v>
      </c>
    </row>
    <row r="7" spans="1:10">
      <c r="B7" s="194"/>
    </row>
    <row r="8" spans="1:10">
      <c r="A8" s="192" t="s">
        <v>192</v>
      </c>
      <c r="B8" s="192" t="s">
        <v>193</v>
      </c>
      <c r="C8" s="192" t="s">
        <v>205</v>
      </c>
      <c r="D8" s="192" t="s">
        <v>206</v>
      </c>
      <c r="E8" s="192" t="s">
        <v>207</v>
      </c>
    </row>
    <row r="9" spans="1:10">
      <c r="A9" s="192">
        <v>1</v>
      </c>
      <c r="B9" s="192" t="s">
        <v>202</v>
      </c>
      <c r="C9" s="192">
        <v>20</v>
      </c>
      <c r="D9" s="192">
        <v>1.75</v>
      </c>
      <c r="E9" s="192">
        <f>D9*C9*60</f>
        <v>2100</v>
      </c>
    </row>
  </sheetData>
  <mergeCells count="1">
    <mergeCell ref="G4:H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E6686-69DA-492C-9E2B-74C9504AF9D2}">
  <sheetPr>
    <pageSetUpPr fitToPage="1"/>
  </sheetPr>
  <dimension ref="B1:O113"/>
  <sheetViews>
    <sheetView topLeftCell="A2" zoomScale="85" zoomScaleNormal="85" workbookViewId="0">
      <selection activeCell="B20" sqref="B20"/>
    </sheetView>
  </sheetViews>
  <sheetFormatPr defaultRowHeight="14.3"/>
  <cols>
    <col min="1" max="1" width="6.375" customWidth="1"/>
    <col min="2" max="2" width="12.625" customWidth="1"/>
    <col min="3" max="3" width="11.875" customWidth="1"/>
    <col min="4" max="4" width="14.25" customWidth="1"/>
    <col min="5" max="6" width="15" customWidth="1"/>
    <col min="7" max="7" width="12.125" customWidth="1"/>
    <col min="8" max="8" width="11.25" customWidth="1"/>
    <col min="9" max="9" width="10.625" bestFit="1" customWidth="1"/>
    <col min="10" max="10" width="10.375" customWidth="1"/>
    <col min="11" max="11" width="78.25" customWidth="1"/>
    <col min="12" max="12" width="41.625" customWidth="1"/>
    <col min="13" max="13" width="49" customWidth="1"/>
    <col min="14" max="14" width="43.125" customWidth="1"/>
    <col min="15" max="15" width="30.625" customWidth="1"/>
  </cols>
  <sheetData>
    <row r="1" spans="3:15" ht="28.55">
      <c r="C1" s="1" t="s">
        <v>0</v>
      </c>
    </row>
    <row r="2" spans="3:15" ht="13.6" customHeight="1" thickBot="1">
      <c r="C2" s="1"/>
    </row>
    <row r="3" spans="3:15" ht="14.95" thickBot="1">
      <c r="C3" s="228" t="s">
        <v>1</v>
      </c>
      <c r="D3" s="222" t="s">
        <v>2</v>
      </c>
      <c r="E3" s="222" t="s">
        <v>119</v>
      </c>
      <c r="F3" s="222" t="s">
        <v>145</v>
      </c>
      <c r="G3" s="264" t="s">
        <v>133</v>
      </c>
      <c r="H3" s="265"/>
      <c r="I3" s="222" t="s">
        <v>15</v>
      </c>
      <c r="J3" s="222" t="s">
        <v>18</v>
      </c>
      <c r="K3" s="222" t="s">
        <v>23</v>
      </c>
      <c r="L3" s="222" t="s">
        <v>108</v>
      </c>
      <c r="M3" s="262" t="s">
        <v>38</v>
      </c>
      <c r="N3" s="262" t="s">
        <v>86</v>
      </c>
      <c r="O3" s="229" t="s">
        <v>24</v>
      </c>
    </row>
    <row r="4" spans="3:15" ht="14.95" thickBot="1">
      <c r="C4" s="230"/>
      <c r="D4" s="223"/>
      <c r="E4" s="223"/>
      <c r="F4" s="223"/>
      <c r="G4" s="117" t="s">
        <v>131</v>
      </c>
      <c r="H4" s="4" t="s">
        <v>132</v>
      </c>
      <c r="I4" s="223"/>
      <c r="J4" s="223"/>
      <c r="K4" s="223"/>
      <c r="L4" s="223"/>
      <c r="M4" s="263"/>
      <c r="N4" s="263"/>
      <c r="O4" s="231"/>
    </row>
    <row r="5" spans="3:15" ht="14.95" customHeight="1">
      <c r="C5" s="270" t="s">
        <v>3</v>
      </c>
      <c r="D5" s="236" t="s">
        <v>4</v>
      </c>
      <c r="E5" s="236">
        <v>370</v>
      </c>
      <c r="F5" s="234">
        <v>90</v>
      </c>
      <c r="G5" s="236">
        <f>(E5*60*5*8)/1000</f>
        <v>888</v>
      </c>
      <c r="H5" s="236">
        <f>(E5*60*5*10)/1000</f>
        <v>1110</v>
      </c>
      <c r="I5" s="291" t="s">
        <v>16</v>
      </c>
      <c r="J5" s="293" t="s">
        <v>19</v>
      </c>
      <c r="K5" s="47" t="s">
        <v>32</v>
      </c>
      <c r="L5" s="47" t="s">
        <v>109</v>
      </c>
      <c r="M5" s="251" t="s">
        <v>111</v>
      </c>
      <c r="N5" s="257" t="s">
        <v>101</v>
      </c>
      <c r="O5" s="259" t="s">
        <v>25</v>
      </c>
    </row>
    <row r="6" spans="3:15" ht="14.95" customHeight="1">
      <c r="C6" s="271"/>
      <c r="D6" s="238"/>
      <c r="E6" s="238"/>
      <c r="F6" s="235"/>
      <c r="G6" s="238"/>
      <c r="H6" s="238"/>
      <c r="I6" s="291"/>
      <c r="J6" s="294"/>
      <c r="K6" s="27" t="s">
        <v>33</v>
      </c>
      <c r="L6" s="27" t="s">
        <v>110</v>
      </c>
      <c r="M6" s="252"/>
      <c r="N6" s="258"/>
      <c r="O6" s="259"/>
    </row>
    <row r="7" spans="3:15" ht="14.95" customHeight="1" thickBot="1">
      <c r="C7" s="271"/>
      <c r="D7" s="238"/>
      <c r="E7" s="238"/>
      <c r="F7" s="236"/>
      <c r="G7" s="238"/>
      <c r="H7" s="238"/>
      <c r="I7" s="291"/>
      <c r="J7" s="295"/>
      <c r="K7" s="29" t="s">
        <v>70</v>
      </c>
      <c r="L7" s="29"/>
      <c r="M7" s="93" t="s">
        <v>69</v>
      </c>
      <c r="N7" s="255" t="s">
        <v>102</v>
      </c>
      <c r="O7" s="259"/>
    </row>
    <row r="8" spans="3:15" ht="14.95" customHeight="1">
      <c r="C8" s="271"/>
      <c r="D8" s="238" t="s">
        <v>7</v>
      </c>
      <c r="E8" s="238">
        <v>365</v>
      </c>
      <c r="F8" s="237">
        <v>90</v>
      </c>
      <c r="G8" s="238">
        <f>(E8*60*5*8)/1000</f>
        <v>876</v>
      </c>
      <c r="H8" s="238">
        <f>(E8*60*5*10)/1000</f>
        <v>1095</v>
      </c>
      <c r="I8" s="291"/>
      <c r="J8" s="285" t="s">
        <v>21</v>
      </c>
      <c r="K8" s="47" t="s">
        <v>35</v>
      </c>
      <c r="L8" s="47"/>
      <c r="M8" s="95" t="s">
        <v>44</v>
      </c>
      <c r="N8" s="256"/>
      <c r="O8" s="260"/>
    </row>
    <row r="9" spans="3:15">
      <c r="C9" s="271"/>
      <c r="D9" s="238"/>
      <c r="E9" s="238"/>
      <c r="F9" s="235"/>
      <c r="G9" s="238"/>
      <c r="H9" s="238"/>
      <c r="I9" s="291"/>
      <c r="J9" s="286"/>
      <c r="K9" s="27" t="s">
        <v>71</v>
      </c>
      <c r="L9" s="27"/>
      <c r="M9" s="96" t="s">
        <v>47</v>
      </c>
      <c r="N9" s="256"/>
      <c r="O9" s="261" t="s">
        <v>31</v>
      </c>
    </row>
    <row r="10" spans="3:15">
      <c r="C10" s="271"/>
      <c r="D10" s="238"/>
      <c r="E10" s="238"/>
      <c r="F10" s="235"/>
      <c r="G10" s="238"/>
      <c r="H10" s="238"/>
      <c r="I10" s="291"/>
      <c r="J10" s="286"/>
      <c r="K10" s="27" t="s">
        <v>72</v>
      </c>
      <c r="L10" s="27"/>
      <c r="M10" s="97" t="s">
        <v>66</v>
      </c>
      <c r="N10" s="94"/>
      <c r="O10" s="259"/>
    </row>
    <row r="11" spans="3:15" ht="14.95" customHeight="1">
      <c r="C11" s="271"/>
      <c r="D11" s="238"/>
      <c r="E11" s="238"/>
      <c r="F11" s="235"/>
      <c r="G11" s="238"/>
      <c r="H11" s="238"/>
      <c r="I11" s="291"/>
      <c r="J11" s="286"/>
      <c r="K11" s="27" t="s">
        <v>67</v>
      </c>
      <c r="L11" s="27"/>
      <c r="M11" s="97" t="s">
        <v>65</v>
      </c>
      <c r="N11" s="94"/>
      <c r="O11" s="259"/>
    </row>
    <row r="12" spans="3:15" ht="14.95" thickBot="1">
      <c r="C12" s="271"/>
      <c r="D12" s="238"/>
      <c r="E12" s="238"/>
      <c r="F12" s="236"/>
      <c r="G12" s="238"/>
      <c r="H12" s="238"/>
      <c r="I12" s="291"/>
      <c r="J12" s="287"/>
      <c r="K12" s="29" t="s">
        <v>68</v>
      </c>
      <c r="L12" s="29"/>
      <c r="M12" s="93" t="s">
        <v>64</v>
      </c>
      <c r="N12" s="94"/>
      <c r="O12" s="259"/>
    </row>
    <row r="13" spans="3:15">
      <c r="C13" s="271"/>
      <c r="D13" s="238" t="s">
        <v>9</v>
      </c>
      <c r="E13" s="238">
        <v>365</v>
      </c>
      <c r="F13" s="237">
        <v>90</v>
      </c>
      <c r="G13" s="238">
        <f>(E13*60*5*8)/1000</f>
        <v>876</v>
      </c>
      <c r="H13" s="238">
        <f>(E13*60*5*10)/1000</f>
        <v>1095</v>
      </c>
      <c r="I13" s="291"/>
      <c r="J13" s="285" t="s">
        <v>21</v>
      </c>
      <c r="K13" s="47" t="s">
        <v>37</v>
      </c>
      <c r="L13" s="47"/>
      <c r="M13" s="98" t="s">
        <v>46</v>
      </c>
      <c r="N13" s="94"/>
      <c r="O13" s="260"/>
    </row>
    <row r="14" spans="3:15" ht="14.95" customHeight="1">
      <c r="C14" s="271"/>
      <c r="D14" s="238"/>
      <c r="E14" s="238"/>
      <c r="F14" s="235"/>
      <c r="G14" s="238"/>
      <c r="H14" s="238"/>
      <c r="I14" s="291"/>
      <c r="J14" s="286"/>
      <c r="K14" s="27" t="s">
        <v>71</v>
      </c>
      <c r="L14" s="27"/>
      <c r="M14" s="96" t="s">
        <v>47</v>
      </c>
      <c r="N14" s="94"/>
      <c r="O14" s="261" t="s">
        <v>26</v>
      </c>
    </row>
    <row r="15" spans="3:15" ht="14.95" thickBot="1">
      <c r="C15" s="271"/>
      <c r="D15" s="238"/>
      <c r="E15" s="238"/>
      <c r="F15" s="236"/>
      <c r="G15" s="238"/>
      <c r="H15" s="238"/>
      <c r="I15" s="291"/>
      <c r="J15" s="287"/>
      <c r="K15" s="29" t="s">
        <v>43</v>
      </c>
      <c r="L15" s="29"/>
      <c r="M15" s="93"/>
      <c r="N15" s="94"/>
      <c r="O15" s="259"/>
    </row>
    <row r="16" spans="3:15">
      <c r="C16" s="271"/>
      <c r="D16" s="238" t="s">
        <v>5</v>
      </c>
      <c r="E16" s="238">
        <v>370</v>
      </c>
      <c r="F16" s="237">
        <v>90</v>
      </c>
      <c r="G16" s="238">
        <f>(E16*60*5*8)/1000</f>
        <v>888</v>
      </c>
      <c r="H16" s="238">
        <f>(E16*60*5*10)/1000</f>
        <v>1110</v>
      </c>
      <c r="I16" s="291"/>
      <c r="J16" s="285" t="s">
        <v>21</v>
      </c>
      <c r="K16" s="99" t="s">
        <v>34</v>
      </c>
      <c r="L16" s="99" t="s">
        <v>114</v>
      </c>
      <c r="M16" s="100" t="s">
        <v>44</v>
      </c>
      <c r="N16" s="94"/>
      <c r="O16" s="260"/>
    </row>
    <row r="17" spans="2:15" ht="14.95" customHeight="1">
      <c r="C17" s="271"/>
      <c r="D17" s="238"/>
      <c r="E17" s="238"/>
      <c r="F17" s="235"/>
      <c r="G17" s="238"/>
      <c r="H17" s="238"/>
      <c r="I17" s="291"/>
      <c r="J17" s="286"/>
      <c r="K17" s="85" t="s">
        <v>36</v>
      </c>
      <c r="L17" s="85"/>
      <c r="M17" s="253" t="s">
        <v>45</v>
      </c>
      <c r="N17" s="94"/>
      <c r="O17" s="261" t="s">
        <v>84</v>
      </c>
    </row>
    <row r="18" spans="2:15" ht="14.95" thickBot="1">
      <c r="C18" s="271"/>
      <c r="D18" s="238"/>
      <c r="E18" s="238"/>
      <c r="F18" s="236"/>
      <c r="G18" s="238"/>
      <c r="H18" s="238"/>
      <c r="I18" s="291"/>
      <c r="J18" s="287"/>
      <c r="K18" s="102" t="s">
        <v>22</v>
      </c>
      <c r="L18" s="102"/>
      <c r="M18" s="254"/>
      <c r="N18" s="94"/>
      <c r="O18" s="260"/>
    </row>
    <row r="19" spans="2:15" ht="14.95" customHeight="1">
      <c r="C19" s="271"/>
      <c r="D19" s="238" t="s">
        <v>8</v>
      </c>
      <c r="E19" s="238">
        <v>370</v>
      </c>
      <c r="F19" s="237">
        <v>90</v>
      </c>
      <c r="G19" s="238">
        <f>(E19*60*5*8)/1000</f>
        <v>888</v>
      </c>
      <c r="H19" s="238">
        <f>(E19*60*5*10)/1000</f>
        <v>1110</v>
      </c>
      <c r="I19" s="291"/>
      <c r="J19" s="288" t="s">
        <v>20</v>
      </c>
      <c r="K19" s="47" t="s">
        <v>52</v>
      </c>
      <c r="L19" s="47"/>
      <c r="M19" s="104" t="s">
        <v>63</v>
      </c>
      <c r="N19" s="94"/>
      <c r="O19" s="20"/>
    </row>
    <row r="20" spans="2:15" ht="14.95" customHeight="1">
      <c r="C20" s="271"/>
      <c r="D20" s="238"/>
      <c r="E20" s="238"/>
      <c r="F20" s="235"/>
      <c r="G20" s="238"/>
      <c r="H20" s="238"/>
      <c r="I20" s="291"/>
      <c r="J20" s="289"/>
      <c r="K20" s="27" t="s">
        <v>53</v>
      </c>
      <c r="L20" s="27"/>
      <c r="M20" s="97" t="s">
        <v>62</v>
      </c>
      <c r="N20" s="103"/>
      <c r="O20" s="87"/>
    </row>
    <row r="21" spans="2:15">
      <c r="C21" s="271"/>
      <c r="D21" s="238"/>
      <c r="E21" s="238"/>
      <c r="F21" s="235"/>
      <c r="G21" s="238"/>
      <c r="H21" s="238"/>
      <c r="I21" s="291"/>
      <c r="J21" s="289"/>
      <c r="K21" s="27" t="s">
        <v>54</v>
      </c>
      <c r="L21" s="27"/>
      <c r="M21" s="97" t="s">
        <v>61</v>
      </c>
      <c r="N21" s="94"/>
      <c r="O21" s="87"/>
    </row>
    <row r="22" spans="2:15">
      <c r="C22" s="271"/>
      <c r="D22" s="238"/>
      <c r="E22" s="238"/>
      <c r="F22" s="235"/>
      <c r="G22" s="238"/>
      <c r="H22" s="238"/>
      <c r="I22" s="291"/>
      <c r="J22" s="289"/>
      <c r="K22" s="27" t="s">
        <v>55</v>
      </c>
      <c r="L22" s="27"/>
      <c r="M22" s="97" t="s">
        <v>60</v>
      </c>
      <c r="N22" s="94"/>
      <c r="O22" s="20"/>
    </row>
    <row r="23" spans="2:15">
      <c r="C23" s="271"/>
      <c r="D23" s="238"/>
      <c r="E23" s="238"/>
      <c r="F23" s="235"/>
      <c r="G23" s="238"/>
      <c r="H23" s="238"/>
      <c r="I23" s="291"/>
      <c r="J23" s="289"/>
      <c r="K23" s="27" t="s">
        <v>56</v>
      </c>
      <c r="L23" s="27"/>
      <c r="M23" s="97" t="s">
        <v>59</v>
      </c>
      <c r="N23" s="94"/>
      <c r="O23" s="20"/>
    </row>
    <row r="24" spans="2:15" ht="14.95" thickBot="1">
      <c r="C24" s="271"/>
      <c r="D24" s="238"/>
      <c r="E24" s="238"/>
      <c r="F24" s="236"/>
      <c r="G24" s="238"/>
      <c r="H24" s="238"/>
      <c r="I24" s="291"/>
      <c r="J24" s="290"/>
      <c r="K24" s="29" t="s">
        <v>57</v>
      </c>
      <c r="L24" s="29"/>
      <c r="M24" s="93" t="s">
        <v>58</v>
      </c>
      <c r="N24" s="94"/>
      <c r="O24" s="88"/>
    </row>
    <row r="25" spans="2:15" ht="14.95" thickBot="1">
      <c r="C25" s="272"/>
      <c r="D25" s="18" t="s">
        <v>6</v>
      </c>
      <c r="E25" s="18">
        <v>370</v>
      </c>
      <c r="F25" s="18">
        <v>90</v>
      </c>
      <c r="G25" s="18">
        <f>(E25*60*5*8)/1000</f>
        <v>888</v>
      </c>
      <c r="H25" s="18">
        <f>(E25*60*5*10)/1000</f>
        <v>1110</v>
      </c>
      <c r="I25" s="292"/>
      <c r="J25" s="106" t="s">
        <v>20</v>
      </c>
      <c r="K25" s="107"/>
      <c r="L25" s="107"/>
      <c r="M25" s="108"/>
      <c r="N25" s="105"/>
      <c r="O25" s="89"/>
    </row>
    <row r="26" spans="2:15">
      <c r="D26" t="s">
        <v>93</v>
      </c>
      <c r="E26" s="37" t="s">
        <v>88</v>
      </c>
      <c r="F26" s="37"/>
      <c r="G26" s="78">
        <f>SUM(G5:G25)</f>
        <v>5304</v>
      </c>
      <c r="H26" s="79">
        <f>SUM(H5:H25)</f>
        <v>6630</v>
      </c>
      <c r="I26" t="s">
        <v>89</v>
      </c>
      <c r="J26" t="s">
        <v>136</v>
      </c>
    </row>
    <row r="27" spans="2:15" ht="14.95" customHeight="1">
      <c r="E27" t="s">
        <v>94</v>
      </c>
      <c r="G27" s="77">
        <f>SUM(G8:G25)</f>
        <v>4416</v>
      </c>
      <c r="H27" s="76">
        <f>+SUM(H8:H25)</f>
        <v>5520</v>
      </c>
      <c r="I27" t="s">
        <v>89</v>
      </c>
      <c r="J27" t="s">
        <v>135</v>
      </c>
      <c r="K27" s="69"/>
      <c r="N27" t="s">
        <v>185</v>
      </c>
    </row>
    <row r="28" spans="2:15">
      <c r="E28" t="s">
        <v>121</v>
      </c>
      <c r="G28" s="244">
        <v>6000</v>
      </c>
      <c r="H28" s="245"/>
      <c r="I28" t="s">
        <v>129</v>
      </c>
      <c r="J28" t="s">
        <v>134</v>
      </c>
      <c r="N28" s="154" t="s">
        <v>167</v>
      </c>
    </row>
    <row r="29" spans="2:15">
      <c r="N29" t="s">
        <v>166</v>
      </c>
    </row>
    <row r="30" spans="2:15">
      <c r="B30" s="90"/>
      <c r="C30" s="80" t="s">
        <v>130</v>
      </c>
      <c r="D30" t="s">
        <v>137</v>
      </c>
      <c r="K30" t="s">
        <v>158</v>
      </c>
      <c r="N30" s="154" t="s">
        <v>168</v>
      </c>
    </row>
    <row r="31" spans="2:15">
      <c r="B31" s="90"/>
      <c r="D31" s="91" t="s">
        <v>138</v>
      </c>
      <c r="K31" t="s">
        <v>159</v>
      </c>
    </row>
    <row r="32" spans="2:15">
      <c r="B32" s="90"/>
      <c r="D32" s="91" t="s">
        <v>140</v>
      </c>
      <c r="I32" s="90"/>
      <c r="J32" s="90"/>
      <c r="K32" t="s">
        <v>160</v>
      </c>
    </row>
    <row r="33" spans="2:15">
      <c r="B33" s="90"/>
      <c r="D33" s="149" t="s">
        <v>139</v>
      </c>
      <c r="E33" s="150"/>
      <c r="I33" s="90"/>
      <c r="J33" s="90"/>
      <c r="K33" t="s">
        <v>161</v>
      </c>
    </row>
    <row r="34" spans="2:15">
      <c r="B34" s="90"/>
      <c r="I34" s="90"/>
      <c r="J34" s="90"/>
      <c r="K34" t="s">
        <v>162</v>
      </c>
    </row>
    <row r="35" spans="2:15">
      <c r="B35" s="90"/>
      <c r="C35" s="80" t="s">
        <v>130</v>
      </c>
      <c r="D35" t="s">
        <v>142</v>
      </c>
      <c r="E35" s="6" t="s">
        <v>19</v>
      </c>
      <c r="F35" t="s">
        <v>27</v>
      </c>
      <c r="I35" s="90"/>
      <c r="J35" s="90"/>
      <c r="K35" s="91" t="s">
        <v>163</v>
      </c>
    </row>
    <row r="36" spans="2:15">
      <c r="B36" s="148"/>
      <c r="E36" s="7" t="s">
        <v>21</v>
      </c>
      <c r="F36" t="s">
        <v>28</v>
      </c>
      <c r="I36" s="90"/>
      <c r="J36" s="148"/>
      <c r="K36" s="151" t="s">
        <v>176</v>
      </c>
    </row>
    <row r="37" spans="2:15">
      <c r="E37" s="5" t="s">
        <v>20</v>
      </c>
      <c r="F37" t="s">
        <v>29</v>
      </c>
      <c r="I37" s="90"/>
      <c r="J37" s="148"/>
    </row>
    <row r="39" spans="2:15">
      <c r="D39" s="167"/>
    </row>
    <row r="42" spans="2:15" ht="14.95" thickBot="1"/>
    <row r="43" spans="2:15" ht="14.95" thickBot="1">
      <c r="C43" s="274" t="s">
        <v>1</v>
      </c>
      <c r="D43" s="226" t="s">
        <v>2</v>
      </c>
      <c r="E43" s="274" t="s">
        <v>120</v>
      </c>
      <c r="F43" s="222" t="s">
        <v>145</v>
      </c>
      <c r="G43" s="268" t="s">
        <v>144</v>
      </c>
      <c r="H43" s="269"/>
      <c r="I43" s="274" t="s">
        <v>15</v>
      </c>
      <c r="J43" s="274" t="s">
        <v>18</v>
      </c>
      <c r="K43" s="274" t="s">
        <v>23</v>
      </c>
      <c r="L43" s="222" t="s">
        <v>108</v>
      </c>
      <c r="M43" s="276" t="s">
        <v>38</v>
      </c>
      <c r="N43" s="276" t="s">
        <v>86</v>
      </c>
      <c r="O43" s="274" t="s">
        <v>24</v>
      </c>
    </row>
    <row r="44" spans="2:15" ht="14.95" customHeight="1" thickBot="1">
      <c r="C44" s="275"/>
      <c r="D44" s="273"/>
      <c r="E44" s="275"/>
      <c r="F44" s="223"/>
      <c r="G44" s="21" t="s">
        <v>131</v>
      </c>
      <c r="H44" s="21" t="s">
        <v>143</v>
      </c>
      <c r="I44" s="275"/>
      <c r="J44" s="275"/>
      <c r="K44" s="275"/>
      <c r="L44" s="223"/>
      <c r="M44" s="277"/>
      <c r="N44" s="277"/>
      <c r="O44" s="275"/>
    </row>
    <row r="45" spans="2:15">
      <c r="C45" s="270" t="s">
        <v>10</v>
      </c>
      <c r="D45" s="236" t="s">
        <v>12</v>
      </c>
      <c r="E45" s="236">
        <v>60</v>
      </c>
      <c r="F45" s="235">
        <v>75</v>
      </c>
      <c r="G45" s="239">
        <f>(E45*60*0.75/144)*8</f>
        <v>150</v>
      </c>
      <c r="H45" s="240">
        <f>(E45*60*0.75/144)*12</f>
        <v>225</v>
      </c>
      <c r="I45" s="236" t="s">
        <v>17</v>
      </c>
      <c r="J45" s="282" t="s">
        <v>19</v>
      </c>
      <c r="K45" s="182" t="s">
        <v>49</v>
      </c>
      <c r="L45" s="182"/>
      <c r="M45" s="183" t="s">
        <v>51</v>
      </c>
      <c r="N45" s="280" t="s">
        <v>97</v>
      </c>
      <c r="O45" s="278" t="s">
        <v>85</v>
      </c>
    </row>
    <row r="46" spans="2:15">
      <c r="C46" s="271"/>
      <c r="D46" s="238"/>
      <c r="E46" s="238"/>
      <c r="F46" s="235"/>
      <c r="G46" s="239"/>
      <c r="H46" s="243"/>
      <c r="I46" s="238"/>
      <c r="J46" s="283"/>
      <c r="K46" s="82" t="s">
        <v>41</v>
      </c>
      <c r="L46" s="82"/>
      <c r="M46" s="113" t="s">
        <v>50</v>
      </c>
      <c r="N46" s="281"/>
      <c r="O46" s="279"/>
    </row>
    <row r="47" spans="2:15">
      <c r="C47" s="271"/>
      <c r="D47" s="238"/>
      <c r="E47" s="238"/>
      <c r="F47" s="236"/>
      <c r="G47" s="240"/>
      <c r="H47" s="243"/>
      <c r="I47" s="238"/>
      <c r="J47" s="283"/>
      <c r="K47" s="82" t="s">
        <v>73</v>
      </c>
      <c r="L47" s="82"/>
      <c r="M47" s="114" t="s">
        <v>78</v>
      </c>
      <c r="N47" s="281"/>
      <c r="O47" s="184"/>
    </row>
    <row r="48" spans="2:15">
      <c r="C48" s="271"/>
      <c r="D48" s="238" t="s">
        <v>14</v>
      </c>
      <c r="E48" s="159">
        <v>100</v>
      </c>
      <c r="F48" s="237">
        <v>60</v>
      </c>
      <c r="G48" s="76">
        <f>(E48*60*0.6/144)*8</f>
        <v>200</v>
      </c>
      <c r="H48" s="76">
        <f>(E48*60*0.6/144)*12</f>
        <v>300</v>
      </c>
      <c r="I48" s="238"/>
      <c r="J48" s="284" t="s">
        <v>21</v>
      </c>
      <c r="K48" s="27" t="s">
        <v>42</v>
      </c>
      <c r="L48" s="27"/>
      <c r="M48" s="84" t="s">
        <v>79</v>
      </c>
      <c r="N48" s="27" t="s">
        <v>98</v>
      </c>
      <c r="O48" s="184"/>
    </row>
    <row r="49" spans="2:15" ht="28.55">
      <c r="C49" s="271"/>
      <c r="D49" s="238"/>
      <c r="E49" s="238">
        <v>80</v>
      </c>
      <c r="F49" s="235"/>
      <c r="G49" s="266">
        <f>(E49*60*0.6/24)*8</f>
        <v>960</v>
      </c>
      <c r="H49" s="296">
        <f>(E49*60*0.6/24)*12</f>
        <v>1440</v>
      </c>
      <c r="I49" s="238" t="s">
        <v>39</v>
      </c>
      <c r="J49" s="284"/>
      <c r="K49" s="27" t="s">
        <v>80</v>
      </c>
      <c r="L49" s="27"/>
      <c r="M49" s="81" t="s">
        <v>81</v>
      </c>
      <c r="N49" s="160" t="s">
        <v>186</v>
      </c>
      <c r="O49" s="184"/>
    </row>
    <row r="50" spans="2:15">
      <c r="C50" s="271"/>
      <c r="D50" s="238"/>
      <c r="E50" s="238"/>
      <c r="F50" s="236"/>
      <c r="G50" s="267"/>
      <c r="H50" s="296"/>
      <c r="I50" s="238"/>
      <c r="J50" s="284"/>
      <c r="K50" s="27" t="s">
        <v>82</v>
      </c>
      <c r="L50" s="27"/>
      <c r="M50" s="83" t="s">
        <v>83</v>
      </c>
      <c r="N50" s="185"/>
      <c r="O50" s="184"/>
    </row>
    <row r="51" spans="2:15">
      <c r="C51" s="271"/>
      <c r="D51" s="159" t="s">
        <v>11</v>
      </c>
      <c r="E51" s="159">
        <v>60</v>
      </c>
      <c r="F51" s="159">
        <v>50</v>
      </c>
      <c r="G51" s="168">
        <f>(E51*60*0.5/144)*8</f>
        <v>100</v>
      </c>
      <c r="H51" s="168">
        <f>(E51*60*0.5/144)*12</f>
        <v>150</v>
      </c>
      <c r="I51" s="238" t="s">
        <v>17</v>
      </c>
      <c r="J51" s="161" t="s">
        <v>20</v>
      </c>
      <c r="K51" s="27" t="s">
        <v>40</v>
      </c>
      <c r="L51" s="27"/>
      <c r="M51" s="81" t="s">
        <v>48</v>
      </c>
      <c r="N51" s="27" t="s">
        <v>99</v>
      </c>
      <c r="O51" s="186"/>
    </row>
    <row r="52" spans="2:15">
      <c r="C52" s="271"/>
      <c r="D52" s="238" t="s">
        <v>13</v>
      </c>
      <c r="E52" s="238">
        <v>65</v>
      </c>
      <c r="F52" s="237">
        <v>80</v>
      </c>
      <c r="G52" s="248">
        <f>(E52*60*0.8/144)*8</f>
        <v>173.33333333333334</v>
      </c>
      <c r="H52" s="243">
        <f>(E52*60*0.8/144)*12</f>
        <v>260</v>
      </c>
      <c r="I52" s="238"/>
      <c r="J52" s="241" t="s">
        <v>20</v>
      </c>
      <c r="K52" s="27" t="s">
        <v>74</v>
      </c>
      <c r="L52" s="27"/>
      <c r="M52" s="81" t="s">
        <v>75</v>
      </c>
      <c r="N52" s="27"/>
      <c r="O52" s="184"/>
    </row>
    <row r="53" spans="2:15" ht="14.95" thickBot="1">
      <c r="C53" s="272"/>
      <c r="D53" s="247"/>
      <c r="E53" s="247"/>
      <c r="F53" s="250"/>
      <c r="G53" s="249"/>
      <c r="H53" s="246"/>
      <c r="I53" s="247"/>
      <c r="J53" s="242"/>
      <c r="K53" s="29" t="s">
        <v>77</v>
      </c>
      <c r="L53" s="29"/>
      <c r="M53" s="187" t="s">
        <v>76</v>
      </c>
      <c r="N53" s="29"/>
      <c r="O53" s="188"/>
    </row>
    <row r="54" spans="2:15">
      <c r="D54" t="s">
        <v>93</v>
      </c>
      <c r="E54" s="37" t="s">
        <v>88</v>
      </c>
      <c r="F54" s="37" t="s">
        <v>90</v>
      </c>
      <c r="G54" s="169">
        <f>SUM(G45+G51+G52)</f>
        <v>423.33333333333337</v>
      </c>
      <c r="H54" s="169">
        <f>SUM(+H45+H51+H52)</f>
        <v>635</v>
      </c>
      <c r="I54" t="s">
        <v>91</v>
      </c>
    </row>
    <row r="55" spans="2:15">
      <c r="F55" s="37" t="s">
        <v>92</v>
      </c>
      <c r="G55" s="181">
        <f>+G49</f>
        <v>960</v>
      </c>
      <c r="H55" s="181">
        <f>+H49</f>
        <v>1440</v>
      </c>
      <c r="I55" t="s">
        <v>91</v>
      </c>
      <c r="N55" t="s">
        <v>166</v>
      </c>
    </row>
    <row r="56" spans="2:15">
      <c r="K56" s="26"/>
      <c r="L56" s="26"/>
      <c r="N56" s="154" t="s">
        <v>168</v>
      </c>
    </row>
    <row r="57" spans="2:15" ht="14.95" thickBot="1">
      <c r="F57" t="s">
        <v>178</v>
      </c>
      <c r="M57" s="122"/>
    </row>
    <row r="58" spans="2:15">
      <c r="B58" s="125" t="s">
        <v>121</v>
      </c>
      <c r="C58" s="124" t="s">
        <v>91</v>
      </c>
      <c r="D58" s="123" t="s">
        <v>147</v>
      </c>
      <c r="F58" s="222" t="s">
        <v>15</v>
      </c>
      <c r="G58" s="232" t="s">
        <v>91</v>
      </c>
      <c r="H58" s="233"/>
      <c r="I58" s="228" t="s">
        <v>147</v>
      </c>
      <c r="J58" s="229"/>
      <c r="K58" t="s">
        <v>183</v>
      </c>
      <c r="M58" s="122"/>
    </row>
    <row r="59" spans="2:15" ht="14.95" thickBot="1">
      <c r="B59" s="124" t="s">
        <v>90</v>
      </c>
      <c r="C59" s="170">
        <v>700</v>
      </c>
      <c r="D59" s="171">
        <f>+C59*2.888</f>
        <v>2021.6</v>
      </c>
      <c r="F59" s="223"/>
      <c r="G59" s="138" t="s">
        <v>131</v>
      </c>
      <c r="H59" s="137" t="s">
        <v>150</v>
      </c>
      <c r="I59" s="230"/>
      <c r="J59" s="231"/>
      <c r="K59" t="s">
        <v>180</v>
      </c>
      <c r="L59" s="147"/>
      <c r="M59" s="155"/>
    </row>
    <row r="60" spans="2:15">
      <c r="B60" s="124" t="s">
        <v>92</v>
      </c>
      <c r="C60" s="170">
        <v>1500</v>
      </c>
      <c r="D60" s="77">
        <f>+C60*2</f>
        <v>3000</v>
      </c>
      <c r="F60" s="132" t="s">
        <v>90</v>
      </c>
      <c r="G60" s="163">
        <f>+G45+G51+G52</f>
        <v>423.33333333333337</v>
      </c>
      <c r="H60" s="177">
        <f>+H45+H51+H52</f>
        <v>635</v>
      </c>
      <c r="I60" s="164">
        <f>+G60*2.88</f>
        <v>1219.2</v>
      </c>
      <c r="J60" s="179">
        <f>+H60*2.88</f>
        <v>1828.8</v>
      </c>
      <c r="K60" s="122" t="s">
        <v>181</v>
      </c>
      <c r="L60" s="92"/>
      <c r="M60" s="122"/>
    </row>
    <row r="61" spans="2:15">
      <c r="F61" s="162" t="s">
        <v>92</v>
      </c>
      <c r="G61" s="165">
        <f>+G49</f>
        <v>960</v>
      </c>
      <c r="H61" s="178">
        <f>+H49</f>
        <v>1440</v>
      </c>
      <c r="I61" s="166">
        <f>+G61*2</f>
        <v>1920</v>
      </c>
      <c r="J61" s="180">
        <f>+H61*2</f>
        <v>2880</v>
      </c>
      <c r="K61" s="150" t="s">
        <v>182</v>
      </c>
      <c r="L61" s="92"/>
      <c r="M61" s="122"/>
    </row>
    <row r="62" spans="2:15">
      <c r="F62" s="91"/>
      <c r="G62" s="167"/>
      <c r="H62" s="167"/>
      <c r="I62" s="166">
        <f>+I61+I60</f>
        <v>3139.2</v>
      </c>
      <c r="J62" s="180">
        <f>+J60+J61</f>
        <v>4708.8</v>
      </c>
      <c r="K62" s="189" t="s">
        <v>187</v>
      </c>
      <c r="M62" s="156"/>
    </row>
    <row r="63" spans="2:15">
      <c r="G63" s="167"/>
      <c r="H63" s="167"/>
      <c r="I63" s="167"/>
      <c r="J63" s="167"/>
      <c r="K63" s="189" t="s">
        <v>188</v>
      </c>
      <c r="L63" s="92"/>
      <c r="M63" s="157"/>
    </row>
    <row r="64" spans="2:15">
      <c r="K64" s="189" t="s">
        <v>189</v>
      </c>
      <c r="L64" s="172"/>
      <c r="M64" s="157"/>
    </row>
    <row r="65" spans="3:12">
      <c r="K65" s="190" t="s">
        <v>190</v>
      </c>
    </row>
    <row r="66" spans="3:12" ht="14.95" thickBot="1">
      <c r="C66" s="90"/>
      <c r="F66" s="175"/>
      <c r="G66" s="175"/>
      <c r="H66" s="175"/>
      <c r="I66" s="175"/>
      <c r="J66" s="175"/>
      <c r="K66" s="175"/>
    </row>
    <row r="67" spans="3:12" ht="14.95" thickTop="1">
      <c r="C67" s="90"/>
      <c r="J67" s="176"/>
      <c r="L67" s="172"/>
    </row>
    <row r="68" spans="3:12" ht="14.95" thickBot="1">
      <c r="C68" s="90"/>
      <c r="F68" t="s">
        <v>179</v>
      </c>
      <c r="L68" s="172"/>
    </row>
    <row r="69" spans="3:12">
      <c r="C69" s="90"/>
      <c r="F69" s="222" t="s">
        <v>15</v>
      </c>
      <c r="G69" s="224" t="s">
        <v>91</v>
      </c>
      <c r="H69" s="225"/>
      <c r="I69" s="228" t="s">
        <v>147</v>
      </c>
      <c r="J69" s="229"/>
      <c r="K69" t="s">
        <v>171</v>
      </c>
      <c r="L69" s="172"/>
    </row>
    <row r="70" spans="3:12" ht="14.95" thickBot="1">
      <c r="C70" s="90"/>
      <c r="F70" s="223"/>
      <c r="G70" s="138" t="s">
        <v>131</v>
      </c>
      <c r="H70" s="137" t="s">
        <v>150</v>
      </c>
      <c r="I70" s="230"/>
      <c r="J70" s="231"/>
      <c r="K70" t="s">
        <v>172</v>
      </c>
      <c r="L70" s="172"/>
    </row>
    <row r="71" spans="3:12">
      <c r="C71" s="90"/>
      <c r="F71" s="132" t="s">
        <v>90</v>
      </c>
      <c r="G71" s="163">
        <f>+G48+G51+G52</f>
        <v>473.33333333333337</v>
      </c>
      <c r="H71" s="177">
        <f>+H48+H51+H52</f>
        <v>710</v>
      </c>
      <c r="I71" s="164">
        <f>+G71*2.88</f>
        <v>1363.2</v>
      </c>
      <c r="J71" s="179">
        <f>+H71*2.88</f>
        <v>2044.8</v>
      </c>
      <c r="K71" s="54" t="s">
        <v>175</v>
      </c>
      <c r="L71" s="172"/>
    </row>
    <row r="72" spans="3:12">
      <c r="C72" s="90"/>
      <c r="F72" s="162" t="s">
        <v>92</v>
      </c>
      <c r="G72" s="165">
        <v>1280</v>
      </c>
      <c r="H72" s="178">
        <v>1920</v>
      </c>
      <c r="I72" s="166">
        <f>+G72*2</f>
        <v>2560</v>
      </c>
      <c r="J72" s="180">
        <f>+H72*2</f>
        <v>3840</v>
      </c>
      <c r="K72" t="s">
        <v>173</v>
      </c>
      <c r="L72" s="172"/>
    </row>
    <row r="73" spans="3:12" ht="15.8" customHeight="1">
      <c r="C73" s="90"/>
      <c r="F73" s="91" t="s">
        <v>155</v>
      </c>
      <c r="G73" s="167"/>
      <c r="H73" s="167"/>
      <c r="I73" s="166">
        <f>+I72+I71</f>
        <v>3923.2</v>
      </c>
      <c r="J73" s="180">
        <f>+J71+J72</f>
        <v>5884.8</v>
      </c>
      <c r="K73" s="174" t="s">
        <v>174</v>
      </c>
      <c r="L73" s="172"/>
    </row>
    <row r="74" spans="3:12" ht="15.8" customHeight="1">
      <c r="F74" t="s">
        <v>156</v>
      </c>
      <c r="G74" s="167"/>
      <c r="H74" s="167"/>
      <c r="I74" s="167"/>
      <c r="J74" s="167"/>
      <c r="K74" s="150" t="s">
        <v>177</v>
      </c>
    </row>
    <row r="76" spans="3:12">
      <c r="F76" s="158" t="s">
        <v>15</v>
      </c>
      <c r="G76" s="220" t="s">
        <v>91</v>
      </c>
      <c r="H76" s="221"/>
    </row>
    <row r="77" spans="3:12" ht="14.95" customHeight="1">
      <c r="F77" s="158" t="s">
        <v>169</v>
      </c>
      <c r="G77" s="158" t="s">
        <v>131</v>
      </c>
      <c r="H77" s="158" t="s">
        <v>143</v>
      </c>
    </row>
    <row r="78" spans="3:12">
      <c r="F78" s="158" t="s">
        <v>170</v>
      </c>
      <c r="G78" s="173">
        <v>1280</v>
      </c>
      <c r="H78" s="173">
        <v>1920</v>
      </c>
    </row>
    <row r="79" spans="3:12" ht="14.95" thickBot="1">
      <c r="F79" s="175"/>
      <c r="G79" s="175"/>
      <c r="H79" s="175"/>
      <c r="I79" s="175"/>
      <c r="J79" s="175"/>
      <c r="K79" s="175"/>
    </row>
    <row r="80" spans="3:12" ht="14.95" thickTop="1"/>
    <row r="81" spans="6:11" ht="14.95" thickBot="1">
      <c r="F81" t="s">
        <v>146</v>
      </c>
    </row>
    <row r="82" spans="6:11">
      <c r="F82" s="222" t="s">
        <v>15</v>
      </c>
      <c r="G82" s="226" t="s">
        <v>91</v>
      </c>
      <c r="H82" s="227"/>
      <c r="I82" s="228" t="s">
        <v>147</v>
      </c>
      <c r="J82" s="229"/>
      <c r="K82" t="s">
        <v>184</v>
      </c>
    </row>
    <row r="83" spans="6:11" ht="14.95" thickBot="1">
      <c r="F83" s="223"/>
      <c r="G83" s="138" t="s">
        <v>131</v>
      </c>
      <c r="H83" s="137" t="s">
        <v>150</v>
      </c>
      <c r="I83" s="230"/>
      <c r="J83" s="231"/>
    </row>
    <row r="84" spans="6:11">
      <c r="F84" s="132" t="s">
        <v>90</v>
      </c>
      <c r="G84" s="163">
        <f>+G51+G52</f>
        <v>273.33333333333337</v>
      </c>
      <c r="H84" s="177">
        <f>+H52+H51</f>
        <v>410</v>
      </c>
      <c r="I84" s="164">
        <f>+G84*2.88</f>
        <v>787.2</v>
      </c>
      <c r="J84" s="179">
        <f>+H84*2.88</f>
        <v>1180.8</v>
      </c>
    </row>
    <row r="85" spans="6:11">
      <c r="F85" s="158" t="s">
        <v>92</v>
      </c>
      <c r="G85" s="165">
        <f>+G49</f>
        <v>960</v>
      </c>
      <c r="H85" s="178">
        <f>+H49</f>
        <v>1440</v>
      </c>
      <c r="I85" s="166">
        <f>+G85*2</f>
        <v>1920</v>
      </c>
      <c r="J85" s="180">
        <f>+H85*2</f>
        <v>2880</v>
      </c>
    </row>
    <row r="86" spans="6:11">
      <c r="F86" s="91" t="s">
        <v>157</v>
      </c>
      <c r="G86" s="167"/>
      <c r="H86" s="167"/>
      <c r="I86" s="166">
        <f>SUM(I84:I85)</f>
        <v>2707.2</v>
      </c>
      <c r="J86" s="180">
        <f>SUM(J84:J85)</f>
        <v>4060.8</v>
      </c>
    </row>
    <row r="87" spans="6:11" ht="14.95" thickBot="1">
      <c r="F87" s="175"/>
      <c r="G87" s="175"/>
      <c r="H87" s="175"/>
      <c r="I87" s="175"/>
      <c r="J87" s="175"/>
      <c r="K87" s="175"/>
    </row>
    <row r="88" spans="6:11" ht="14.95" thickTop="1"/>
    <row r="89" spans="6:11" ht="14.95" thickBot="1">
      <c r="F89" t="s">
        <v>149</v>
      </c>
    </row>
    <row r="90" spans="6:11">
      <c r="F90" s="222" t="s">
        <v>15</v>
      </c>
      <c r="G90" s="224" t="s">
        <v>91</v>
      </c>
      <c r="H90" s="225"/>
      <c r="I90" s="228" t="s">
        <v>147</v>
      </c>
      <c r="J90" s="229"/>
    </row>
    <row r="91" spans="6:11" ht="14.95" thickBot="1">
      <c r="F91" s="223"/>
      <c r="G91" s="138" t="s">
        <v>131</v>
      </c>
      <c r="H91" s="137" t="s">
        <v>150</v>
      </c>
      <c r="I91" s="230"/>
      <c r="J91" s="231"/>
    </row>
    <row r="92" spans="6:11">
      <c r="F92" s="132" t="s">
        <v>90</v>
      </c>
      <c r="G92" s="163">
        <f>+G51+G52+180</f>
        <v>453.33333333333337</v>
      </c>
      <c r="H92" s="177">
        <f>+H51+H52+270</f>
        <v>680</v>
      </c>
      <c r="I92" s="164">
        <f>+G92*2.88</f>
        <v>1305.6000000000001</v>
      </c>
      <c r="J92" s="179">
        <f>+H92*2.88</f>
        <v>1958.3999999999999</v>
      </c>
    </row>
    <row r="93" spans="6:11">
      <c r="F93" s="158" t="s">
        <v>92</v>
      </c>
      <c r="G93" s="165">
        <f>+G49</f>
        <v>960</v>
      </c>
      <c r="H93" s="178">
        <f>+H49</f>
        <v>1440</v>
      </c>
      <c r="I93" s="166">
        <f>+G93*2</f>
        <v>1920</v>
      </c>
      <c r="J93" s="180">
        <f>+H93*2</f>
        <v>2880</v>
      </c>
    </row>
    <row r="94" spans="6:11">
      <c r="F94" s="91" t="s">
        <v>154</v>
      </c>
      <c r="G94" s="167"/>
      <c r="H94" s="167"/>
      <c r="I94" s="166">
        <f>+I92+I93</f>
        <v>3225.6000000000004</v>
      </c>
      <c r="J94" s="180">
        <f>+J92+J93</f>
        <v>4838.3999999999996</v>
      </c>
    </row>
    <row r="96" spans="6:11">
      <c r="F96" s="158" t="s">
        <v>15</v>
      </c>
      <c r="G96" s="220" t="s">
        <v>91</v>
      </c>
      <c r="H96" s="221"/>
    </row>
    <row r="97" spans="3:10">
      <c r="F97" s="158" t="s">
        <v>153</v>
      </c>
      <c r="G97" s="158" t="s">
        <v>131</v>
      </c>
      <c r="H97" s="158" t="s">
        <v>143</v>
      </c>
    </row>
    <row r="98" spans="3:10">
      <c r="F98" s="158" t="s">
        <v>152</v>
      </c>
      <c r="G98" s="158">
        <v>180</v>
      </c>
      <c r="H98" s="158">
        <v>270</v>
      </c>
    </row>
    <row r="100" spans="3:10">
      <c r="C100" s="80" t="s">
        <v>130</v>
      </c>
      <c r="D100" t="s">
        <v>142</v>
      </c>
      <c r="E100" s="6" t="s">
        <v>19</v>
      </c>
      <c r="F100" t="s">
        <v>27</v>
      </c>
    </row>
    <row r="101" spans="3:10">
      <c r="E101" s="7" t="s">
        <v>21</v>
      </c>
      <c r="F101" t="s">
        <v>28</v>
      </c>
    </row>
    <row r="102" spans="3:10">
      <c r="E102" s="5" t="s">
        <v>20</v>
      </c>
      <c r="F102" t="s">
        <v>29</v>
      </c>
    </row>
    <row r="104" spans="3:10">
      <c r="F104" s="90"/>
      <c r="G104" s="90"/>
      <c r="H104" s="90"/>
      <c r="I104" s="90"/>
      <c r="J104" s="90"/>
    </row>
    <row r="105" spans="3:10">
      <c r="F105" s="90"/>
      <c r="G105" s="90"/>
      <c r="H105" s="90"/>
      <c r="I105" s="90"/>
      <c r="J105" s="90"/>
    </row>
    <row r="106" spans="3:10">
      <c r="F106" s="90"/>
      <c r="G106" s="90"/>
      <c r="H106" s="90"/>
      <c r="I106" s="90"/>
      <c r="J106" s="90"/>
    </row>
    <row r="107" spans="3:10">
      <c r="F107" s="90"/>
      <c r="G107" s="90"/>
      <c r="H107" s="90"/>
      <c r="I107" s="90"/>
      <c r="J107" s="90"/>
    </row>
    <row r="108" spans="3:10">
      <c r="F108" s="90"/>
      <c r="G108" s="90"/>
      <c r="H108" s="90"/>
      <c r="I108" s="90"/>
      <c r="J108" s="90"/>
    </row>
    <row r="109" spans="3:10">
      <c r="F109" s="90"/>
      <c r="G109" s="90"/>
      <c r="H109" s="90"/>
      <c r="I109" s="90"/>
      <c r="J109" s="90"/>
    </row>
    <row r="110" spans="3:10">
      <c r="F110" s="90"/>
      <c r="G110" s="90"/>
      <c r="H110" s="90"/>
      <c r="I110" s="90"/>
      <c r="J110" s="90"/>
    </row>
    <row r="111" spans="3:10">
      <c r="F111" s="90"/>
      <c r="G111" s="90"/>
      <c r="H111" s="90"/>
      <c r="I111" s="90"/>
      <c r="J111" s="90"/>
    </row>
    <row r="112" spans="3:10">
      <c r="F112" s="90"/>
      <c r="G112" s="90"/>
      <c r="H112" s="90"/>
      <c r="I112" s="90"/>
      <c r="J112" s="90"/>
    </row>
    <row r="113" spans="6:10">
      <c r="F113" s="90"/>
      <c r="G113" s="90"/>
      <c r="H113" s="90"/>
      <c r="I113" s="90"/>
      <c r="J113" s="90"/>
    </row>
  </sheetData>
  <mergeCells count="103">
    <mergeCell ref="K43:K44"/>
    <mergeCell ref="L43:L44"/>
    <mergeCell ref="M43:M44"/>
    <mergeCell ref="N43:N44"/>
    <mergeCell ref="O45:O46"/>
    <mergeCell ref="O17:O18"/>
    <mergeCell ref="O43:O44"/>
    <mergeCell ref="E52:E53"/>
    <mergeCell ref="E45:E47"/>
    <mergeCell ref="N45:N47"/>
    <mergeCell ref="J45:J47"/>
    <mergeCell ref="J48:J50"/>
    <mergeCell ref="J19:J24"/>
    <mergeCell ref="I5:I25"/>
    <mergeCell ref="J5:J7"/>
    <mergeCell ref="J16:J18"/>
    <mergeCell ref="I43:I44"/>
    <mergeCell ref="J8:J12"/>
    <mergeCell ref="J43:J44"/>
    <mergeCell ref="H49:H50"/>
    <mergeCell ref="H16:H18"/>
    <mergeCell ref="H19:H24"/>
    <mergeCell ref="G49:G50"/>
    <mergeCell ref="F43:F44"/>
    <mergeCell ref="F45:F47"/>
    <mergeCell ref="F48:F50"/>
    <mergeCell ref="G43:H43"/>
    <mergeCell ref="D8:D12"/>
    <mergeCell ref="D16:D18"/>
    <mergeCell ref="D19:D24"/>
    <mergeCell ref="C3:C4"/>
    <mergeCell ref="E8:E12"/>
    <mergeCell ref="E19:E24"/>
    <mergeCell ref="E13:E15"/>
    <mergeCell ref="C45:C53"/>
    <mergeCell ref="D45:D47"/>
    <mergeCell ref="D52:D53"/>
    <mergeCell ref="D48:D50"/>
    <mergeCell ref="E49:E50"/>
    <mergeCell ref="D43:D44"/>
    <mergeCell ref="E43:E44"/>
    <mergeCell ref="E16:E18"/>
    <mergeCell ref="C43:C44"/>
    <mergeCell ref="C5:C25"/>
    <mergeCell ref="D5:D7"/>
    <mergeCell ref="D13:D15"/>
    <mergeCell ref="O3:O4"/>
    <mergeCell ref="N3:N4"/>
    <mergeCell ref="M3:M4"/>
    <mergeCell ref="L3:L4"/>
    <mergeCell ref="K3:K4"/>
    <mergeCell ref="J3:J4"/>
    <mergeCell ref="I3:I4"/>
    <mergeCell ref="E3:E4"/>
    <mergeCell ref="D3:D4"/>
    <mergeCell ref="F3:F4"/>
    <mergeCell ref="G3:H3"/>
    <mergeCell ref="M5:M6"/>
    <mergeCell ref="M17:M18"/>
    <mergeCell ref="N7:N9"/>
    <mergeCell ref="H5:H7"/>
    <mergeCell ref="H8:H12"/>
    <mergeCell ref="N5:N6"/>
    <mergeCell ref="E5:E7"/>
    <mergeCell ref="O5:O8"/>
    <mergeCell ref="O9:O13"/>
    <mergeCell ref="O14:O16"/>
    <mergeCell ref="J13:J15"/>
    <mergeCell ref="F58:F59"/>
    <mergeCell ref="G58:H58"/>
    <mergeCell ref="I58:J59"/>
    <mergeCell ref="F5:F7"/>
    <mergeCell ref="F8:F12"/>
    <mergeCell ref="F13:F15"/>
    <mergeCell ref="F16:F18"/>
    <mergeCell ref="F19:F24"/>
    <mergeCell ref="H13:H15"/>
    <mergeCell ref="G8:G12"/>
    <mergeCell ref="G16:G18"/>
    <mergeCell ref="G13:G15"/>
    <mergeCell ref="G19:G24"/>
    <mergeCell ref="G45:G47"/>
    <mergeCell ref="I49:I50"/>
    <mergeCell ref="G5:G7"/>
    <mergeCell ref="I45:I48"/>
    <mergeCell ref="J52:J53"/>
    <mergeCell ref="H45:H47"/>
    <mergeCell ref="G28:H28"/>
    <mergeCell ref="H52:H53"/>
    <mergeCell ref="I51:I53"/>
    <mergeCell ref="G52:G53"/>
    <mergeCell ref="F52:F53"/>
    <mergeCell ref="G96:H96"/>
    <mergeCell ref="F90:F91"/>
    <mergeCell ref="F69:F70"/>
    <mergeCell ref="F82:F83"/>
    <mergeCell ref="G76:H76"/>
    <mergeCell ref="G69:H69"/>
    <mergeCell ref="G82:H82"/>
    <mergeCell ref="G90:H90"/>
    <mergeCell ref="I69:J70"/>
    <mergeCell ref="I82:J83"/>
    <mergeCell ref="I90:J91"/>
  </mergeCells>
  <phoneticPr fontId="1" type="noConversion"/>
  <pageMargins left="0.25" right="0.25" top="0.75" bottom="0.75" header="0.3" footer="0.3"/>
  <pageSetup paperSize="9" scale="3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2B3A5-424A-47DC-8DCB-4BA0FCDEF844}">
  <sheetPr>
    <pageSetUpPr fitToPage="1"/>
  </sheetPr>
  <dimension ref="A1:N96"/>
  <sheetViews>
    <sheetView topLeftCell="B13" zoomScale="85" zoomScaleNormal="85" workbookViewId="0">
      <selection activeCell="E26" sqref="E26"/>
    </sheetView>
  </sheetViews>
  <sheetFormatPr defaultRowHeight="14.3"/>
  <cols>
    <col min="1" max="1" width="12.625" customWidth="1"/>
    <col min="2" max="2" width="11.875" customWidth="1"/>
    <col min="3" max="3" width="14.25" customWidth="1"/>
    <col min="4" max="5" width="15" customWidth="1"/>
    <col min="6" max="6" width="12.125" customWidth="1"/>
    <col min="7" max="7" width="11.25" customWidth="1"/>
    <col min="8" max="8" width="10.625" bestFit="1" customWidth="1"/>
    <col min="9" max="9" width="10.375" customWidth="1"/>
    <col min="10" max="10" width="78.25" customWidth="1"/>
    <col min="11" max="11" width="41.625" customWidth="1"/>
    <col min="12" max="12" width="49" customWidth="1"/>
    <col min="13" max="13" width="43.125" customWidth="1"/>
    <col min="14" max="14" width="30.625" customWidth="1"/>
  </cols>
  <sheetData>
    <row r="1" spans="2:14" ht="28.55">
      <c r="B1" s="1" t="s">
        <v>0</v>
      </c>
    </row>
    <row r="2" spans="2:14" ht="13.6" customHeight="1" thickBot="1">
      <c r="B2" s="1"/>
    </row>
    <row r="3" spans="2:14" ht="14.95" thickBot="1">
      <c r="B3" s="228" t="s">
        <v>1</v>
      </c>
      <c r="C3" s="222" t="s">
        <v>2</v>
      </c>
      <c r="D3" s="222" t="s">
        <v>119</v>
      </c>
      <c r="E3" s="222" t="s">
        <v>145</v>
      </c>
      <c r="F3" s="264" t="s">
        <v>133</v>
      </c>
      <c r="G3" s="265"/>
      <c r="H3" s="222" t="s">
        <v>15</v>
      </c>
      <c r="I3" s="222" t="s">
        <v>18</v>
      </c>
      <c r="J3" s="222" t="s">
        <v>23</v>
      </c>
      <c r="K3" s="222" t="s">
        <v>108</v>
      </c>
      <c r="L3" s="262" t="s">
        <v>38</v>
      </c>
      <c r="M3" s="262" t="s">
        <v>86</v>
      </c>
      <c r="N3" s="229" t="s">
        <v>24</v>
      </c>
    </row>
    <row r="4" spans="2:14" ht="14.95" thickBot="1">
      <c r="B4" s="230"/>
      <c r="C4" s="223"/>
      <c r="D4" s="223"/>
      <c r="E4" s="223"/>
      <c r="F4" s="117" t="s">
        <v>131</v>
      </c>
      <c r="G4" s="4" t="s">
        <v>132</v>
      </c>
      <c r="H4" s="223"/>
      <c r="I4" s="223"/>
      <c r="J4" s="223"/>
      <c r="K4" s="223"/>
      <c r="L4" s="263"/>
      <c r="M4" s="263"/>
      <c r="N4" s="231"/>
    </row>
    <row r="5" spans="2:14" ht="14.95" customHeight="1">
      <c r="B5" s="270" t="s">
        <v>3</v>
      </c>
      <c r="C5" s="236" t="s">
        <v>4</v>
      </c>
      <c r="D5" s="236">
        <v>370</v>
      </c>
      <c r="E5" s="234">
        <v>90</v>
      </c>
      <c r="F5" s="236">
        <f>(D5*60*5*8)/1000</f>
        <v>888</v>
      </c>
      <c r="G5" s="236">
        <f>(D5*60*5*10)/1000</f>
        <v>1110</v>
      </c>
      <c r="H5" s="291" t="s">
        <v>16</v>
      </c>
      <c r="I5" s="293" t="s">
        <v>19</v>
      </c>
      <c r="J5" s="47" t="s">
        <v>32</v>
      </c>
      <c r="K5" s="47" t="s">
        <v>109</v>
      </c>
      <c r="L5" s="251" t="s">
        <v>111</v>
      </c>
      <c r="M5" s="257" t="s">
        <v>101</v>
      </c>
      <c r="N5" s="259" t="s">
        <v>25</v>
      </c>
    </row>
    <row r="6" spans="2:14" ht="14.95" customHeight="1">
      <c r="B6" s="271"/>
      <c r="C6" s="238"/>
      <c r="D6" s="238"/>
      <c r="E6" s="235"/>
      <c r="F6" s="238"/>
      <c r="G6" s="238"/>
      <c r="H6" s="291"/>
      <c r="I6" s="294"/>
      <c r="J6" s="27" t="s">
        <v>33</v>
      </c>
      <c r="K6" s="27" t="s">
        <v>110</v>
      </c>
      <c r="L6" s="252"/>
      <c r="M6" s="258"/>
      <c r="N6" s="259"/>
    </row>
    <row r="7" spans="2:14" ht="14.95" customHeight="1" thickBot="1">
      <c r="B7" s="271"/>
      <c r="C7" s="238"/>
      <c r="D7" s="238"/>
      <c r="E7" s="236"/>
      <c r="F7" s="238"/>
      <c r="G7" s="238"/>
      <c r="H7" s="291"/>
      <c r="I7" s="295"/>
      <c r="J7" s="29" t="s">
        <v>70</v>
      </c>
      <c r="K7" s="29"/>
      <c r="L7" s="93" t="s">
        <v>69</v>
      </c>
      <c r="M7" s="255" t="s">
        <v>102</v>
      </c>
      <c r="N7" s="259"/>
    </row>
    <row r="8" spans="2:14" ht="14.95" customHeight="1">
      <c r="B8" s="271"/>
      <c r="C8" s="238" t="s">
        <v>7</v>
      </c>
      <c r="D8" s="238">
        <v>365</v>
      </c>
      <c r="E8" s="237">
        <v>90</v>
      </c>
      <c r="F8" s="238">
        <f>(D8*60*5*8)/1000</f>
        <v>876</v>
      </c>
      <c r="G8" s="238">
        <f>(D8*60*5*10)/1000</f>
        <v>1095</v>
      </c>
      <c r="H8" s="291"/>
      <c r="I8" s="285" t="s">
        <v>21</v>
      </c>
      <c r="J8" s="47" t="s">
        <v>35</v>
      </c>
      <c r="K8" s="47"/>
      <c r="L8" s="95" t="s">
        <v>44</v>
      </c>
      <c r="M8" s="256"/>
      <c r="N8" s="260"/>
    </row>
    <row r="9" spans="2:14">
      <c r="B9" s="271"/>
      <c r="C9" s="238"/>
      <c r="D9" s="238"/>
      <c r="E9" s="235"/>
      <c r="F9" s="238"/>
      <c r="G9" s="238"/>
      <c r="H9" s="291"/>
      <c r="I9" s="286"/>
      <c r="J9" s="27" t="s">
        <v>71</v>
      </c>
      <c r="K9" s="27"/>
      <c r="L9" s="101" t="s">
        <v>47</v>
      </c>
      <c r="M9" s="256"/>
      <c r="N9" s="261" t="s">
        <v>31</v>
      </c>
    </row>
    <row r="10" spans="2:14">
      <c r="B10" s="271"/>
      <c r="C10" s="238"/>
      <c r="D10" s="238"/>
      <c r="E10" s="235"/>
      <c r="F10" s="238"/>
      <c r="G10" s="238"/>
      <c r="H10" s="291"/>
      <c r="I10" s="286"/>
      <c r="J10" s="27" t="s">
        <v>72</v>
      </c>
      <c r="K10" s="27"/>
      <c r="L10" s="97" t="s">
        <v>66</v>
      </c>
      <c r="M10" s="94"/>
      <c r="N10" s="259"/>
    </row>
    <row r="11" spans="2:14" ht="14.95" customHeight="1">
      <c r="B11" s="271"/>
      <c r="C11" s="238"/>
      <c r="D11" s="238"/>
      <c r="E11" s="235"/>
      <c r="F11" s="238"/>
      <c r="G11" s="238"/>
      <c r="H11" s="291"/>
      <c r="I11" s="286"/>
      <c r="J11" s="27" t="s">
        <v>67</v>
      </c>
      <c r="K11" s="27"/>
      <c r="L11" s="97" t="s">
        <v>65</v>
      </c>
      <c r="M11" s="94"/>
      <c r="N11" s="259"/>
    </row>
    <row r="12" spans="2:14" ht="14.95" thickBot="1">
      <c r="B12" s="271"/>
      <c r="C12" s="238"/>
      <c r="D12" s="238"/>
      <c r="E12" s="236"/>
      <c r="F12" s="238"/>
      <c r="G12" s="238"/>
      <c r="H12" s="291"/>
      <c r="I12" s="287"/>
      <c r="J12" s="29" t="s">
        <v>68</v>
      </c>
      <c r="K12" s="29"/>
      <c r="L12" s="93" t="s">
        <v>64</v>
      </c>
      <c r="M12" s="94"/>
      <c r="N12" s="259"/>
    </row>
    <row r="13" spans="2:14">
      <c r="B13" s="271"/>
      <c r="C13" s="238" t="s">
        <v>9</v>
      </c>
      <c r="D13" s="238">
        <v>365</v>
      </c>
      <c r="E13" s="237">
        <v>90</v>
      </c>
      <c r="F13" s="238">
        <f>(D13*60*5*8)/1000</f>
        <v>876</v>
      </c>
      <c r="G13" s="238">
        <f>(D13*60*5*10)/1000</f>
        <v>1095</v>
      </c>
      <c r="H13" s="291"/>
      <c r="I13" s="285" t="s">
        <v>21</v>
      </c>
      <c r="J13" s="47" t="s">
        <v>37</v>
      </c>
      <c r="K13" s="47"/>
      <c r="L13" s="98" t="s">
        <v>46</v>
      </c>
      <c r="M13" s="94"/>
      <c r="N13" s="260"/>
    </row>
    <row r="14" spans="2:14" ht="14.95" customHeight="1">
      <c r="B14" s="271"/>
      <c r="C14" s="238"/>
      <c r="D14" s="238"/>
      <c r="E14" s="235"/>
      <c r="F14" s="238"/>
      <c r="G14" s="238"/>
      <c r="H14" s="291"/>
      <c r="I14" s="286"/>
      <c r="J14" s="27" t="s">
        <v>71</v>
      </c>
      <c r="K14" s="27"/>
      <c r="L14" s="101" t="s">
        <v>47</v>
      </c>
      <c r="M14" s="94"/>
      <c r="N14" s="261" t="s">
        <v>26</v>
      </c>
    </row>
    <row r="15" spans="2:14" ht="14.95" thickBot="1">
      <c r="B15" s="271"/>
      <c r="C15" s="238"/>
      <c r="D15" s="238"/>
      <c r="E15" s="236"/>
      <c r="F15" s="238"/>
      <c r="G15" s="238"/>
      <c r="H15" s="291"/>
      <c r="I15" s="287"/>
      <c r="J15" s="29" t="s">
        <v>43</v>
      </c>
      <c r="K15" s="29"/>
      <c r="L15" s="93"/>
      <c r="M15" s="94"/>
      <c r="N15" s="259"/>
    </row>
    <row r="16" spans="2:14">
      <c r="B16" s="271"/>
      <c r="C16" s="238" t="s">
        <v>5</v>
      </c>
      <c r="D16" s="238">
        <v>370</v>
      </c>
      <c r="E16" s="237">
        <v>90</v>
      </c>
      <c r="F16" s="238">
        <f>(D16*60*5*8)/1000</f>
        <v>888</v>
      </c>
      <c r="G16" s="238">
        <f>(D16*60*5*10)/1000</f>
        <v>1110</v>
      </c>
      <c r="H16" s="291"/>
      <c r="I16" s="285" t="s">
        <v>21</v>
      </c>
      <c r="J16" s="99" t="s">
        <v>34</v>
      </c>
      <c r="K16" s="99" t="s">
        <v>114</v>
      </c>
      <c r="L16" s="100" t="s">
        <v>44</v>
      </c>
      <c r="M16" s="94"/>
      <c r="N16" s="260"/>
    </row>
    <row r="17" spans="1:14" ht="14.95" customHeight="1">
      <c r="B17" s="271"/>
      <c r="C17" s="238"/>
      <c r="D17" s="238"/>
      <c r="E17" s="235"/>
      <c r="F17" s="238"/>
      <c r="G17" s="238"/>
      <c r="H17" s="291"/>
      <c r="I17" s="286"/>
      <c r="J17" s="85" t="s">
        <v>36</v>
      </c>
      <c r="K17" s="85"/>
      <c r="L17" s="253" t="s">
        <v>45</v>
      </c>
      <c r="M17" s="94"/>
      <c r="N17" s="261" t="s">
        <v>84</v>
      </c>
    </row>
    <row r="18" spans="1:14" ht="14.95" thickBot="1">
      <c r="B18" s="271"/>
      <c r="C18" s="238"/>
      <c r="D18" s="238"/>
      <c r="E18" s="236"/>
      <c r="F18" s="238"/>
      <c r="G18" s="238"/>
      <c r="H18" s="291"/>
      <c r="I18" s="287"/>
      <c r="J18" s="102" t="s">
        <v>22</v>
      </c>
      <c r="K18" s="102"/>
      <c r="L18" s="254"/>
      <c r="M18" s="94"/>
      <c r="N18" s="260"/>
    </row>
    <row r="19" spans="1:14" ht="14.95" customHeight="1">
      <c r="B19" s="271"/>
      <c r="C19" s="238" t="s">
        <v>8</v>
      </c>
      <c r="D19" s="238">
        <v>370</v>
      </c>
      <c r="E19" s="237">
        <v>90</v>
      </c>
      <c r="F19" s="238">
        <f>(D19*60*5*8)/1000</f>
        <v>888</v>
      </c>
      <c r="G19" s="238">
        <f>(D19*60*5*10)/1000</f>
        <v>1110</v>
      </c>
      <c r="H19" s="291"/>
      <c r="I19" s="288" t="s">
        <v>20</v>
      </c>
      <c r="J19" s="47" t="s">
        <v>52</v>
      </c>
      <c r="K19" s="47"/>
      <c r="L19" s="104" t="s">
        <v>63</v>
      </c>
      <c r="M19" s="94"/>
      <c r="N19" s="20"/>
    </row>
    <row r="20" spans="1:14" ht="14.95" customHeight="1">
      <c r="B20" s="271"/>
      <c r="C20" s="238"/>
      <c r="D20" s="238"/>
      <c r="E20" s="235"/>
      <c r="F20" s="238"/>
      <c r="G20" s="238"/>
      <c r="H20" s="291"/>
      <c r="I20" s="289"/>
      <c r="J20" s="27" t="s">
        <v>53</v>
      </c>
      <c r="K20" s="27"/>
      <c r="L20" s="97" t="s">
        <v>62</v>
      </c>
      <c r="M20" s="103"/>
      <c r="N20" s="87"/>
    </row>
    <row r="21" spans="1:14">
      <c r="B21" s="271"/>
      <c r="C21" s="238"/>
      <c r="D21" s="238"/>
      <c r="E21" s="235"/>
      <c r="F21" s="238"/>
      <c r="G21" s="238"/>
      <c r="H21" s="291"/>
      <c r="I21" s="289"/>
      <c r="J21" s="27" t="s">
        <v>54</v>
      </c>
      <c r="K21" s="27"/>
      <c r="L21" s="97" t="s">
        <v>61</v>
      </c>
      <c r="M21" s="94"/>
      <c r="N21" s="87"/>
    </row>
    <row r="22" spans="1:14">
      <c r="B22" s="271"/>
      <c r="C22" s="238"/>
      <c r="D22" s="238"/>
      <c r="E22" s="235"/>
      <c r="F22" s="238"/>
      <c r="G22" s="238"/>
      <c r="H22" s="291"/>
      <c r="I22" s="289"/>
      <c r="J22" s="27" t="s">
        <v>55</v>
      </c>
      <c r="K22" s="27"/>
      <c r="L22" s="97" t="s">
        <v>60</v>
      </c>
      <c r="M22" s="94"/>
      <c r="N22" s="20"/>
    </row>
    <row r="23" spans="1:14">
      <c r="B23" s="271"/>
      <c r="C23" s="238"/>
      <c r="D23" s="238"/>
      <c r="E23" s="235"/>
      <c r="F23" s="238"/>
      <c r="G23" s="238"/>
      <c r="H23" s="291"/>
      <c r="I23" s="289"/>
      <c r="J23" s="27" t="s">
        <v>56</v>
      </c>
      <c r="K23" s="27"/>
      <c r="L23" s="97" t="s">
        <v>59</v>
      </c>
      <c r="M23" s="94"/>
      <c r="N23" s="20"/>
    </row>
    <row r="24" spans="1:14" ht="14.95" thickBot="1">
      <c r="B24" s="271"/>
      <c r="C24" s="238"/>
      <c r="D24" s="238"/>
      <c r="E24" s="236"/>
      <c r="F24" s="238"/>
      <c r="G24" s="238"/>
      <c r="H24" s="291"/>
      <c r="I24" s="290"/>
      <c r="J24" s="29" t="s">
        <v>57</v>
      </c>
      <c r="K24" s="29"/>
      <c r="L24" s="93" t="s">
        <v>58</v>
      </c>
      <c r="M24" s="94"/>
      <c r="N24" s="88"/>
    </row>
    <row r="25" spans="1:14" ht="14.95" thickBot="1">
      <c r="B25" s="272"/>
      <c r="C25" s="18" t="s">
        <v>6</v>
      </c>
      <c r="D25" s="18">
        <v>370</v>
      </c>
      <c r="E25" s="18">
        <v>90</v>
      </c>
      <c r="F25" s="18">
        <f>(D25*60*5*8)/1000</f>
        <v>888</v>
      </c>
      <c r="G25" s="18">
        <f>(D25*60*5*10)/1000</f>
        <v>1110</v>
      </c>
      <c r="H25" s="292"/>
      <c r="I25" s="106" t="s">
        <v>20</v>
      </c>
      <c r="J25" s="107"/>
      <c r="K25" s="107"/>
      <c r="L25" s="108"/>
      <c r="M25" s="105"/>
      <c r="N25" s="89"/>
    </row>
    <row r="26" spans="1:14">
      <c r="C26" t="s">
        <v>93</v>
      </c>
      <c r="D26" s="37" t="s">
        <v>88</v>
      </c>
      <c r="E26" s="37"/>
      <c r="F26" s="78">
        <f>SUM(F5:F25)</f>
        <v>5304</v>
      </c>
      <c r="G26" s="79">
        <f>SUM(G5:G25)</f>
        <v>6630</v>
      </c>
      <c r="H26" t="s">
        <v>89</v>
      </c>
      <c r="I26" t="s">
        <v>136</v>
      </c>
    </row>
    <row r="27" spans="1:14" ht="14.95" customHeight="1">
      <c r="D27" t="s">
        <v>94</v>
      </c>
      <c r="F27" s="77">
        <f>SUM(F8:F25)</f>
        <v>4416</v>
      </c>
      <c r="G27" s="76">
        <f>+SUM(G8:G25)</f>
        <v>5520</v>
      </c>
      <c r="H27" t="s">
        <v>89</v>
      </c>
      <c r="I27" t="s">
        <v>135</v>
      </c>
      <c r="J27" s="69"/>
    </row>
    <row r="28" spans="1:14">
      <c r="D28" t="s">
        <v>121</v>
      </c>
      <c r="F28" s="244">
        <v>6000</v>
      </c>
      <c r="G28" s="245"/>
      <c r="H28" t="s">
        <v>129</v>
      </c>
      <c r="I28" t="s">
        <v>134</v>
      </c>
    </row>
    <row r="30" spans="1:14">
      <c r="A30" s="90"/>
      <c r="B30" s="80" t="s">
        <v>130</v>
      </c>
      <c r="C30" t="s">
        <v>137</v>
      </c>
      <c r="J30" t="s">
        <v>158</v>
      </c>
      <c r="L30" t="s">
        <v>165</v>
      </c>
    </row>
    <row r="31" spans="1:14">
      <c r="A31" s="90"/>
      <c r="C31" s="91" t="s">
        <v>138</v>
      </c>
      <c r="J31" t="s">
        <v>159</v>
      </c>
      <c r="L31" s="154" t="s">
        <v>167</v>
      </c>
    </row>
    <row r="32" spans="1:14">
      <c r="A32" s="90"/>
      <c r="C32" s="91" t="s">
        <v>140</v>
      </c>
      <c r="H32" s="90"/>
      <c r="I32" s="90"/>
      <c r="J32" t="s">
        <v>160</v>
      </c>
      <c r="L32" t="s">
        <v>166</v>
      </c>
    </row>
    <row r="33" spans="1:12">
      <c r="A33" s="90"/>
      <c r="C33" s="149" t="s">
        <v>139</v>
      </c>
      <c r="D33" s="150"/>
      <c r="H33" s="90"/>
      <c r="I33" s="90"/>
      <c r="J33" t="s">
        <v>161</v>
      </c>
      <c r="L33" s="154" t="s">
        <v>168</v>
      </c>
    </row>
    <row r="34" spans="1:12">
      <c r="A34" s="90"/>
      <c r="H34" s="90"/>
      <c r="I34" s="90"/>
      <c r="J34" t="s">
        <v>162</v>
      </c>
    </row>
    <row r="35" spans="1:12">
      <c r="A35" s="90"/>
      <c r="B35" s="80" t="s">
        <v>130</v>
      </c>
      <c r="C35" t="s">
        <v>142</v>
      </c>
      <c r="D35" s="6" t="s">
        <v>19</v>
      </c>
      <c r="E35" t="s">
        <v>27</v>
      </c>
      <c r="H35" s="90"/>
      <c r="I35" s="90"/>
      <c r="J35" s="91" t="s">
        <v>163</v>
      </c>
    </row>
    <row r="36" spans="1:12">
      <c r="A36" s="90"/>
      <c r="D36" s="7" t="s">
        <v>21</v>
      </c>
      <c r="E36" t="s">
        <v>28</v>
      </c>
      <c r="H36" s="90"/>
      <c r="I36" s="148"/>
      <c r="J36" s="151" t="s">
        <v>164</v>
      </c>
    </row>
    <row r="37" spans="1:12">
      <c r="D37" s="5" t="s">
        <v>20</v>
      </c>
      <c r="E37" t="s">
        <v>29</v>
      </c>
      <c r="H37" s="90"/>
      <c r="I37" s="148"/>
    </row>
    <row r="44" spans="1:12" ht="14.95" customHeight="1"/>
    <row r="53" spans="2:14">
      <c r="B53" s="238" t="s">
        <v>1</v>
      </c>
      <c r="C53" s="238" t="s">
        <v>2</v>
      </c>
      <c r="D53" s="238" t="s">
        <v>120</v>
      </c>
      <c r="E53" s="237" t="s">
        <v>145</v>
      </c>
      <c r="F53" s="297" t="s">
        <v>144</v>
      </c>
      <c r="G53" s="297"/>
      <c r="H53" s="238" t="s">
        <v>15</v>
      </c>
      <c r="I53" s="238" t="s">
        <v>18</v>
      </c>
      <c r="J53" s="238" t="s">
        <v>23</v>
      </c>
      <c r="K53" s="302"/>
      <c r="L53" s="303" t="s">
        <v>38</v>
      </c>
      <c r="M53" s="303" t="s">
        <v>86</v>
      </c>
      <c r="N53" s="238" t="s">
        <v>24</v>
      </c>
    </row>
    <row r="54" spans="2:14">
      <c r="B54" s="238"/>
      <c r="C54" s="238"/>
      <c r="D54" s="238"/>
      <c r="E54" s="236"/>
      <c r="F54" s="116" t="s">
        <v>131</v>
      </c>
      <c r="G54" s="110" t="s">
        <v>143</v>
      </c>
      <c r="H54" s="238"/>
      <c r="I54" s="238"/>
      <c r="J54" s="238"/>
      <c r="K54" s="302"/>
      <c r="L54" s="303"/>
      <c r="M54" s="303"/>
      <c r="N54" s="238"/>
    </row>
    <row r="55" spans="2:14">
      <c r="B55" s="238" t="s">
        <v>10</v>
      </c>
      <c r="C55" s="238" t="s">
        <v>12</v>
      </c>
      <c r="D55" s="238">
        <v>60</v>
      </c>
      <c r="E55" s="237">
        <v>75</v>
      </c>
      <c r="F55" s="298">
        <f>(D55*60*0.75/144)*8</f>
        <v>150</v>
      </c>
      <c r="G55" s="301">
        <f>(D55*60*0.75/144)*12</f>
        <v>225</v>
      </c>
      <c r="H55" s="238" t="s">
        <v>17</v>
      </c>
      <c r="I55" s="283" t="s">
        <v>19</v>
      </c>
      <c r="J55" s="82" t="s">
        <v>49</v>
      </c>
      <c r="K55" s="82"/>
      <c r="L55" s="111" t="s">
        <v>51</v>
      </c>
      <c r="M55" s="281" t="s">
        <v>97</v>
      </c>
      <c r="N55" s="112"/>
    </row>
    <row r="56" spans="2:14">
      <c r="B56" s="238"/>
      <c r="C56" s="238"/>
      <c r="D56" s="238"/>
      <c r="E56" s="235"/>
      <c r="F56" s="299"/>
      <c r="G56" s="301"/>
      <c r="H56" s="238"/>
      <c r="I56" s="283"/>
      <c r="J56" s="82" t="s">
        <v>41</v>
      </c>
      <c r="K56" s="82"/>
      <c r="L56" s="113" t="s">
        <v>50</v>
      </c>
      <c r="M56" s="281"/>
      <c r="N56" s="60"/>
    </row>
    <row r="57" spans="2:14">
      <c r="B57" s="238"/>
      <c r="C57" s="238"/>
      <c r="D57" s="238"/>
      <c r="E57" s="236"/>
      <c r="F57" s="300"/>
      <c r="G57" s="301"/>
      <c r="H57" s="238"/>
      <c r="I57" s="283"/>
      <c r="J57" s="82" t="s">
        <v>73</v>
      </c>
      <c r="K57" s="82"/>
      <c r="L57" s="114" t="s">
        <v>78</v>
      </c>
      <c r="M57" s="281"/>
      <c r="N57" s="60"/>
    </row>
    <row r="58" spans="2:14">
      <c r="B58" s="238"/>
      <c r="C58" s="238" t="s">
        <v>14</v>
      </c>
      <c r="D58" s="60">
        <v>100</v>
      </c>
      <c r="E58" s="237">
        <v>70</v>
      </c>
      <c r="F58" s="115">
        <f>(D58*60*0.7/144)*8</f>
        <v>233.33333333333334</v>
      </c>
      <c r="G58" s="115">
        <f>(D58*60*0.7/144)*12</f>
        <v>350</v>
      </c>
      <c r="H58" s="238"/>
      <c r="I58" s="284" t="s">
        <v>21</v>
      </c>
      <c r="J58" s="27" t="s">
        <v>42</v>
      </c>
      <c r="K58" s="27"/>
      <c r="L58" s="84" t="s">
        <v>79</v>
      </c>
      <c r="M58" s="27" t="s">
        <v>98</v>
      </c>
      <c r="N58" s="60"/>
    </row>
    <row r="59" spans="2:14">
      <c r="B59" s="238"/>
      <c r="C59" s="238"/>
      <c r="D59" s="238">
        <v>80</v>
      </c>
      <c r="E59" s="235"/>
      <c r="F59" s="304">
        <f>(D59*60*0.7/24)*8</f>
        <v>1120</v>
      </c>
      <c r="G59" s="306">
        <f>(D59*60*0.7/24)*12</f>
        <v>1680</v>
      </c>
      <c r="H59" s="238" t="s">
        <v>39</v>
      </c>
      <c r="I59" s="284"/>
      <c r="J59" s="27" t="s">
        <v>80</v>
      </c>
      <c r="K59" s="27"/>
      <c r="L59" s="81" t="s">
        <v>81</v>
      </c>
      <c r="M59" s="27" t="s">
        <v>100</v>
      </c>
      <c r="N59" s="60"/>
    </row>
    <row r="60" spans="2:14">
      <c r="B60" s="238"/>
      <c r="C60" s="238"/>
      <c r="D60" s="238"/>
      <c r="E60" s="236"/>
      <c r="F60" s="305"/>
      <c r="G60" s="306"/>
      <c r="H60" s="238"/>
      <c r="I60" s="284"/>
      <c r="J60" s="27" t="s">
        <v>82</v>
      </c>
      <c r="K60" s="27"/>
      <c r="L60" s="83" t="s">
        <v>83</v>
      </c>
      <c r="M60" s="27" t="s">
        <v>99</v>
      </c>
      <c r="N60" s="60"/>
    </row>
    <row r="61" spans="2:14">
      <c r="B61" s="238"/>
      <c r="C61" s="60" t="s">
        <v>11</v>
      </c>
      <c r="D61" s="60">
        <v>60</v>
      </c>
      <c r="E61" s="60">
        <v>60</v>
      </c>
      <c r="F61" s="120">
        <f>(D61*60*0.6/144)*8</f>
        <v>120</v>
      </c>
      <c r="G61" s="119">
        <f>(D61*60*0.6/144)*12</f>
        <v>180</v>
      </c>
      <c r="H61" s="238" t="s">
        <v>17</v>
      </c>
      <c r="I61" s="86" t="s">
        <v>20</v>
      </c>
      <c r="J61" s="27" t="s">
        <v>40</v>
      </c>
      <c r="K61" s="27"/>
      <c r="L61" s="81" t="s">
        <v>48</v>
      </c>
      <c r="M61" s="27"/>
      <c r="N61" s="112" t="s">
        <v>85</v>
      </c>
    </row>
    <row r="62" spans="2:14">
      <c r="B62" s="238"/>
      <c r="C62" s="238" t="s">
        <v>13</v>
      </c>
      <c r="D62" s="238">
        <v>65</v>
      </c>
      <c r="E62" s="237">
        <v>85</v>
      </c>
      <c r="F62" s="298">
        <f>(D62*60*0.85/144)*8</f>
        <v>184.16666666666666</v>
      </c>
      <c r="G62" s="307">
        <f>(D62*60*0.85/144)*12</f>
        <v>276.25</v>
      </c>
      <c r="H62" s="238"/>
      <c r="I62" s="241" t="s">
        <v>20</v>
      </c>
      <c r="J62" s="27" t="s">
        <v>74</v>
      </c>
      <c r="K62" s="27"/>
      <c r="L62" s="81" t="s">
        <v>75</v>
      </c>
      <c r="M62" s="27"/>
      <c r="N62" s="60"/>
    </row>
    <row r="63" spans="2:14">
      <c r="B63" s="238"/>
      <c r="C63" s="238"/>
      <c r="D63" s="238"/>
      <c r="E63" s="236"/>
      <c r="F63" s="300"/>
      <c r="G63" s="307"/>
      <c r="H63" s="238"/>
      <c r="I63" s="241"/>
      <c r="J63" s="27" t="s">
        <v>77</v>
      </c>
      <c r="K63" s="27"/>
      <c r="L63" s="81" t="s">
        <v>76</v>
      </c>
      <c r="M63" s="27"/>
      <c r="N63" s="60"/>
    </row>
    <row r="64" spans="2:14">
      <c r="C64" t="s">
        <v>93</v>
      </c>
      <c r="D64" s="37" t="s">
        <v>88</v>
      </c>
      <c r="E64" s="37" t="s">
        <v>90</v>
      </c>
      <c r="F64" s="121">
        <f>SUM(F55+F61+F62)</f>
        <v>454.16666666666663</v>
      </c>
      <c r="G64" s="121">
        <f>SUM(+G55+G61+G62)</f>
        <v>681.25</v>
      </c>
      <c r="H64" t="s">
        <v>91</v>
      </c>
    </row>
    <row r="65" spans="1:12">
      <c r="E65" s="37" t="s">
        <v>92</v>
      </c>
      <c r="F65" s="118">
        <f>+F59</f>
        <v>1120</v>
      </c>
      <c r="G65" s="118">
        <f>+G59</f>
        <v>1680</v>
      </c>
      <c r="H65" t="s">
        <v>91</v>
      </c>
    </row>
    <row r="66" spans="1:12">
      <c r="J66" s="26"/>
      <c r="K66" s="26"/>
    </row>
    <row r="67" spans="1:12" ht="14.95" thickBot="1">
      <c r="E67" t="s">
        <v>148</v>
      </c>
      <c r="J67" s="26"/>
      <c r="L67" s="122"/>
    </row>
    <row r="68" spans="1:12">
      <c r="A68" s="125" t="s">
        <v>121</v>
      </c>
      <c r="B68" s="302" t="s">
        <v>91</v>
      </c>
      <c r="C68" s="302"/>
      <c r="E68" s="222" t="s">
        <v>15</v>
      </c>
      <c r="F68" s="232" t="s">
        <v>91</v>
      </c>
      <c r="G68" s="233"/>
      <c r="H68" s="228" t="s">
        <v>147</v>
      </c>
      <c r="I68" s="229"/>
      <c r="L68" s="122"/>
    </row>
    <row r="69" spans="1:12" ht="14.95" thickBot="1">
      <c r="A69" s="109" t="s">
        <v>90</v>
      </c>
      <c r="B69" s="139">
        <v>700</v>
      </c>
      <c r="C69" s="140">
        <f>+B69*2.888</f>
        <v>2021.6</v>
      </c>
      <c r="E69" s="223"/>
      <c r="F69" s="138" t="s">
        <v>131</v>
      </c>
      <c r="G69" s="137" t="s">
        <v>150</v>
      </c>
      <c r="H69" s="230"/>
      <c r="I69" s="231"/>
      <c r="K69" s="147"/>
      <c r="L69" s="153" t="s">
        <v>113</v>
      </c>
    </row>
    <row r="70" spans="1:12">
      <c r="A70" s="109" t="s">
        <v>92</v>
      </c>
      <c r="B70" s="139">
        <v>1500</v>
      </c>
      <c r="C70" s="125">
        <f>+B70*2</f>
        <v>3000</v>
      </c>
      <c r="E70" s="132" t="s">
        <v>90</v>
      </c>
      <c r="F70" s="133">
        <f>+F58+F61+F62</f>
        <v>537.5</v>
      </c>
      <c r="G70" s="134">
        <f>+G58+G61+G62</f>
        <v>806.25</v>
      </c>
      <c r="H70" s="135">
        <f>+F70*2.88</f>
        <v>1548</v>
      </c>
      <c r="I70" s="136">
        <f>+G70*2.88</f>
        <v>2322</v>
      </c>
      <c r="J70" s="54"/>
      <c r="K70" s="92"/>
      <c r="L70" t="s">
        <v>112</v>
      </c>
    </row>
    <row r="71" spans="1:12">
      <c r="E71" s="109" t="s">
        <v>92</v>
      </c>
      <c r="F71" s="127">
        <v>1500</v>
      </c>
      <c r="G71" s="130">
        <v>1500</v>
      </c>
      <c r="H71" s="128">
        <f>+F71*2</f>
        <v>3000</v>
      </c>
      <c r="I71" s="131">
        <f>+G71*2</f>
        <v>3000</v>
      </c>
      <c r="K71" s="92"/>
    </row>
    <row r="72" spans="1:12">
      <c r="E72" s="91" t="s">
        <v>155</v>
      </c>
      <c r="H72" s="128">
        <f>+H71+H70</f>
        <v>4548</v>
      </c>
      <c r="I72" s="131">
        <f>+I70+I71</f>
        <v>5322</v>
      </c>
      <c r="L72" s="92" t="s">
        <v>116</v>
      </c>
    </row>
    <row r="73" spans="1:12" ht="15.8" customHeight="1">
      <c r="E73" t="s">
        <v>156</v>
      </c>
      <c r="K73" s="92"/>
      <c r="L73" s="152" t="s">
        <v>141</v>
      </c>
    </row>
    <row r="74" spans="1:12" ht="15.8" customHeight="1">
      <c r="K74" s="92"/>
      <c r="L74" s="152" t="s">
        <v>118</v>
      </c>
    </row>
    <row r="75" spans="1:12" ht="14.95" thickBot="1">
      <c r="E75" t="s">
        <v>146</v>
      </c>
      <c r="K75" s="92"/>
      <c r="L75" t="s">
        <v>122</v>
      </c>
    </row>
    <row r="76" spans="1:12">
      <c r="E76" s="222" t="s">
        <v>15</v>
      </c>
      <c r="F76" s="232" t="s">
        <v>91</v>
      </c>
      <c r="G76" s="233"/>
      <c r="H76" s="228" t="s">
        <v>147</v>
      </c>
      <c r="I76" s="229"/>
      <c r="K76" s="92"/>
      <c r="L76" t="s">
        <v>128</v>
      </c>
    </row>
    <row r="77" spans="1:12" ht="14.95" customHeight="1" thickBot="1">
      <c r="E77" s="223"/>
      <c r="F77" s="138" t="s">
        <v>131</v>
      </c>
      <c r="G77" s="137" t="s">
        <v>150</v>
      </c>
      <c r="H77" s="230"/>
      <c r="I77" s="231"/>
    </row>
    <row r="78" spans="1:12">
      <c r="E78" s="132" t="s">
        <v>90</v>
      </c>
      <c r="F78" s="133">
        <f>+F61+F62</f>
        <v>304.16666666666663</v>
      </c>
      <c r="G78" s="134">
        <f>+G62+G61</f>
        <v>456.25</v>
      </c>
      <c r="H78" s="135">
        <f>+F78*2.88</f>
        <v>875.99999999999989</v>
      </c>
      <c r="I78" s="136">
        <f>+G78*2.88</f>
        <v>1314</v>
      </c>
    </row>
    <row r="79" spans="1:12">
      <c r="E79" s="109" t="s">
        <v>92</v>
      </c>
      <c r="F79" s="126">
        <f>+F59</f>
        <v>1120</v>
      </c>
      <c r="G79" s="129">
        <f>+G59</f>
        <v>1680</v>
      </c>
      <c r="H79" s="128">
        <f>+F79*2</f>
        <v>2240</v>
      </c>
      <c r="I79" s="131">
        <f>+G79*2</f>
        <v>3360</v>
      </c>
    </row>
    <row r="80" spans="1:12">
      <c r="E80" s="91" t="s">
        <v>157</v>
      </c>
      <c r="H80" s="128">
        <f>SUM(H78:H79)</f>
        <v>3116</v>
      </c>
      <c r="I80" s="131">
        <f>SUM(I78:I79)</f>
        <v>4674</v>
      </c>
    </row>
    <row r="83" spans="1:9" ht="14.95" thickBot="1">
      <c r="E83" t="s">
        <v>149</v>
      </c>
    </row>
    <row r="84" spans="1:9">
      <c r="E84" s="74" t="s">
        <v>15</v>
      </c>
      <c r="F84" s="145" t="s">
        <v>91</v>
      </c>
      <c r="G84" s="146"/>
      <c r="H84" s="70" t="s">
        <v>147</v>
      </c>
      <c r="I84" s="71"/>
    </row>
    <row r="85" spans="1:9" ht="14.95" thickBot="1">
      <c r="E85" s="75"/>
      <c r="F85" s="138" t="s">
        <v>131</v>
      </c>
      <c r="G85" s="137" t="s">
        <v>150</v>
      </c>
      <c r="H85" s="73"/>
      <c r="I85" s="72"/>
    </row>
    <row r="86" spans="1:9">
      <c r="E86" s="132" t="s">
        <v>90</v>
      </c>
      <c r="F86" s="133">
        <f>+F61+F62+180</f>
        <v>484.16666666666663</v>
      </c>
      <c r="G86" s="134">
        <f>+G61+G62+270</f>
        <v>726.25</v>
      </c>
      <c r="H86" s="141">
        <f>+F86*2.88</f>
        <v>1394.3999999999999</v>
      </c>
      <c r="I86" s="142">
        <f>+G86*2.88</f>
        <v>2091.6</v>
      </c>
    </row>
    <row r="87" spans="1:9">
      <c r="E87" s="109" t="s">
        <v>92</v>
      </c>
      <c r="F87" s="126">
        <f>+F59</f>
        <v>1120</v>
      </c>
      <c r="G87" s="129">
        <f>+G59</f>
        <v>1680</v>
      </c>
      <c r="H87" s="128">
        <f>+F87*2</f>
        <v>2240</v>
      </c>
      <c r="I87" s="131">
        <f>+G87*2</f>
        <v>3360</v>
      </c>
    </row>
    <row r="88" spans="1:9">
      <c r="E88" s="91" t="s">
        <v>154</v>
      </c>
      <c r="H88" s="143">
        <f>+H86+H87</f>
        <v>3634.3999999999996</v>
      </c>
      <c r="I88" s="144">
        <f>+I86+I87</f>
        <v>5451.6</v>
      </c>
    </row>
    <row r="90" spans="1:9">
      <c r="E90" s="109" t="s">
        <v>15</v>
      </c>
      <c r="F90" s="302" t="s">
        <v>151</v>
      </c>
      <c r="G90" s="302"/>
    </row>
    <row r="91" spans="1:9">
      <c r="E91" s="109" t="s">
        <v>153</v>
      </c>
      <c r="F91" s="109" t="s">
        <v>131</v>
      </c>
      <c r="G91" s="109" t="s">
        <v>143</v>
      </c>
    </row>
    <row r="92" spans="1:9">
      <c r="E92" s="109" t="s">
        <v>152</v>
      </c>
      <c r="F92" s="109">
        <v>180</v>
      </c>
      <c r="G92" s="109">
        <v>270</v>
      </c>
    </row>
    <row r="94" spans="1:9">
      <c r="A94" s="80" t="s">
        <v>130</v>
      </c>
      <c r="B94" t="s">
        <v>142</v>
      </c>
      <c r="C94" s="6" t="s">
        <v>19</v>
      </c>
      <c r="D94" t="s">
        <v>27</v>
      </c>
    </row>
    <row r="95" spans="1:9">
      <c r="C95" s="7" t="s">
        <v>21</v>
      </c>
      <c r="D95" t="s">
        <v>28</v>
      </c>
    </row>
    <row r="96" spans="1:9">
      <c r="C96" s="5" t="s">
        <v>20</v>
      </c>
      <c r="D96" t="s">
        <v>29</v>
      </c>
    </row>
  </sheetData>
  <mergeCells count="96">
    <mergeCell ref="F90:G90"/>
    <mergeCell ref="I62:I63"/>
    <mergeCell ref="B68:C68"/>
    <mergeCell ref="E68:E69"/>
    <mergeCell ref="F68:G68"/>
    <mergeCell ref="H68:I69"/>
    <mergeCell ref="E76:E77"/>
    <mergeCell ref="F76:G76"/>
    <mergeCell ref="H76:I77"/>
    <mergeCell ref="H61:H63"/>
    <mergeCell ref="C62:C63"/>
    <mergeCell ref="D62:D63"/>
    <mergeCell ref="E62:E63"/>
    <mergeCell ref="F62:F63"/>
    <mergeCell ref="G62:G63"/>
    <mergeCell ref="C58:C60"/>
    <mergeCell ref="E58:E60"/>
    <mergeCell ref="I58:I60"/>
    <mergeCell ref="D59:D60"/>
    <mergeCell ref="F59:F60"/>
    <mergeCell ref="G59:G60"/>
    <mergeCell ref="H59:H60"/>
    <mergeCell ref="N53:N54"/>
    <mergeCell ref="B55:B63"/>
    <mergeCell ref="C55:C57"/>
    <mergeCell ref="D55:D57"/>
    <mergeCell ref="E55:E57"/>
    <mergeCell ref="F55:F57"/>
    <mergeCell ref="G55:G57"/>
    <mergeCell ref="H55:H58"/>
    <mergeCell ref="I55:I57"/>
    <mergeCell ref="M55:M57"/>
    <mergeCell ref="H53:H54"/>
    <mergeCell ref="I53:I54"/>
    <mergeCell ref="J53:J54"/>
    <mergeCell ref="K53:K54"/>
    <mergeCell ref="L53:L54"/>
    <mergeCell ref="M53:M54"/>
    <mergeCell ref="F19:F24"/>
    <mergeCell ref="G19:G24"/>
    <mergeCell ref="F28:G28"/>
    <mergeCell ref="B53:B54"/>
    <mergeCell ref="C53:C54"/>
    <mergeCell ref="D53:D54"/>
    <mergeCell ref="E53:E54"/>
    <mergeCell ref="F53:G53"/>
    <mergeCell ref="B5:B25"/>
    <mergeCell ref="C5:C7"/>
    <mergeCell ref="D5:D7"/>
    <mergeCell ref="E5:E7"/>
    <mergeCell ref="F5:F7"/>
    <mergeCell ref="C13:C15"/>
    <mergeCell ref="D13:D15"/>
    <mergeCell ref="E13:E15"/>
    <mergeCell ref="I13:I15"/>
    <mergeCell ref="N14:N16"/>
    <mergeCell ref="H5:H25"/>
    <mergeCell ref="I5:I7"/>
    <mergeCell ref="L5:L6"/>
    <mergeCell ref="M5:M6"/>
    <mergeCell ref="N5:N8"/>
    <mergeCell ref="M7:M9"/>
    <mergeCell ref="I19:I24"/>
    <mergeCell ref="I16:I18"/>
    <mergeCell ref="L17:L18"/>
    <mergeCell ref="N17:N18"/>
    <mergeCell ref="I8:I12"/>
    <mergeCell ref="N9:N13"/>
    <mergeCell ref="C19:C24"/>
    <mergeCell ref="D19:D24"/>
    <mergeCell ref="E19:E24"/>
    <mergeCell ref="G5:G7"/>
    <mergeCell ref="C8:C12"/>
    <mergeCell ref="D8:D12"/>
    <mergeCell ref="E8:E12"/>
    <mergeCell ref="F8:F12"/>
    <mergeCell ref="G8:G12"/>
    <mergeCell ref="F13:F15"/>
    <mergeCell ref="C16:C18"/>
    <mergeCell ref="D16:D18"/>
    <mergeCell ref="E16:E18"/>
    <mergeCell ref="F16:F18"/>
    <mergeCell ref="G13:G15"/>
    <mergeCell ref="G16:G18"/>
    <mergeCell ref="N3:N4"/>
    <mergeCell ref="B3:B4"/>
    <mergeCell ref="C3:C4"/>
    <mergeCell ref="D3:D4"/>
    <mergeCell ref="E3:E4"/>
    <mergeCell ref="F3:G3"/>
    <mergeCell ref="H3:H4"/>
    <mergeCell ref="I3:I4"/>
    <mergeCell ref="J3:J4"/>
    <mergeCell ref="K3:K4"/>
    <mergeCell ref="L3:L4"/>
    <mergeCell ref="M3:M4"/>
  </mergeCells>
  <pageMargins left="0.25" right="0.25" top="0.75" bottom="0.75" header="0.3" footer="0.3"/>
  <pageSetup paperSize="9" scale="5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61EEC-2336-4544-B771-953DC44B0AB5}">
  <sheetPr>
    <pageSetUpPr fitToPage="1"/>
  </sheetPr>
  <dimension ref="A1:K42"/>
  <sheetViews>
    <sheetView zoomScale="85" zoomScaleNormal="85" workbookViewId="0">
      <selection activeCell="A9" sqref="A9"/>
    </sheetView>
  </sheetViews>
  <sheetFormatPr defaultRowHeight="14.3"/>
  <cols>
    <col min="1" max="1" width="11.875" customWidth="1"/>
    <col min="2" max="2" width="11.25" customWidth="1"/>
    <col min="3" max="3" width="36" bestFit="1" customWidth="1"/>
    <col min="4" max="4" width="11.25" customWidth="1"/>
    <col min="6" max="6" width="10.375" customWidth="1"/>
    <col min="7" max="7" width="80.25" customWidth="1"/>
    <col min="8" max="8" width="41.625" customWidth="1"/>
    <col min="9" max="9" width="49" customWidth="1"/>
    <col min="10" max="10" width="43.125" customWidth="1"/>
    <col min="11" max="11" width="25.625" customWidth="1"/>
  </cols>
  <sheetData>
    <row r="1" spans="1:11" ht="14.95" thickBot="1">
      <c r="C1" s="37"/>
      <c r="D1" s="53"/>
    </row>
    <row r="2" spans="1:11" ht="14.95" customHeight="1" thickBot="1">
      <c r="A2" s="4" t="s">
        <v>1</v>
      </c>
      <c r="B2" s="4" t="s">
        <v>2</v>
      </c>
      <c r="C2" s="4" t="s">
        <v>120</v>
      </c>
      <c r="D2" s="61" t="s">
        <v>87</v>
      </c>
      <c r="E2" s="4" t="s">
        <v>15</v>
      </c>
      <c r="F2" s="4" t="s">
        <v>18</v>
      </c>
      <c r="G2" s="4" t="s">
        <v>23</v>
      </c>
      <c r="H2" s="4"/>
      <c r="I2" s="21" t="s">
        <v>38</v>
      </c>
      <c r="J2" s="21" t="s">
        <v>86</v>
      </c>
      <c r="K2" s="4" t="s">
        <v>24</v>
      </c>
    </row>
    <row r="3" spans="1:11" ht="28.55">
      <c r="A3" s="49" t="s">
        <v>10</v>
      </c>
      <c r="B3" s="2" t="s">
        <v>11</v>
      </c>
      <c r="C3" s="2">
        <v>60</v>
      </c>
      <c r="D3" s="2">
        <f>(C3*60/144)*10</f>
        <v>250</v>
      </c>
      <c r="E3" s="24" t="s">
        <v>17</v>
      </c>
      <c r="F3" s="3" t="s">
        <v>20</v>
      </c>
      <c r="G3" s="30" t="s">
        <v>40</v>
      </c>
      <c r="H3" s="65"/>
      <c r="I3" s="46" t="s">
        <v>48</v>
      </c>
      <c r="J3" s="47"/>
      <c r="K3" s="48" t="s">
        <v>85</v>
      </c>
    </row>
    <row r="4" spans="1:11">
      <c r="A4" s="15"/>
      <c r="B4" s="8" t="s">
        <v>12</v>
      </c>
      <c r="C4" s="8">
        <v>60</v>
      </c>
      <c r="D4" s="8">
        <f>(C3*60/144)*10</f>
        <v>250</v>
      </c>
      <c r="E4" s="17"/>
      <c r="F4" s="10" t="s">
        <v>19</v>
      </c>
      <c r="G4" s="31" t="s">
        <v>49</v>
      </c>
      <c r="H4" s="66"/>
      <c r="I4" s="39" t="s">
        <v>51</v>
      </c>
      <c r="J4" s="58" t="s">
        <v>97</v>
      </c>
      <c r="K4" s="42"/>
    </row>
    <row r="5" spans="1:11">
      <c r="A5" s="15"/>
      <c r="B5" s="17"/>
      <c r="C5" s="17"/>
      <c r="D5" s="17"/>
      <c r="E5" s="17"/>
      <c r="F5" s="25"/>
      <c r="G5" s="32" t="s">
        <v>41</v>
      </c>
      <c r="H5" s="67"/>
      <c r="I5" s="36" t="s">
        <v>50</v>
      </c>
      <c r="J5" s="57"/>
      <c r="K5" s="43"/>
    </row>
    <row r="6" spans="1:11">
      <c r="A6" s="15"/>
      <c r="B6" s="9"/>
      <c r="C6" s="9"/>
      <c r="D6" s="9"/>
      <c r="E6" s="17"/>
      <c r="F6" s="11"/>
      <c r="G6" s="32" t="s">
        <v>73</v>
      </c>
      <c r="H6" s="32"/>
      <c r="I6" s="40" t="s">
        <v>78</v>
      </c>
      <c r="J6" s="59"/>
      <c r="K6" s="43"/>
    </row>
    <row r="7" spans="1:11">
      <c r="A7" s="15"/>
      <c r="B7" s="8" t="s">
        <v>13</v>
      </c>
      <c r="C7" s="8">
        <v>65</v>
      </c>
      <c r="D7" s="50">
        <f>(C7*60/144)*10</f>
        <v>270.83333333333331</v>
      </c>
      <c r="E7" s="17"/>
      <c r="F7" s="22" t="s">
        <v>20</v>
      </c>
      <c r="G7" s="33" t="s">
        <v>74</v>
      </c>
      <c r="H7" s="33"/>
      <c r="I7" s="28" t="s">
        <v>75</v>
      </c>
      <c r="J7" s="27"/>
      <c r="K7" s="43"/>
    </row>
    <row r="8" spans="1:11">
      <c r="A8" s="15"/>
      <c r="B8" s="9"/>
      <c r="C8" s="9"/>
      <c r="D8" s="51"/>
      <c r="E8" s="17"/>
      <c r="F8" s="23"/>
      <c r="G8" s="34" t="s">
        <v>77</v>
      </c>
      <c r="H8" s="34"/>
      <c r="I8" s="28" t="s">
        <v>76</v>
      </c>
      <c r="J8" s="27"/>
      <c r="K8" s="43"/>
    </row>
    <row r="9" spans="1:11">
      <c r="A9" s="15"/>
      <c r="B9" s="8" t="s">
        <v>14</v>
      </c>
      <c r="C9">
        <v>100</v>
      </c>
      <c r="D9" s="55">
        <f>(C9*60/144)*10</f>
        <v>416.66666666666663</v>
      </c>
      <c r="E9" s="9"/>
      <c r="F9" s="12" t="s">
        <v>21</v>
      </c>
      <c r="G9" s="34" t="s">
        <v>42</v>
      </c>
      <c r="H9" s="34"/>
      <c r="I9" s="38" t="s">
        <v>79</v>
      </c>
      <c r="J9" s="27" t="s">
        <v>98</v>
      </c>
      <c r="K9" s="43"/>
    </row>
    <row r="10" spans="1:11">
      <c r="A10" s="15"/>
      <c r="B10" s="17"/>
      <c r="C10" s="8">
        <v>80</v>
      </c>
      <c r="D10" s="50">
        <f>(C10*60/24)*10</f>
        <v>2000</v>
      </c>
      <c r="E10" s="8" t="s">
        <v>39</v>
      </c>
      <c r="F10" s="19"/>
      <c r="G10" s="34" t="s">
        <v>80</v>
      </c>
      <c r="H10" s="34"/>
      <c r="I10" s="28" t="s">
        <v>81</v>
      </c>
      <c r="J10" s="27" t="s">
        <v>100</v>
      </c>
      <c r="K10" s="43"/>
    </row>
    <row r="11" spans="1:11" ht="14.95" thickBot="1">
      <c r="A11" s="16"/>
      <c r="B11" s="14"/>
      <c r="C11" s="14"/>
      <c r="D11" s="52"/>
      <c r="E11" s="14"/>
      <c r="F11" s="13"/>
      <c r="G11" s="35" t="s">
        <v>82</v>
      </c>
      <c r="H11" s="35"/>
      <c r="I11" s="41" t="s">
        <v>83</v>
      </c>
      <c r="J11" s="29" t="s">
        <v>99</v>
      </c>
      <c r="K11" s="44"/>
    </row>
    <row r="12" spans="1:11">
      <c r="B12" t="s">
        <v>93</v>
      </c>
      <c r="C12" s="37" t="s">
        <v>88</v>
      </c>
      <c r="D12" s="37" t="s">
        <v>90</v>
      </c>
      <c r="E12" s="53">
        <f>SUM(D3:D8)</f>
        <v>770.83333333333326</v>
      </c>
      <c r="F12" t="s">
        <v>91</v>
      </c>
    </row>
    <row r="13" spans="1:11">
      <c r="D13" s="37" t="s">
        <v>92</v>
      </c>
      <c r="E13" s="53">
        <v>2000</v>
      </c>
      <c r="F13" t="s">
        <v>91</v>
      </c>
    </row>
    <row r="14" spans="1:11">
      <c r="C14" t="s">
        <v>94</v>
      </c>
      <c r="D14" s="37" t="s">
        <v>90</v>
      </c>
      <c r="E14" s="56">
        <f>+D9+D7+D3</f>
        <v>937.5</v>
      </c>
      <c r="F14" t="s">
        <v>91</v>
      </c>
      <c r="G14" s="26" t="s">
        <v>95</v>
      </c>
      <c r="H14" s="26"/>
    </row>
    <row r="15" spans="1:11">
      <c r="D15" s="37" t="s">
        <v>92</v>
      </c>
      <c r="E15" s="37">
        <v>0</v>
      </c>
      <c r="F15" t="s">
        <v>91</v>
      </c>
      <c r="G15" s="64" t="s">
        <v>96</v>
      </c>
      <c r="H15" s="26" t="s">
        <v>123</v>
      </c>
      <c r="I15" s="63" t="s">
        <v>103</v>
      </c>
    </row>
    <row r="16" spans="1:11">
      <c r="H16" t="s">
        <v>124</v>
      </c>
      <c r="I16" s="62" t="s">
        <v>104</v>
      </c>
    </row>
    <row r="17" spans="1:9">
      <c r="G17" s="54"/>
      <c r="H17" s="54" t="s">
        <v>125</v>
      </c>
      <c r="I17" t="s">
        <v>105</v>
      </c>
    </row>
    <row r="18" spans="1:9" ht="14.95" customHeight="1">
      <c r="H18" t="s">
        <v>126</v>
      </c>
      <c r="I18" t="s">
        <v>106</v>
      </c>
    </row>
    <row r="19" spans="1:9">
      <c r="H19" t="s">
        <v>127</v>
      </c>
      <c r="I19" t="s">
        <v>107</v>
      </c>
    </row>
    <row r="20" spans="1:9">
      <c r="A20" t="s">
        <v>30</v>
      </c>
      <c r="B20" s="6" t="s">
        <v>19</v>
      </c>
      <c r="C20" t="s">
        <v>27</v>
      </c>
      <c r="D20" s="45"/>
      <c r="I20" s="68" t="s">
        <v>113</v>
      </c>
    </row>
    <row r="21" spans="1:9">
      <c r="B21" s="7" t="s">
        <v>21</v>
      </c>
      <c r="C21" t="s">
        <v>28</v>
      </c>
      <c r="D21" s="45"/>
      <c r="I21" t="s">
        <v>112</v>
      </c>
    </row>
    <row r="22" spans="1:9">
      <c r="B22" s="5" t="s">
        <v>20</v>
      </c>
      <c r="C22" t="s">
        <v>29</v>
      </c>
      <c r="D22" s="45"/>
      <c r="I22" t="s">
        <v>115</v>
      </c>
    </row>
    <row r="23" spans="1:9">
      <c r="I23" t="s">
        <v>116</v>
      </c>
    </row>
    <row r="24" spans="1:9">
      <c r="I24" t="s">
        <v>117</v>
      </c>
    </row>
    <row r="25" spans="1:9">
      <c r="I25" t="s">
        <v>118</v>
      </c>
    </row>
    <row r="26" spans="1:9">
      <c r="I26" t="s">
        <v>122</v>
      </c>
    </row>
    <row r="42" spans="9:9">
      <c r="I42" t="s">
        <v>128</v>
      </c>
    </row>
  </sheetData>
  <pageMargins left="0.25" right="0.25" top="0.75" bottom="0.75" header="0.3" footer="0.3"/>
  <pageSetup paperSize="9" scale="5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Flow Process</vt:lpstr>
      <vt:lpstr>Chocotech</vt:lpstr>
      <vt:lpstr>Wrap+Pack</vt:lpstr>
      <vt:lpstr>Wrap</vt:lpstr>
      <vt:lpstr>Pack</vt:lpstr>
      <vt:lpstr>'Flow Process'!Print_Area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yoyo_sup01</dc:creator>
  <cp:lastModifiedBy>Factory_04</cp:lastModifiedBy>
  <cp:lastPrinted>2020-06-10T03:12:36Z</cp:lastPrinted>
  <dcterms:created xsi:type="dcterms:W3CDTF">2020-04-10T03:48:45Z</dcterms:created>
  <dcterms:modified xsi:type="dcterms:W3CDTF">2020-06-11T09:48:25Z</dcterms:modified>
</cp:coreProperties>
</file>