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13_ncr:1_{69F7C1C0-01B0-40D8-B61D-8B2328DDE41A}" xr6:coauthVersionLast="47" xr6:coauthVersionMax="47" xr10:uidLastSave="{00000000-0000-0000-0000-000000000000}"/>
  <bookViews>
    <workbookView xWindow="-120" yWindow="330" windowWidth="29040" windowHeight="15990" activeTab="3" xr2:uid="{CC88D46C-7BD4-4E75-8EC5-581ABB0BBEED}"/>
  </bookViews>
  <sheets>
    <sheet name="LeastSquaresCurveFit" sheetId="2" r:id="rId1"/>
    <sheet name="2ndOrderPolynomial" sheetId="5" r:id="rId2"/>
    <sheet name="NLogN" sheetId="6" r:id="rId3"/>
    <sheet name="MarkSor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5" i="7"/>
  <c r="D4" i="7"/>
  <c r="D3" i="7"/>
  <c r="D2" i="7"/>
  <c r="B6" i="7"/>
  <c r="B5" i="7"/>
  <c r="B4" i="7"/>
  <c r="B3" i="7"/>
  <c r="B2" i="7"/>
  <c r="A6" i="7"/>
  <c r="A5" i="7"/>
  <c r="A4" i="7"/>
  <c r="A3" i="7"/>
  <c r="A2" i="7"/>
  <c r="J61" i="6" l="1"/>
  <c r="H61" i="6"/>
  <c r="I61" i="6" s="1"/>
  <c r="F61" i="6"/>
  <c r="J60" i="6"/>
  <c r="K60" i="6" s="1"/>
  <c r="I60" i="6"/>
  <c r="H60" i="6"/>
  <c r="F60" i="6"/>
  <c r="J59" i="6"/>
  <c r="H59" i="6"/>
  <c r="I59" i="6" s="1"/>
  <c r="F59" i="6"/>
  <c r="J58" i="6"/>
  <c r="K58" i="6" s="1"/>
  <c r="I58" i="6"/>
  <c r="H58" i="6"/>
  <c r="F58" i="6"/>
  <c r="J57" i="6"/>
  <c r="I57" i="6"/>
  <c r="H57" i="6"/>
  <c r="F57" i="6"/>
  <c r="J56" i="6"/>
  <c r="H56" i="6"/>
  <c r="I56" i="6" s="1"/>
  <c r="F56" i="6"/>
  <c r="J55" i="6"/>
  <c r="H55" i="6"/>
  <c r="I55" i="6" s="1"/>
  <c r="F55" i="6"/>
  <c r="J54" i="6"/>
  <c r="H54" i="6"/>
  <c r="I54" i="6" s="1"/>
  <c r="F54" i="6"/>
  <c r="J53" i="6"/>
  <c r="I53" i="6"/>
  <c r="H53" i="6"/>
  <c r="F53" i="6"/>
  <c r="J52" i="6"/>
  <c r="K52" i="6" s="1"/>
  <c r="I52" i="6"/>
  <c r="H52" i="6"/>
  <c r="F52" i="6"/>
  <c r="J51" i="6"/>
  <c r="H51" i="6"/>
  <c r="I51" i="6" s="1"/>
  <c r="F51" i="6"/>
  <c r="J50" i="6"/>
  <c r="K50" i="6" s="1"/>
  <c r="I50" i="6"/>
  <c r="H50" i="6"/>
  <c r="F50" i="6"/>
  <c r="J49" i="6"/>
  <c r="I49" i="6"/>
  <c r="H49" i="6"/>
  <c r="F49" i="6"/>
  <c r="J48" i="6"/>
  <c r="H48" i="6"/>
  <c r="I48" i="6" s="1"/>
  <c r="F48" i="6"/>
  <c r="J47" i="6"/>
  <c r="H47" i="6"/>
  <c r="I47" i="6" s="1"/>
  <c r="F47" i="6"/>
  <c r="J46" i="6"/>
  <c r="H46" i="6"/>
  <c r="I46" i="6" s="1"/>
  <c r="F46" i="6"/>
  <c r="J45" i="6"/>
  <c r="I45" i="6"/>
  <c r="H45" i="6"/>
  <c r="F45" i="6"/>
  <c r="J44" i="6"/>
  <c r="K44" i="6" s="1"/>
  <c r="I44" i="6"/>
  <c r="H44" i="6"/>
  <c r="F44" i="6"/>
  <c r="J43" i="6"/>
  <c r="H43" i="6"/>
  <c r="I43" i="6" s="1"/>
  <c r="F43" i="6"/>
  <c r="J42" i="6"/>
  <c r="K42" i="6" s="1"/>
  <c r="I42" i="6"/>
  <c r="H42" i="6"/>
  <c r="F42" i="6"/>
  <c r="J41" i="6"/>
  <c r="I41" i="6"/>
  <c r="H41" i="6"/>
  <c r="F41" i="6"/>
  <c r="J40" i="6"/>
  <c r="H40" i="6"/>
  <c r="I40" i="6" s="1"/>
  <c r="F40" i="6"/>
  <c r="J39" i="6"/>
  <c r="H39" i="6"/>
  <c r="I39" i="6" s="1"/>
  <c r="F39" i="6"/>
  <c r="J38" i="6"/>
  <c r="H38" i="6"/>
  <c r="I38" i="6" s="1"/>
  <c r="F38" i="6"/>
  <c r="J37" i="6"/>
  <c r="I37" i="6"/>
  <c r="H37" i="6"/>
  <c r="F37" i="6"/>
  <c r="J36" i="6"/>
  <c r="K36" i="6" s="1"/>
  <c r="I36" i="6"/>
  <c r="H36" i="6"/>
  <c r="F36" i="6"/>
  <c r="J35" i="6"/>
  <c r="H35" i="6"/>
  <c r="I35" i="6" s="1"/>
  <c r="F35" i="6"/>
  <c r="J34" i="6"/>
  <c r="K34" i="6" s="1"/>
  <c r="I34" i="6"/>
  <c r="H34" i="6"/>
  <c r="F34" i="6"/>
  <c r="J33" i="6"/>
  <c r="I33" i="6"/>
  <c r="H33" i="6"/>
  <c r="F33" i="6"/>
  <c r="J32" i="6"/>
  <c r="H32" i="6"/>
  <c r="I32" i="6" s="1"/>
  <c r="F32" i="6"/>
  <c r="J31" i="6"/>
  <c r="H31" i="6"/>
  <c r="I31" i="6" s="1"/>
  <c r="F31" i="6"/>
  <c r="J30" i="6"/>
  <c r="H30" i="6"/>
  <c r="I30" i="6" s="1"/>
  <c r="F30" i="6"/>
  <c r="J29" i="6"/>
  <c r="I29" i="6"/>
  <c r="H29" i="6"/>
  <c r="F29" i="6"/>
  <c r="J28" i="6"/>
  <c r="K28" i="6" s="1"/>
  <c r="I28" i="6"/>
  <c r="H28" i="6"/>
  <c r="F28" i="6"/>
  <c r="J27" i="6"/>
  <c r="H27" i="6"/>
  <c r="I27" i="6" s="1"/>
  <c r="F27" i="6"/>
  <c r="J26" i="6"/>
  <c r="K26" i="6" s="1"/>
  <c r="I26" i="6"/>
  <c r="H26" i="6"/>
  <c r="F26" i="6"/>
  <c r="J25" i="6"/>
  <c r="I25" i="6"/>
  <c r="H25" i="6"/>
  <c r="F25" i="6"/>
  <c r="J24" i="6"/>
  <c r="H24" i="6"/>
  <c r="I24" i="6" s="1"/>
  <c r="F24" i="6"/>
  <c r="J23" i="6"/>
  <c r="H23" i="6"/>
  <c r="I23" i="6" s="1"/>
  <c r="F23" i="6"/>
  <c r="J22" i="6"/>
  <c r="H22" i="6"/>
  <c r="I22" i="6" s="1"/>
  <c r="F22" i="6"/>
  <c r="J21" i="6"/>
  <c r="I21" i="6"/>
  <c r="H21" i="6"/>
  <c r="F21" i="6"/>
  <c r="J20" i="6"/>
  <c r="K20" i="6" s="1"/>
  <c r="I20" i="6"/>
  <c r="H20" i="6"/>
  <c r="F20" i="6"/>
  <c r="J19" i="6"/>
  <c r="H19" i="6"/>
  <c r="I19" i="6" s="1"/>
  <c r="F19" i="6"/>
  <c r="J18" i="6"/>
  <c r="H18" i="6"/>
  <c r="I18" i="6" s="1"/>
  <c r="F18" i="6"/>
  <c r="J17" i="6"/>
  <c r="I17" i="6"/>
  <c r="H17" i="6"/>
  <c r="F17" i="6"/>
  <c r="J16" i="6"/>
  <c r="H16" i="6"/>
  <c r="I16" i="6" s="1"/>
  <c r="F16" i="6"/>
  <c r="J15" i="6"/>
  <c r="H15" i="6"/>
  <c r="I15" i="6" s="1"/>
  <c r="F15" i="6"/>
  <c r="J14" i="6"/>
  <c r="H14" i="6"/>
  <c r="I14" i="6" s="1"/>
  <c r="F14" i="6"/>
  <c r="J13" i="6"/>
  <c r="I13" i="6"/>
  <c r="H13" i="6"/>
  <c r="F13" i="6"/>
  <c r="J12" i="6"/>
  <c r="K12" i="6" s="1"/>
  <c r="I12" i="6"/>
  <c r="H12" i="6"/>
  <c r="F12" i="6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F19" i="2" s="1"/>
  <c r="E18" i="2"/>
  <c r="E17" i="2"/>
  <c r="E16" i="2"/>
  <c r="G15" i="2"/>
  <c r="E15" i="2"/>
  <c r="F15" i="2" s="1"/>
  <c r="H15" i="2" s="1"/>
  <c r="C15" i="2"/>
  <c r="G14" i="2"/>
  <c r="E14" i="2"/>
  <c r="E7" i="2"/>
  <c r="E6" i="2"/>
  <c r="K31" i="6" l="1"/>
  <c r="K53" i="6"/>
  <c r="K29" i="6"/>
  <c r="K15" i="6"/>
  <c r="K51" i="6"/>
  <c r="K49" i="6"/>
  <c r="K13" i="6"/>
  <c r="K24" i="6"/>
  <c r="K37" i="6"/>
  <c r="K39" i="6"/>
  <c r="K16" i="6"/>
  <c r="K21" i="6"/>
  <c r="K23" i="6"/>
  <c r="K59" i="6"/>
  <c r="K57" i="6"/>
  <c r="K17" i="6"/>
  <c r="K33" i="6"/>
  <c r="K55" i="6"/>
  <c r="K27" i="6"/>
  <c r="K38" i="6"/>
  <c r="K56" i="6"/>
  <c r="K18" i="6"/>
  <c r="K25" i="6"/>
  <c r="K32" i="6"/>
  <c r="K45" i="6"/>
  <c r="K47" i="6"/>
  <c r="K43" i="6"/>
  <c r="K54" i="6"/>
  <c r="K41" i="6"/>
  <c r="K35" i="6"/>
  <c r="K46" i="6"/>
  <c r="K22" i="6"/>
  <c r="K40" i="6"/>
  <c r="K14" i="6"/>
  <c r="K19" i="6"/>
  <c r="K30" i="6"/>
  <c r="K48" i="6"/>
  <c r="K61" i="6"/>
  <c r="J17" i="5"/>
  <c r="J33" i="5"/>
  <c r="J41" i="5"/>
  <c r="J49" i="5"/>
  <c r="J57" i="5"/>
  <c r="J25" i="5"/>
  <c r="J15" i="5"/>
  <c r="J23" i="5"/>
  <c r="J31" i="5"/>
  <c r="J39" i="5"/>
  <c r="J18" i="5"/>
  <c r="J26" i="5"/>
  <c r="J34" i="5"/>
  <c r="J42" i="5"/>
  <c r="J50" i="5"/>
  <c r="J13" i="5"/>
  <c r="J21" i="5"/>
  <c r="J29" i="5"/>
  <c r="J37" i="5"/>
  <c r="J45" i="5"/>
  <c r="J53" i="5"/>
  <c r="J16" i="5"/>
  <c r="J24" i="5"/>
  <c r="J32" i="5"/>
  <c r="J40" i="5"/>
  <c r="J48" i="5"/>
  <c r="J56" i="5"/>
  <c r="J14" i="5"/>
  <c r="J22" i="5"/>
  <c r="J30" i="5"/>
  <c r="J38" i="5"/>
  <c r="J46" i="5"/>
  <c r="J54" i="5"/>
  <c r="J12" i="5"/>
  <c r="J20" i="5"/>
  <c r="J28" i="5"/>
  <c r="J36" i="5"/>
  <c r="J44" i="5"/>
  <c r="J52" i="5"/>
  <c r="J60" i="5"/>
  <c r="J47" i="5"/>
  <c r="J55" i="5"/>
  <c r="J58" i="5"/>
  <c r="J61" i="5"/>
  <c r="J19" i="5"/>
  <c r="J27" i="5"/>
  <c r="J35" i="5"/>
  <c r="J43" i="5"/>
  <c r="J51" i="5"/>
  <c r="J59" i="5"/>
  <c r="F14" i="2"/>
  <c r="C16" i="2"/>
  <c r="D16" i="2"/>
  <c r="D15" i="2"/>
  <c r="D14" i="2"/>
  <c r="F16" i="2"/>
  <c r="H14" i="2" l="1"/>
  <c r="C17" i="2"/>
  <c r="H16" i="2"/>
  <c r="G16" i="2"/>
  <c r="G17" i="2" l="1"/>
  <c r="C18" i="2"/>
  <c r="D17" i="2"/>
  <c r="F17" i="2"/>
  <c r="H17" i="2" l="1"/>
  <c r="G18" i="2"/>
  <c r="C19" i="2"/>
  <c r="D18" i="2"/>
  <c r="F18" i="2"/>
  <c r="G19" i="2" l="1"/>
  <c r="C20" i="2"/>
  <c r="D19" i="2"/>
  <c r="H19" i="2"/>
  <c r="H18" i="2"/>
  <c r="C21" i="2" l="1"/>
  <c r="G20" i="2"/>
  <c r="F20" i="2"/>
  <c r="H20" i="2" s="1"/>
  <c r="D20" i="2"/>
  <c r="D21" i="2" l="1"/>
  <c r="C22" i="2"/>
  <c r="G21" i="2"/>
  <c r="F21" i="2"/>
  <c r="H21" i="2" s="1"/>
  <c r="G22" i="2" l="1"/>
  <c r="C23" i="2"/>
  <c r="F22" i="2"/>
  <c r="H22" i="2" s="1"/>
  <c r="D22" i="2"/>
  <c r="G23" i="2" l="1"/>
  <c r="C24" i="2"/>
  <c r="F23" i="2"/>
  <c r="H23" i="2" s="1"/>
  <c r="D23" i="2"/>
  <c r="G24" i="2" l="1"/>
  <c r="C25" i="2"/>
  <c r="F24" i="2"/>
  <c r="H24" i="2" s="1"/>
  <c r="D24" i="2"/>
  <c r="G25" i="2" l="1"/>
  <c r="C26" i="2"/>
  <c r="F25" i="2"/>
  <c r="H25" i="2" s="1"/>
  <c r="D25" i="2"/>
  <c r="G26" i="2" l="1"/>
  <c r="C27" i="2"/>
  <c r="D26" i="2"/>
  <c r="F26" i="2"/>
  <c r="H26" i="2" s="1"/>
  <c r="C28" i="2" l="1"/>
  <c r="G27" i="2"/>
  <c r="F27" i="2"/>
  <c r="H27" i="2" s="1"/>
  <c r="D27" i="2"/>
  <c r="C29" i="2" l="1"/>
  <c r="G28" i="2"/>
  <c r="D28" i="2"/>
  <c r="F28" i="2"/>
  <c r="H28" i="2" s="1"/>
  <c r="C30" i="2" l="1"/>
  <c r="D29" i="2"/>
  <c r="G29" i="2"/>
  <c r="F29" i="2"/>
  <c r="H29" i="2" s="1"/>
  <c r="C31" i="2" l="1"/>
  <c r="G30" i="2"/>
  <c r="D30" i="2"/>
  <c r="F30" i="2"/>
  <c r="H30" i="2" s="1"/>
  <c r="G31" i="2" l="1"/>
  <c r="C32" i="2"/>
  <c r="F31" i="2"/>
  <c r="H31" i="2" s="1"/>
  <c r="D31" i="2"/>
  <c r="G32" i="2" l="1"/>
  <c r="C33" i="2"/>
  <c r="F32" i="2"/>
  <c r="H32" i="2" s="1"/>
  <c r="D32" i="2"/>
  <c r="G33" i="2" l="1"/>
  <c r="C34" i="2"/>
  <c r="F33" i="2"/>
  <c r="H33" i="2" s="1"/>
  <c r="D33" i="2"/>
  <c r="G34" i="2" l="1"/>
  <c r="C35" i="2"/>
  <c r="F34" i="2"/>
  <c r="H34" i="2" s="1"/>
  <c r="D34" i="2"/>
  <c r="C36" i="2" l="1"/>
  <c r="G35" i="2"/>
  <c r="F35" i="2"/>
  <c r="H35" i="2" s="1"/>
  <c r="D35" i="2"/>
  <c r="C37" i="2" l="1"/>
  <c r="G36" i="2"/>
  <c r="F36" i="2"/>
  <c r="H36" i="2" s="1"/>
  <c r="D36" i="2"/>
  <c r="C38" i="2" l="1"/>
  <c r="D37" i="2"/>
  <c r="G37" i="2"/>
  <c r="F37" i="2"/>
  <c r="H37" i="2" s="1"/>
  <c r="G38" i="2" l="1"/>
  <c r="C39" i="2"/>
  <c r="F38" i="2"/>
  <c r="H38" i="2" s="1"/>
  <c r="D38" i="2"/>
  <c r="G39" i="2" l="1"/>
  <c r="C40" i="2"/>
  <c r="F39" i="2"/>
  <c r="H39" i="2" s="1"/>
  <c r="D39" i="2"/>
  <c r="G40" i="2" l="1"/>
  <c r="C41" i="2"/>
  <c r="D40" i="2"/>
  <c r="F40" i="2"/>
  <c r="H40" i="2" s="1"/>
  <c r="G41" i="2" l="1"/>
  <c r="C42" i="2"/>
  <c r="D41" i="2"/>
  <c r="F41" i="2"/>
  <c r="H41" i="2" s="1"/>
  <c r="C43" i="2" l="1"/>
  <c r="G42" i="2"/>
  <c r="D42" i="2"/>
  <c r="F42" i="2"/>
  <c r="H42" i="2" s="1"/>
  <c r="G43" i="2" l="1"/>
  <c r="C44" i="2"/>
  <c r="F43" i="2"/>
  <c r="H43" i="2" s="1"/>
  <c r="D43" i="2"/>
  <c r="C45" i="2" l="1"/>
  <c r="G44" i="2"/>
  <c r="F44" i="2"/>
  <c r="H44" i="2" s="1"/>
  <c r="D44" i="2"/>
  <c r="D45" i="2" l="1"/>
  <c r="C46" i="2"/>
  <c r="G45" i="2"/>
  <c r="F45" i="2"/>
  <c r="H45" i="2" s="1"/>
  <c r="G46" i="2" l="1"/>
  <c r="C47" i="2"/>
  <c r="D46" i="2"/>
  <c r="F46" i="2"/>
  <c r="H46" i="2" s="1"/>
  <c r="G47" i="2" l="1"/>
  <c r="F47" i="2"/>
  <c r="H47" i="2" s="1"/>
  <c r="C48" i="2"/>
  <c r="D47" i="2"/>
  <c r="G48" i="2" l="1"/>
  <c r="C49" i="2"/>
  <c r="D48" i="2"/>
  <c r="F48" i="2"/>
  <c r="H48" i="2" s="1"/>
  <c r="G49" i="2" l="1"/>
  <c r="C50" i="2"/>
  <c r="F49" i="2"/>
  <c r="H49" i="2" s="1"/>
  <c r="D49" i="2"/>
  <c r="G50" i="2" l="1"/>
  <c r="H7" i="2" s="1"/>
  <c r="D50" i="2"/>
  <c r="F50" i="2"/>
  <c r="H6" i="2" s="1"/>
  <c r="H5" i="2"/>
  <c r="H50" i="2" l="1"/>
  <c r="H8" i="2" s="1"/>
  <c r="D6" i="2" s="1"/>
  <c r="D7" i="2" l="1"/>
  <c r="I43" i="2" s="1"/>
  <c r="I32" i="2" l="1"/>
  <c r="I49" i="2"/>
  <c r="I14" i="2"/>
  <c r="I22" i="2"/>
  <c r="I37" i="2"/>
  <c r="I45" i="2"/>
  <c r="I17" i="2"/>
  <c r="I33" i="2"/>
  <c r="I40" i="2"/>
  <c r="I30" i="2"/>
  <c r="I41" i="2"/>
  <c r="I16" i="2"/>
  <c r="I18" i="2"/>
  <c r="I15" i="2"/>
  <c r="I38" i="2"/>
  <c r="I48" i="2"/>
  <c r="I24" i="2"/>
  <c r="I34" i="2"/>
  <c r="I23" i="2"/>
  <c r="I46" i="2"/>
  <c r="I20" i="2"/>
  <c r="I19" i="2"/>
  <c r="I42" i="2"/>
  <c r="I31" i="2"/>
  <c r="I26" i="2"/>
  <c r="I28" i="2"/>
  <c r="I27" i="2"/>
  <c r="I50" i="2"/>
  <c r="I39" i="2"/>
  <c r="I21" i="2"/>
  <c r="I36" i="2"/>
  <c r="I35" i="2"/>
  <c r="I25" i="2"/>
  <c r="I47" i="2"/>
  <c r="I29" i="2"/>
  <c r="I44" i="2"/>
</calcChain>
</file>

<file path=xl/sharedStrings.xml><?xml version="1.0" encoding="utf-8"?>
<sst xmlns="http://schemas.openxmlformats.org/spreadsheetml/2006/main" count="68" uniqueCount="54">
  <si>
    <t xml:space="preserve"> = SumX</t>
  </si>
  <si>
    <t>Derived m =</t>
  </si>
  <si>
    <t xml:space="preserve"> = m</t>
  </si>
  <si>
    <t xml:space="preserve"> = SumY'</t>
  </si>
  <si>
    <t>Derived b =</t>
  </si>
  <si>
    <t xml:space="preserve"> = b</t>
  </si>
  <si>
    <t xml:space="preserve"> = SumX*X</t>
  </si>
  <si>
    <t xml:space="preserve"> = Error Magnitude</t>
  </si>
  <si>
    <t xml:space="preserve"> = SumX*Y</t>
  </si>
  <si>
    <t>Count</t>
  </si>
  <si>
    <t>Deg F</t>
  </si>
  <si>
    <t>Deg C</t>
  </si>
  <si>
    <t>Error</t>
  </si>
  <si>
    <t>Measurement</t>
  </si>
  <si>
    <t>For Summing</t>
  </si>
  <si>
    <t>Calculated</t>
  </si>
  <si>
    <t>n</t>
  </si>
  <si>
    <t>X</t>
  </si>
  <si>
    <t>Y → Linear</t>
  </si>
  <si>
    <t>e</t>
  </si>
  <si>
    <t>Y' –&gt; Noise</t>
  </si>
  <si>
    <t>X*X</t>
  </si>
  <si>
    <t>X*Y'</t>
  </si>
  <si>
    <t>Y → From Data</t>
  </si>
  <si>
    <t xml:space="preserve"> </t>
  </si>
  <si>
    <t>Least Squares Curve Fit</t>
  </si>
  <si>
    <t>f(r) = C0*R0+C1*R1+C2*R2</t>
  </si>
  <si>
    <t xml:space="preserve"> = C0</t>
  </si>
  <si>
    <t xml:space="preserve"> = C1</t>
  </si>
  <si>
    <t xml:space="preserve"> = C2</t>
  </si>
  <si>
    <t xml:space="preserve"> = Noise Magnitude</t>
  </si>
  <si>
    <t>r0</t>
  </si>
  <si>
    <t>r1</t>
  </si>
  <si>
    <t>r2</t>
  </si>
  <si>
    <t>f</t>
  </si>
  <si>
    <t>N</t>
  </si>
  <si>
    <t>X^0</t>
  </si>
  <si>
    <t>X^2</t>
  </si>
  <si>
    <t>Noise</t>
  </si>
  <si>
    <t>Function</t>
  </si>
  <si>
    <t>f(r) = C0*R0+C1*Log(R1)+C2*R1*Log(R1)</t>
  </si>
  <si>
    <t>Log(R1)</t>
  </si>
  <si>
    <t>R1*Log(R1)</t>
  </si>
  <si>
    <t>N^0</t>
  </si>
  <si>
    <t>log(N)</t>
  </si>
  <si>
    <t>Nlog(N)</t>
  </si>
  <si>
    <t>Graph plots NLogN.</t>
  </si>
  <si>
    <t>Graph plots O(N^2)</t>
  </si>
  <si>
    <t>Size N</t>
  </si>
  <si>
    <t>Operational Count</t>
  </si>
  <si>
    <t>Execution Time</t>
  </si>
  <si>
    <t>The program runs in O(N^2) because the curve fit follows polynomial/power time.</t>
  </si>
  <si>
    <t>This means the O(n) timing is N^2 or higher, but in this case, simply O^2 as the power follows 2.</t>
  </si>
  <si>
    <t>The R squared value also reinforces this as it's in the range of an excellent 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</si>
</sst>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 applyFont="1"/>
    <xf numFmtId="2" fontId="1" fillId="0" borderId="0" xfId="1" applyNumberFormat="1" applyFont="1" applyAlignment="1">
      <alignment horizontal="center"/>
    </xf>
    <xf numFmtId="0" fontId="2" fillId="0" borderId="0" xfId="1" applyFont="1"/>
    <xf numFmtId="164" fontId="1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0" fontId="3" fillId="0" borderId="0" xfId="1"/>
    <xf numFmtId="0" fontId="3" fillId="0" borderId="0" xfId="3" applyAlignment="1">
      <alignment horizontal="center"/>
    </xf>
    <xf numFmtId="2" fontId="3" fillId="0" borderId="0" xfId="3" applyNumberFormat="1" applyAlignment="1">
      <alignment horizontal="center"/>
    </xf>
    <xf numFmtId="2" fontId="3" fillId="0" borderId="0" xfId="3" applyNumberFormat="1" applyAlignment="1">
      <alignment horizontal="left"/>
    </xf>
    <xf numFmtId="0" fontId="3" fillId="0" borderId="0" xfId="3"/>
    <xf numFmtId="0" fontId="3" fillId="0" borderId="0" xfId="4" applyAlignment="1">
      <alignment horizontal="center"/>
    </xf>
    <xf numFmtId="2" fontId="3" fillId="0" borderId="0" xfId="4" applyNumberFormat="1" applyAlignment="1">
      <alignment horizontal="center"/>
    </xf>
    <xf numFmtId="2" fontId="3" fillId="0" borderId="0" xfId="4" applyNumberFormat="1" applyAlignment="1">
      <alignment horizontal="left"/>
    </xf>
    <xf numFmtId="0" fontId="3" fillId="0" borderId="0" xfId="4"/>
  </cellXfs>
  <cellStyles count="5">
    <cellStyle name="Normal" xfId="0" builtinId="0"/>
    <cellStyle name="Normal 2" xfId="1" xr:uid="{2A3764CF-A6F8-4E57-B622-81BFDFD7C618}"/>
    <cellStyle name="Normal 3" xfId="2" xr:uid="{5611EAC8-609D-4FF2-9DBF-5177226C38A5}"/>
    <cellStyle name="Normal 4" xfId="3" xr:uid="{F243DB6D-E091-4B1B-8779-3856578D6E57}"/>
    <cellStyle name="Normal 5" xfId="4" xr:uid="{DE990511-B2A9-4318-9E6C-92364A882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Least Squares Curve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→ Linear</c:v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32</c:v>
              </c:pt>
              <c:pt idx="1">
                <c:v>37</c:v>
              </c:pt>
              <c:pt idx="2">
                <c:v>42</c:v>
              </c:pt>
              <c:pt idx="3">
                <c:v>47</c:v>
              </c:pt>
              <c:pt idx="4">
                <c:v>52</c:v>
              </c:pt>
              <c:pt idx="5">
                <c:v>57</c:v>
              </c:pt>
              <c:pt idx="6">
                <c:v>62</c:v>
              </c:pt>
              <c:pt idx="7">
                <c:v>67</c:v>
              </c:pt>
              <c:pt idx="8">
                <c:v>72</c:v>
              </c:pt>
              <c:pt idx="9">
                <c:v>77</c:v>
              </c:pt>
              <c:pt idx="10">
                <c:v>82</c:v>
              </c:pt>
              <c:pt idx="11">
                <c:v>87</c:v>
              </c:pt>
              <c:pt idx="12">
                <c:v>92</c:v>
              </c:pt>
              <c:pt idx="13">
                <c:v>97</c:v>
              </c:pt>
              <c:pt idx="14">
                <c:v>102</c:v>
              </c:pt>
              <c:pt idx="15">
                <c:v>107</c:v>
              </c:pt>
              <c:pt idx="16">
                <c:v>112</c:v>
              </c:pt>
              <c:pt idx="17">
                <c:v>117</c:v>
              </c:pt>
              <c:pt idx="18">
                <c:v>122</c:v>
              </c:pt>
              <c:pt idx="19">
                <c:v>127</c:v>
              </c:pt>
              <c:pt idx="20">
                <c:v>132</c:v>
              </c:pt>
              <c:pt idx="21">
                <c:v>137</c:v>
              </c:pt>
              <c:pt idx="22">
                <c:v>142</c:v>
              </c:pt>
              <c:pt idx="23">
                <c:v>147</c:v>
              </c:pt>
              <c:pt idx="24">
                <c:v>152</c:v>
              </c:pt>
              <c:pt idx="25">
                <c:v>157</c:v>
              </c:pt>
              <c:pt idx="26">
                <c:v>162</c:v>
              </c:pt>
              <c:pt idx="27">
                <c:v>167</c:v>
              </c:pt>
              <c:pt idx="28">
                <c:v>172</c:v>
              </c:pt>
              <c:pt idx="29">
                <c:v>177</c:v>
              </c:pt>
              <c:pt idx="30">
                <c:v>182</c:v>
              </c:pt>
              <c:pt idx="31">
                <c:v>187</c:v>
              </c:pt>
              <c:pt idx="32">
                <c:v>192</c:v>
              </c:pt>
              <c:pt idx="33">
                <c:v>197</c:v>
              </c:pt>
              <c:pt idx="34">
                <c:v>202</c:v>
              </c:pt>
              <c:pt idx="35">
                <c:v>207</c:v>
              </c:pt>
              <c:pt idx="36">
                <c:v>212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2.7777777777777786</c:v>
              </c:pt>
              <c:pt idx="2">
                <c:v>5.5555555555555571</c:v>
              </c:pt>
              <c:pt idx="3">
                <c:v>8.3333333333333321</c:v>
              </c:pt>
              <c:pt idx="4">
                <c:v>11.111111111111111</c:v>
              </c:pt>
              <c:pt idx="5">
                <c:v>13.888888888888889</c:v>
              </c:pt>
              <c:pt idx="6">
                <c:v>16.666666666666664</c:v>
              </c:pt>
              <c:pt idx="7">
                <c:v>19.444444444444443</c:v>
              </c:pt>
              <c:pt idx="8">
                <c:v>22.222222222222221</c:v>
              </c:pt>
              <c:pt idx="9">
                <c:v>25</c:v>
              </c:pt>
              <c:pt idx="10">
                <c:v>27.777777777777779</c:v>
              </c:pt>
              <c:pt idx="11">
                <c:v>30.555555555555557</c:v>
              </c:pt>
              <c:pt idx="12">
                <c:v>33.333333333333336</c:v>
              </c:pt>
              <c:pt idx="13">
                <c:v>36.111111111111114</c:v>
              </c:pt>
              <c:pt idx="14">
                <c:v>38.888888888888893</c:v>
              </c:pt>
              <c:pt idx="15">
                <c:v>41.666666666666671</c:v>
              </c:pt>
              <c:pt idx="16">
                <c:v>44.44444444444445</c:v>
              </c:pt>
              <c:pt idx="17">
                <c:v>47.222222222222221</c:v>
              </c:pt>
              <c:pt idx="18">
                <c:v>50.000000000000007</c:v>
              </c:pt>
              <c:pt idx="19">
                <c:v>52.777777777777779</c:v>
              </c:pt>
              <c:pt idx="20">
                <c:v>55.555555555555564</c:v>
              </c:pt>
              <c:pt idx="21">
                <c:v>58.333333333333336</c:v>
              </c:pt>
              <c:pt idx="22">
                <c:v>61.111111111111107</c:v>
              </c:pt>
              <c:pt idx="23">
                <c:v>63.888888888888893</c:v>
              </c:pt>
              <c:pt idx="24">
                <c:v>66.666666666666657</c:v>
              </c:pt>
              <c:pt idx="25">
                <c:v>69.444444444444457</c:v>
              </c:pt>
              <c:pt idx="26">
                <c:v>72.222222222222229</c:v>
              </c:pt>
              <c:pt idx="27">
                <c:v>75</c:v>
              </c:pt>
              <c:pt idx="28">
                <c:v>77.777777777777771</c:v>
              </c:pt>
              <c:pt idx="29">
                <c:v>80.555555555555571</c:v>
              </c:pt>
              <c:pt idx="30">
                <c:v>83.333333333333343</c:v>
              </c:pt>
              <c:pt idx="31">
                <c:v>86.111111111111114</c:v>
              </c:pt>
              <c:pt idx="32">
                <c:v>88.888888888888886</c:v>
              </c:pt>
              <c:pt idx="33">
                <c:v>91.666666666666657</c:v>
              </c:pt>
              <c:pt idx="34">
                <c:v>94.444444444444457</c:v>
              </c:pt>
              <c:pt idx="35">
                <c:v>97.222222222222229</c:v>
              </c:pt>
              <c:pt idx="36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69B-4C26-9F87-C36C66DB0237}"/>
            </c:ext>
          </c:extLst>
        </c:ser>
        <c:ser>
          <c:idx val="1"/>
          <c:order val="1"/>
          <c:tx>
            <c:v>Measurement Y' –&gt; Noise</c:v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32</c:v>
              </c:pt>
              <c:pt idx="1">
                <c:v>37</c:v>
              </c:pt>
              <c:pt idx="2">
                <c:v>42</c:v>
              </c:pt>
              <c:pt idx="3">
                <c:v>47</c:v>
              </c:pt>
              <c:pt idx="4">
                <c:v>52</c:v>
              </c:pt>
              <c:pt idx="5">
                <c:v>57</c:v>
              </c:pt>
              <c:pt idx="6">
                <c:v>62</c:v>
              </c:pt>
              <c:pt idx="7">
                <c:v>67</c:v>
              </c:pt>
              <c:pt idx="8">
                <c:v>72</c:v>
              </c:pt>
              <c:pt idx="9">
                <c:v>77</c:v>
              </c:pt>
              <c:pt idx="10">
                <c:v>82</c:v>
              </c:pt>
              <c:pt idx="11">
                <c:v>87</c:v>
              </c:pt>
              <c:pt idx="12">
                <c:v>92</c:v>
              </c:pt>
              <c:pt idx="13">
                <c:v>97</c:v>
              </c:pt>
              <c:pt idx="14">
                <c:v>102</c:v>
              </c:pt>
              <c:pt idx="15">
                <c:v>107</c:v>
              </c:pt>
              <c:pt idx="16">
                <c:v>112</c:v>
              </c:pt>
              <c:pt idx="17">
                <c:v>117</c:v>
              </c:pt>
              <c:pt idx="18">
                <c:v>122</c:v>
              </c:pt>
              <c:pt idx="19">
                <c:v>127</c:v>
              </c:pt>
              <c:pt idx="20">
                <c:v>132</c:v>
              </c:pt>
              <c:pt idx="21">
                <c:v>137</c:v>
              </c:pt>
              <c:pt idx="22">
                <c:v>142</c:v>
              </c:pt>
              <c:pt idx="23">
                <c:v>147</c:v>
              </c:pt>
              <c:pt idx="24">
                <c:v>152</c:v>
              </c:pt>
              <c:pt idx="25">
                <c:v>157</c:v>
              </c:pt>
              <c:pt idx="26">
                <c:v>162</c:v>
              </c:pt>
              <c:pt idx="27">
                <c:v>167</c:v>
              </c:pt>
              <c:pt idx="28">
                <c:v>172</c:v>
              </c:pt>
              <c:pt idx="29">
                <c:v>177</c:v>
              </c:pt>
              <c:pt idx="30">
                <c:v>182</c:v>
              </c:pt>
              <c:pt idx="31">
                <c:v>187</c:v>
              </c:pt>
              <c:pt idx="32">
                <c:v>192</c:v>
              </c:pt>
              <c:pt idx="33">
                <c:v>197</c:v>
              </c:pt>
              <c:pt idx="34">
                <c:v>202</c:v>
              </c:pt>
              <c:pt idx="35">
                <c:v>207</c:v>
              </c:pt>
              <c:pt idx="36">
                <c:v>212</c:v>
              </c:pt>
            </c:numLit>
          </c:xVal>
          <c:yVal>
            <c:numLit>
              <c:formatCode>General</c:formatCode>
              <c:ptCount val="37"/>
              <c:pt idx="0">
                <c:v>-0.59542852366833365</c:v>
              </c:pt>
              <c:pt idx="1">
                <c:v>5.5063756121395748</c:v>
              </c:pt>
              <c:pt idx="2">
                <c:v>7.7065120983846143</c:v>
              </c:pt>
              <c:pt idx="3">
                <c:v>14.525941416668747</c:v>
              </c:pt>
              <c:pt idx="4">
                <c:v>12.084567787034505</c:v>
              </c:pt>
              <c:pt idx="5">
                <c:v>14.182013951351861</c:v>
              </c:pt>
              <c:pt idx="6">
                <c:v>25.946489289144825</c:v>
              </c:pt>
              <c:pt idx="7">
                <c:v>18.791978647071531</c:v>
              </c:pt>
              <c:pt idx="8">
                <c:v>17.022248607707386</c:v>
              </c:pt>
              <c:pt idx="9">
                <c:v>25.167401269567431</c:v>
              </c:pt>
              <c:pt idx="10">
                <c:v>29.787334875530199</c:v>
              </c:pt>
              <c:pt idx="11">
                <c:v>30.840432768989125</c:v>
              </c:pt>
              <c:pt idx="12">
                <c:v>29.882732303717528</c:v>
              </c:pt>
              <c:pt idx="13">
                <c:v>33.859729628749115</c:v>
              </c:pt>
              <c:pt idx="14">
                <c:v>44.345159305579529</c:v>
              </c:pt>
              <c:pt idx="15">
                <c:v>43.325122803240838</c:v>
              </c:pt>
              <c:pt idx="16">
                <c:v>51.143567957256678</c:v>
              </c:pt>
              <c:pt idx="17">
                <c:v>42.678441091121904</c:v>
              </c:pt>
              <c:pt idx="18">
                <c:v>58.057605981916211</c:v>
              </c:pt>
              <c:pt idx="19">
                <c:v>43.608593109863165</c:v>
              </c:pt>
              <c:pt idx="20">
                <c:v>55.93003264921424</c:v>
              </c:pt>
              <c:pt idx="21">
                <c:v>52.045421545930644</c:v>
              </c:pt>
              <c:pt idx="22">
                <c:v>70.763388948628247</c:v>
              </c:pt>
              <c:pt idx="23">
                <c:v>55.806784577172706</c:v>
              </c:pt>
              <c:pt idx="24">
                <c:v>65.953568291654761</c:v>
              </c:pt>
              <c:pt idx="25">
                <c:v>62.17597250443616</c:v>
              </c:pt>
              <c:pt idx="26">
                <c:v>75.818929368082308</c:v>
              </c:pt>
              <c:pt idx="27">
                <c:v>82.800012210310712</c:v>
              </c:pt>
              <c:pt idx="28">
                <c:v>67.799397335246624</c:v>
              </c:pt>
              <c:pt idx="29">
                <c:v>78.761191796549198</c:v>
              </c:pt>
              <c:pt idx="30">
                <c:v>93.162186456514945</c:v>
              </c:pt>
              <c:pt idx="31">
                <c:v>88.321205842397617</c:v>
              </c:pt>
              <c:pt idx="32">
                <c:v>89.217339485184425</c:v>
              </c:pt>
              <c:pt idx="33">
                <c:v>87.023290422993654</c:v>
              </c:pt>
              <c:pt idx="34">
                <c:v>101.34011328513357</c:v>
              </c:pt>
              <c:pt idx="35">
                <c:v>99.270313115771742</c:v>
              </c:pt>
              <c:pt idx="36">
                <c:v>106.28539271668375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69B-4C26-9F87-C36C66DB0237}"/>
            </c:ext>
          </c:extLst>
        </c:ser>
        <c:ser>
          <c:idx val="2"/>
          <c:order val="2"/>
          <c:tx>
            <c:v>Calculated Y → From Data</c:v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32</c:v>
              </c:pt>
              <c:pt idx="1">
                <c:v>37</c:v>
              </c:pt>
              <c:pt idx="2">
                <c:v>42</c:v>
              </c:pt>
              <c:pt idx="3">
                <c:v>47</c:v>
              </c:pt>
              <c:pt idx="4">
                <c:v>52</c:v>
              </c:pt>
              <c:pt idx="5">
                <c:v>57</c:v>
              </c:pt>
              <c:pt idx="6">
                <c:v>62</c:v>
              </c:pt>
              <c:pt idx="7">
                <c:v>67</c:v>
              </c:pt>
              <c:pt idx="8">
                <c:v>72</c:v>
              </c:pt>
              <c:pt idx="9">
                <c:v>77</c:v>
              </c:pt>
              <c:pt idx="10">
                <c:v>82</c:v>
              </c:pt>
              <c:pt idx="11">
                <c:v>87</c:v>
              </c:pt>
              <c:pt idx="12">
                <c:v>92</c:v>
              </c:pt>
              <c:pt idx="13">
                <c:v>97</c:v>
              </c:pt>
              <c:pt idx="14">
                <c:v>102</c:v>
              </c:pt>
              <c:pt idx="15">
                <c:v>107</c:v>
              </c:pt>
              <c:pt idx="16">
                <c:v>112</c:v>
              </c:pt>
              <c:pt idx="17">
                <c:v>117</c:v>
              </c:pt>
              <c:pt idx="18">
                <c:v>122</c:v>
              </c:pt>
              <c:pt idx="19">
                <c:v>127</c:v>
              </c:pt>
              <c:pt idx="20">
                <c:v>132</c:v>
              </c:pt>
              <c:pt idx="21">
                <c:v>137</c:v>
              </c:pt>
              <c:pt idx="22">
                <c:v>142</c:v>
              </c:pt>
              <c:pt idx="23">
                <c:v>147</c:v>
              </c:pt>
              <c:pt idx="24">
                <c:v>152</c:v>
              </c:pt>
              <c:pt idx="25">
                <c:v>157</c:v>
              </c:pt>
              <c:pt idx="26">
                <c:v>162</c:v>
              </c:pt>
              <c:pt idx="27">
                <c:v>167</c:v>
              </c:pt>
              <c:pt idx="28">
                <c:v>172</c:v>
              </c:pt>
              <c:pt idx="29">
                <c:v>177</c:v>
              </c:pt>
              <c:pt idx="30">
                <c:v>182</c:v>
              </c:pt>
              <c:pt idx="31">
                <c:v>187</c:v>
              </c:pt>
              <c:pt idx="32">
                <c:v>192</c:v>
              </c:pt>
              <c:pt idx="33">
                <c:v>197</c:v>
              </c:pt>
              <c:pt idx="34">
                <c:v>202</c:v>
              </c:pt>
              <c:pt idx="35">
                <c:v>207</c:v>
              </c:pt>
              <c:pt idx="36">
                <c:v>212</c:v>
              </c:pt>
            </c:numLit>
          </c:xVal>
          <c:yVal>
            <c:numLit>
              <c:formatCode>General</c:formatCode>
              <c:ptCount val="37"/>
              <c:pt idx="0">
                <c:v>0.90856611817679678</c:v>
              </c:pt>
              <c:pt idx="1">
                <c:v>3.6814255988986133</c:v>
              </c:pt>
              <c:pt idx="2">
                <c:v>6.4542850796204299</c:v>
              </c:pt>
              <c:pt idx="3">
                <c:v>9.2271445603422464</c:v>
              </c:pt>
              <c:pt idx="4">
                <c:v>12.000004041064066</c:v>
              </c:pt>
              <c:pt idx="5">
                <c:v>14.772863521785883</c:v>
              </c:pt>
              <c:pt idx="6">
                <c:v>17.5457230025077</c:v>
              </c:pt>
              <c:pt idx="7">
                <c:v>20.31858248322952</c:v>
              </c:pt>
              <c:pt idx="8">
                <c:v>23.091441963951333</c:v>
              </c:pt>
              <c:pt idx="9">
                <c:v>25.864301444673153</c:v>
              </c:pt>
              <c:pt idx="10">
                <c:v>28.637160925394966</c:v>
              </c:pt>
              <c:pt idx="11">
                <c:v>31.410020406116786</c:v>
              </c:pt>
              <c:pt idx="12">
                <c:v>34.182879886838599</c:v>
              </c:pt>
              <c:pt idx="13">
                <c:v>36.955739367560419</c:v>
              </c:pt>
              <c:pt idx="14">
                <c:v>39.728598848282239</c:v>
              </c:pt>
              <c:pt idx="15">
                <c:v>42.501458329004052</c:v>
              </c:pt>
              <c:pt idx="16">
                <c:v>45.274317809725872</c:v>
              </c:pt>
              <c:pt idx="17">
                <c:v>48.047177290447692</c:v>
              </c:pt>
              <c:pt idx="18">
                <c:v>50.820036771169498</c:v>
              </c:pt>
              <c:pt idx="19">
                <c:v>53.592896251891318</c:v>
              </c:pt>
              <c:pt idx="20">
                <c:v>56.365755732613138</c:v>
              </c:pt>
              <c:pt idx="21">
                <c:v>59.138615213334958</c:v>
              </c:pt>
              <c:pt idx="22">
                <c:v>61.911474694056778</c:v>
              </c:pt>
              <c:pt idx="23">
                <c:v>64.684334174778584</c:v>
              </c:pt>
              <c:pt idx="24">
                <c:v>67.457193655500404</c:v>
              </c:pt>
              <c:pt idx="25">
                <c:v>70.230053136222224</c:v>
              </c:pt>
              <c:pt idx="26">
                <c:v>73.002912616944045</c:v>
              </c:pt>
              <c:pt idx="27">
                <c:v>75.775772097665865</c:v>
              </c:pt>
              <c:pt idx="28">
                <c:v>78.548631578387671</c:v>
              </c:pt>
              <c:pt idx="29">
                <c:v>81.321491059109491</c:v>
              </c:pt>
              <c:pt idx="30">
                <c:v>84.094350539831311</c:v>
              </c:pt>
              <c:pt idx="31">
                <c:v>86.867210020553131</c:v>
              </c:pt>
              <c:pt idx="32">
                <c:v>89.640069501274951</c:v>
              </c:pt>
              <c:pt idx="33">
                <c:v>92.412928981996757</c:v>
              </c:pt>
              <c:pt idx="34">
                <c:v>95.185788462718577</c:v>
              </c:pt>
              <c:pt idx="35">
                <c:v>97.958647943440397</c:v>
              </c:pt>
              <c:pt idx="36">
                <c:v>100.73150742416222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9B-4C26-9F87-C36C66DB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40463"/>
        <c:axId val="1104939983"/>
      </c:scatterChart>
      <c:valAx>
        <c:axId val="1104939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Degree Celsisus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04940463"/>
        <c:crossesAt val="0"/>
        <c:crossBetween val="midCat"/>
        <c:majorUnit val="10"/>
      </c:valAx>
      <c:valAx>
        <c:axId val="1104940463"/>
        <c:scaling>
          <c:orientation val="minMax"/>
          <c:max val="22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Degree Fahrenheit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04939983"/>
        <c:crossesAt val="0"/>
        <c:crossBetween val="midCat"/>
        <c:majorUnit val="10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64391821048894082"/>
                  <c:y val="-9.8753198647663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'2ndOrderPolynomial'!$J$12:$J$61</c:f>
              <c:numCache>
                <c:formatCode>0.00</c:formatCode>
                <c:ptCount val="50"/>
                <c:pt idx="0">
                  <c:v>1.5928196907512937</c:v>
                </c:pt>
                <c:pt idx="1">
                  <c:v>2.4226128725687959</c:v>
                </c:pt>
                <c:pt idx="2">
                  <c:v>4.0818335483032904</c:v>
                </c:pt>
                <c:pt idx="3">
                  <c:v>5.9474067200468159</c:v>
                </c:pt>
                <c:pt idx="4">
                  <c:v>9.0556477796319133</c:v>
                </c:pt>
                <c:pt idx="5">
                  <c:v>10.950963147627871</c:v>
                </c:pt>
                <c:pt idx="6">
                  <c:v>14.510469181391398</c:v>
                </c:pt>
                <c:pt idx="7">
                  <c:v>16.132769847497933</c:v>
                </c:pt>
                <c:pt idx="8">
                  <c:v>20.686847349937633</c:v>
                </c:pt>
                <c:pt idx="9">
                  <c:v>24.239662076678076</c:v>
                </c:pt>
                <c:pt idx="10">
                  <c:v>30.172362687626194</c:v>
                </c:pt>
                <c:pt idx="11">
                  <c:v>33.642104413635408</c:v>
                </c:pt>
                <c:pt idx="12">
                  <c:v>39.073076957522716</c:v>
                </c:pt>
                <c:pt idx="13">
                  <c:v>43.996815430842389</c:v>
                </c:pt>
                <c:pt idx="14">
                  <c:v>50.21482819850582</c:v>
                </c:pt>
                <c:pt idx="15">
                  <c:v>57.354401590952939</c:v>
                </c:pt>
                <c:pt idx="16">
                  <c:v>64.315839832344324</c:v>
                </c:pt>
                <c:pt idx="17">
                  <c:v>70.407075149703758</c:v>
                </c:pt>
                <c:pt idx="18">
                  <c:v>78.453059521108003</c:v>
                </c:pt>
                <c:pt idx="19">
                  <c:v>85.817719619080933</c:v>
                </c:pt>
                <c:pt idx="20">
                  <c:v>120.27207639871071</c:v>
                </c:pt>
                <c:pt idx="21">
                  <c:v>162.13297985250333</c:v>
                </c:pt>
                <c:pt idx="22">
                  <c:v>208.72190247358151</c:v>
                </c:pt>
                <c:pt idx="23">
                  <c:v>261.75192526174379</c:v>
                </c:pt>
                <c:pt idx="24">
                  <c:v>321.42113781502604</c:v>
                </c:pt>
                <c:pt idx="25">
                  <c:v>385.9381505830811</c:v>
                </c:pt>
                <c:pt idx="26">
                  <c:v>457.23273241816059</c:v>
                </c:pt>
                <c:pt idx="27">
                  <c:v>533.08653404694587</c:v>
                </c:pt>
                <c:pt idx="28">
                  <c:v>617.71144125149272</c:v>
                </c:pt>
                <c:pt idx="29">
                  <c:v>705.73960894362131</c:v>
                </c:pt>
                <c:pt idx="30">
                  <c:v>800.95192744290716</c:v>
                </c:pt>
                <c:pt idx="31">
                  <c:v>902.3924818911745</c:v>
                </c:pt>
                <c:pt idx="32">
                  <c:v>1009.5693346374234</c:v>
                </c:pt>
                <c:pt idx="33">
                  <c:v>1121.300899699999</c:v>
                </c:pt>
                <c:pt idx="34">
                  <c:v>1240.9456458793034</c:v>
                </c:pt>
                <c:pt idx="35">
                  <c:v>1366.0522606681666</c:v>
                </c:pt>
                <c:pt idx="36">
                  <c:v>1497.7579004031929</c:v>
                </c:pt>
                <c:pt idx="37">
                  <c:v>1633.2208889396084</c:v>
                </c:pt>
                <c:pt idx="38">
                  <c:v>1777.0693024867462</c:v>
                </c:pt>
                <c:pt idx="39">
                  <c:v>1925.0028979998976</c:v>
                </c:pt>
                <c:pt idx="40">
                  <c:v>2080.7500378443901</c:v>
                </c:pt>
                <c:pt idx="41">
                  <c:v>2242.0378945272205</c:v>
                </c:pt>
                <c:pt idx="42">
                  <c:v>2409.4391485923375</c:v>
                </c:pt>
                <c:pt idx="43">
                  <c:v>2581.8916864924258</c:v>
                </c:pt>
                <c:pt idx="44">
                  <c:v>2760.9139014283719</c:v>
                </c:pt>
                <c:pt idx="45">
                  <c:v>2945.4896076860987</c:v>
                </c:pt>
                <c:pt idx="46">
                  <c:v>3136.5946939184223</c:v>
                </c:pt>
                <c:pt idx="47">
                  <c:v>3334.6752771310348</c:v>
                </c:pt>
                <c:pt idx="48">
                  <c:v>3536.6987977132267</c:v>
                </c:pt>
                <c:pt idx="49">
                  <c:v>3745.2885858835261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6-4B96-A790-4911E74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873295"/>
        <c:axId val="2004917199"/>
      </c:scatterChart>
      <c:valAx>
        <c:axId val="133287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17199"/>
        <c:crosses val="autoZero"/>
        <c:crossBetween val="midCat"/>
      </c:valAx>
      <c:valAx>
        <c:axId val="20049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NLogN!$K$12:$K$61</c:f>
              <c:numCache>
                <c:formatCode>0.00</c:formatCode>
                <c:ptCount val="50"/>
                <c:pt idx="0">
                  <c:v>-1.5565290857719853</c:v>
                </c:pt>
                <c:pt idx="1">
                  <c:v>-0.86423326370368514</c:v>
                </c:pt>
                <c:pt idx="2">
                  <c:v>1.1846477731784981</c:v>
                </c:pt>
                <c:pt idx="3">
                  <c:v>1.9278034565700741</c:v>
                </c:pt>
                <c:pt idx="4">
                  <c:v>2.422466266483668</c:v>
                </c:pt>
                <c:pt idx="5">
                  <c:v>1.8890778509578847</c:v>
                </c:pt>
                <c:pt idx="6">
                  <c:v>3.3571270418805099</c:v>
                </c:pt>
                <c:pt idx="7">
                  <c:v>3.5861901129534459</c:v>
                </c:pt>
                <c:pt idx="8">
                  <c:v>4.9930755199198726</c:v>
                </c:pt>
                <c:pt idx="9">
                  <c:v>4.8190656676958508</c:v>
                </c:pt>
                <c:pt idx="10">
                  <c:v>4.9172136994661768</c:v>
                </c:pt>
                <c:pt idx="11">
                  <c:v>6.5156055100176786</c:v>
                </c:pt>
                <c:pt idx="12">
                  <c:v>6.91343545671395</c:v>
                </c:pt>
                <c:pt idx="13">
                  <c:v>7.4636564088406683</c:v>
                </c:pt>
                <c:pt idx="14">
                  <c:v>8.6908749995656684</c:v>
                </c:pt>
                <c:pt idx="15">
                  <c:v>9.4236576203255051</c:v>
                </c:pt>
                <c:pt idx="16">
                  <c:v>9.3556227682815081</c:v>
                </c:pt>
                <c:pt idx="17">
                  <c:v>11.042461751078154</c:v>
                </c:pt>
                <c:pt idx="18">
                  <c:v>11.750943641851741</c:v>
                </c:pt>
                <c:pt idx="19">
                  <c:v>13.664191678996367</c:v>
                </c:pt>
                <c:pt idx="20">
                  <c:v>16.576300417035352</c:v>
                </c:pt>
                <c:pt idx="21">
                  <c:v>21.300002550565029</c:v>
                </c:pt>
                <c:pt idx="22">
                  <c:v>24.07383704436922</c:v>
                </c:pt>
                <c:pt idx="23">
                  <c:v>29.431666086628294</c:v>
                </c:pt>
                <c:pt idx="24">
                  <c:v>33.74080442769425</c:v>
                </c:pt>
                <c:pt idx="25">
                  <c:v>38.410482819263365</c:v>
                </c:pt>
                <c:pt idx="26">
                  <c:v>41.419185276460766</c:v>
                </c:pt>
                <c:pt idx="27">
                  <c:v>46.889491565121318</c:v>
                </c:pt>
                <c:pt idx="28">
                  <c:v>52.229362489986748</c:v>
                </c:pt>
                <c:pt idx="29">
                  <c:v>57.232484096215558</c:v>
                </c:pt>
                <c:pt idx="30">
                  <c:v>61.346628328211516</c:v>
                </c:pt>
                <c:pt idx="31">
                  <c:v>66.763569130705676</c:v>
                </c:pt>
                <c:pt idx="32">
                  <c:v>70.6567644787213</c:v>
                </c:pt>
                <c:pt idx="33">
                  <c:v>77.265368942646205</c:v>
                </c:pt>
                <c:pt idx="34">
                  <c:v>82.06459780809304</c:v>
                </c:pt>
                <c:pt idx="35">
                  <c:v>86.288142937388898</c:v>
                </c:pt>
                <c:pt idx="36">
                  <c:v>91.887296897261862</c:v>
                </c:pt>
                <c:pt idx="37">
                  <c:v>97.036647974218994</c:v>
                </c:pt>
                <c:pt idx="38">
                  <c:v>102.35365100230291</c:v>
                </c:pt>
                <c:pt idx="39">
                  <c:v>109.39416805914942</c:v>
                </c:pt>
                <c:pt idx="40">
                  <c:v>114.48478517172063</c:v>
                </c:pt>
                <c:pt idx="41">
                  <c:v>120.77078299812173</c:v>
                </c:pt>
                <c:pt idx="42">
                  <c:v>124.9275615486436</c:v>
                </c:pt>
                <c:pt idx="43">
                  <c:v>131.56954937719703</c:v>
                </c:pt>
                <c:pt idx="44">
                  <c:v>136.25570584217613</c:v>
                </c:pt>
                <c:pt idx="45">
                  <c:v>143.48486765176409</c:v>
                </c:pt>
                <c:pt idx="46">
                  <c:v>148.30035808619542</c:v>
                </c:pt>
                <c:pt idx="47">
                  <c:v>154.03034604290011</c:v>
                </c:pt>
                <c:pt idx="48">
                  <c:v>160.5908451890507</c:v>
                </c:pt>
                <c:pt idx="49">
                  <c:v>166.46077499669153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C-4DFC-8F51-CF92B8BB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69343"/>
        <c:axId val="2014675583"/>
      </c:scatterChart>
      <c:valAx>
        <c:axId val="20146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5583"/>
        <c:crosses val="autoZero"/>
        <c:crossBetween val="midCat"/>
      </c:valAx>
      <c:valAx>
        <c:axId val="20146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6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N x 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0041863517060368"/>
                  <c:y val="-0.19548301254009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MarkSort!$A$2:$A$6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MarkSort!$B$2:$B$6</c:f>
              <c:numCache>
                <c:formatCode>General</c:formatCode>
                <c:ptCount val="5"/>
                <c:pt idx="0">
                  <c:v>3000000</c:v>
                </c:pt>
                <c:pt idx="1">
                  <c:v>12000000</c:v>
                </c:pt>
                <c:pt idx="2">
                  <c:v>48000000</c:v>
                </c:pt>
                <c:pt idx="3">
                  <c:v>191000000</c:v>
                </c:pt>
                <c:pt idx="4">
                  <c:v>768000000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A-49F2-8ECB-9040290E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22095"/>
        <c:axId val="1521776575"/>
      </c:scatterChart>
      <c:valAx>
        <c:axId val="1105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6575"/>
        <c:crosses val="autoZero"/>
        <c:crossBetween val="midCat"/>
      </c:valAx>
      <c:valAx>
        <c:axId val="15217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N x ExecTime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9.7235564304462049E-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MarkSort!$D$2:$D$6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</c:numCache>
            </c:numRef>
          </c:xVal>
          <c:yVal>
            <c:numRef>
              <c:f>MarkSort!$E$2:$E$6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78</c:v>
                </c:pt>
                <c:pt idx="4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2-4299-AF87-2B201B4B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48959"/>
        <c:axId val="2015237439"/>
      </c:scatterChart>
      <c:valAx>
        <c:axId val="20152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7439"/>
        <c:crosses val="autoZero"/>
        <c:crossBetween val="midCat"/>
      </c:valAx>
      <c:valAx>
        <c:axId val="20152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11</xdr:row>
      <xdr:rowOff>9525</xdr:rowOff>
    </xdr:from>
    <xdr:ext cx="8962217" cy="48513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ADEF6-2558-4BB8-8AA2-381F3D65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171449</xdr:rowOff>
    </xdr:from>
    <xdr:to>
      <xdr:col>22</xdr:col>
      <xdr:colOff>485775</xdr:colOff>
      <xdr:row>34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C6835-93D1-1199-913C-E0A10CCD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809625</xdr:colOff>
      <xdr:row>8</xdr:row>
      <xdr:rowOff>171450</xdr:rowOff>
    </xdr:from>
    <xdr:to>
      <xdr:col>23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B22C2-B009-3352-4DDA-7939F18B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9525</xdr:rowOff>
    </xdr:from>
    <xdr:to>
      <xdr:col>17</xdr:col>
      <xdr:colOff>295275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08E89-AFB5-A904-9C7F-96BA53E21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104775</xdr:rowOff>
    </xdr:from>
    <xdr:to>
      <xdr:col>17</xdr:col>
      <xdr:colOff>295275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CB3AC-128E-3EE2-FC3F-012D2DCE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460B-D420-4A47-9FEA-6DE51F5D48E4}">
  <sheetPr>
    <pageSetUpPr fitToPage="1"/>
  </sheetPr>
  <dimension ref="B1:K54"/>
  <sheetViews>
    <sheetView workbookViewId="0">
      <selection activeCell="E3" sqref="E3"/>
    </sheetView>
  </sheetViews>
  <sheetFormatPr defaultRowHeight="14.25" x14ac:dyDescent="0.2"/>
  <cols>
    <col min="1" max="1" width="12.28515625" style="9" customWidth="1"/>
    <col min="2" max="4" width="12.28515625" style="7" customWidth="1"/>
    <col min="5" max="5" width="12.28515625" style="9" customWidth="1"/>
    <col min="6" max="6" width="15.42578125" style="9" customWidth="1"/>
    <col min="7" max="7" width="14.7109375" style="9" customWidth="1"/>
    <col min="8" max="8" width="15.7109375" style="8" customWidth="1"/>
    <col min="9" max="9" width="16.28515625" style="9" customWidth="1"/>
    <col min="10" max="1024" width="12.28515625" style="9" customWidth="1"/>
    <col min="1025" max="16384" width="9.140625" style="9"/>
  </cols>
  <sheetData>
    <row r="1" spans="2:9" s="2" customFormat="1" ht="15" x14ac:dyDescent="0.25">
      <c r="B1" s="1"/>
      <c r="C1" s="1"/>
      <c r="D1" s="1"/>
      <c r="H1" s="3"/>
    </row>
    <row r="2" spans="2:9" s="2" customFormat="1" ht="15" x14ac:dyDescent="0.25">
      <c r="B2" s="1"/>
      <c r="C2" s="1"/>
      <c r="D2" s="1"/>
      <c r="H2" s="3"/>
    </row>
    <row r="3" spans="2:9" s="2" customFormat="1" ht="18" x14ac:dyDescent="0.25">
      <c r="B3" s="1"/>
      <c r="C3" s="1"/>
      <c r="D3" s="1"/>
      <c r="E3" s="4" t="s">
        <v>25</v>
      </c>
      <c r="H3" s="3"/>
    </row>
    <row r="4" spans="2:9" s="2" customFormat="1" ht="15" x14ac:dyDescent="0.25">
      <c r="B4" s="1"/>
      <c r="C4" s="1"/>
      <c r="D4" s="1"/>
      <c r="H4" s="3"/>
    </row>
    <row r="5" spans="2:9" s="2" customFormat="1" ht="15" x14ac:dyDescent="0.25">
      <c r="B5" s="1"/>
      <c r="C5" s="1"/>
      <c r="D5" s="1"/>
      <c r="H5" s="3">
        <f>SUM(C14:C50)</f>
        <v>4514</v>
      </c>
      <c r="I5" s="2" t="s">
        <v>0</v>
      </c>
    </row>
    <row r="6" spans="2:9" s="2" customFormat="1" ht="15" x14ac:dyDescent="0.25">
      <c r="B6" s="1"/>
      <c r="C6" s="1" t="s">
        <v>1</v>
      </c>
      <c r="D6" s="5">
        <f ca="1">(H5*H6-B50*H8)/(H5*H5-B50*H7)</f>
        <v>0.5181331730480041</v>
      </c>
      <c r="E6" s="6">
        <f>5/9</f>
        <v>0.55555555555555558</v>
      </c>
      <c r="F6" s="2" t="s">
        <v>2</v>
      </c>
      <c r="H6" s="3">
        <f ca="1">SUM(F14:F50)</f>
        <v>1863.5649230277165</v>
      </c>
      <c r="I6" s="2" t="s">
        <v>3</v>
      </c>
    </row>
    <row r="7" spans="2:9" s="2" customFormat="1" ht="15" x14ac:dyDescent="0.25">
      <c r="B7" s="1"/>
      <c r="C7" s="1" t="s">
        <v>4</v>
      </c>
      <c r="D7" s="5">
        <f ca="1">(H6-D6*H5)/B50</f>
        <v>-12.845627570566863</v>
      </c>
      <c r="E7" s="6">
        <f>-32*5/9</f>
        <v>-17.777777777777779</v>
      </c>
      <c r="F7" s="2" t="s">
        <v>5</v>
      </c>
      <c r="H7" s="3">
        <f>SUM(G14:G50)</f>
        <v>656158</v>
      </c>
      <c r="I7" s="2" t="s">
        <v>6</v>
      </c>
    </row>
    <row r="8" spans="2:9" s="2" customFormat="1" ht="15" x14ac:dyDescent="0.25">
      <c r="B8" s="1"/>
      <c r="C8" s="1"/>
      <c r="D8" s="1"/>
      <c r="E8" s="2">
        <v>10</v>
      </c>
      <c r="F8" s="2" t="s">
        <v>7</v>
      </c>
      <c r="H8" s="3">
        <f ca="1">SUM(H14:H50)</f>
        <v>281992.06370729342</v>
      </c>
      <c r="I8" s="2" t="s">
        <v>8</v>
      </c>
    </row>
    <row r="9" spans="2:9" s="2" customFormat="1" ht="15" x14ac:dyDescent="0.25">
      <c r="B9" s="1"/>
      <c r="C9" s="1"/>
      <c r="D9" s="1"/>
      <c r="H9" s="3"/>
    </row>
    <row r="10" spans="2:9" s="2" customFormat="1" ht="15" x14ac:dyDescent="0.25">
      <c r="B10" s="1"/>
      <c r="C10" s="1"/>
      <c r="D10" s="1"/>
      <c r="H10" s="3"/>
    </row>
    <row r="11" spans="2:9" s="2" customFormat="1" ht="15" x14ac:dyDescent="0.25">
      <c r="B11" s="1"/>
      <c r="C11" s="1"/>
      <c r="D11" s="1"/>
      <c r="H11" s="3"/>
    </row>
    <row r="12" spans="2:9" s="2" customFormat="1" ht="15" x14ac:dyDescent="0.25">
      <c r="B12" s="1" t="s">
        <v>9</v>
      </c>
      <c r="C12" s="1" t="s">
        <v>10</v>
      </c>
      <c r="D12" s="1" t="s">
        <v>11</v>
      </c>
      <c r="E12" s="3" t="s">
        <v>12</v>
      </c>
      <c r="F12" s="3" t="s">
        <v>13</v>
      </c>
      <c r="G12" s="1" t="s">
        <v>14</v>
      </c>
      <c r="H12" s="3" t="s">
        <v>14</v>
      </c>
      <c r="I12" s="3" t="s">
        <v>15</v>
      </c>
    </row>
    <row r="13" spans="2:9" s="2" customFormat="1" ht="15" x14ac:dyDescent="0.25">
      <c r="B13" s="1" t="s">
        <v>16</v>
      </c>
      <c r="C13" s="1" t="s">
        <v>17</v>
      </c>
      <c r="D13" s="1" t="s">
        <v>18</v>
      </c>
      <c r="E13" s="3" t="s">
        <v>19</v>
      </c>
      <c r="F13" s="3" t="s">
        <v>20</v>
      </c>
      <c r="G13" s="1" t="s">
        <v>21</v>
      </c>
      <c r="H13" s="3" t="s">
        <v>22</v>
      </c>
      <c r="I13" s="3" t="s">
        <v>23</v>
      </c>
    </row>
    <row r="14" spans="2:9" x14ac:dyDescent="0.2">
      <c r="B14" s="7">
        <v>1</v>
      </c>
      <c r="C14" s="7">
        <v>32</v>
      </c>
      <c r="D14" s="8">
        <f t="shared" ref="D14:D50" si="0">$E$6*C14+$E$7</f>
        <v>0</v>
      </c>
      <c r="E14" s="8">
        <f t="shared" ref="E14:E50" ca="1" si="1">RAND()*2*$E$8-$E$8</f>
        <v>7.9336539900860039</v>
      </c>
      <c r="F14" s="8">
        <f t="shared" ref="F14:F50" ca="1" si="2">$E$6*C14+$E$7+E14</f>
        <v>7.9336539900860039</v>
      </c>
      <c r="G14" s="7">
        <f t="shared" ref="G14:G50" si="3">C14*C14</f>
        <v>1024</v>
      </c>
      <c r="H14" s="8">
        <f t="shared" ref="H14:H50" ca="1" si="4">C14*F14</f>
        <v>253.87692768275213</v>
      </c>
      <c r="I14" s="8">
        <f t="shared" ref="I14:I50" ca="1" si="5">$D$6*C14+$D$7</f>
        <v>3.7346339669692679</v>
      </c>
    </row>
    <row r="15" spans="2:9" x14ac:dyDescent="0.2">
      <c r="B15" s="7">
        <v>2</v>
      </c>
      <c r="C15" s="7">
        <f t="shared" ref="C15:C50" si="6">C14+5</f>
        <v>37</v>
      </c>
      <c r="D15" s="8">
        <f t="shared" si="0"/>
        <v>2.7777777777777786</v>
      </c>
      <c r="E15" s="8">
        <f t="shared" ca="1" si="1"/>
        <v>-2.3249434840106336</v>
      </c>
      <c r="F15" s="8">
        <f t="shared" ca="1" si="2"/>
        <v>0.45283429376714501</v>
      </c>
      <c r="G15" s="7">
        <f t="shared" si="3"/>
        <v>1369</v>
      </c>
      <c r="H15" s="8">
        <f t="shared" ca="1" si="4"/>
        <v>16.754868869384367</v>
      </c>
      <c r="I15" s="8">
        <f t="shared" ca="1" si="5"/>
        <v>6.3252998322092875</v>
      </c>
    </row>
    <row r="16" spans="2:9" x14ac:dyDescent="0.2">
      <c r="B16" s="7">
        <v>3</v>
      </c>
      <c r="C16" s="7">
        <f t="shared" si="6"/>
        <v>42</v>
      </c>
      <c r="D16" s="8">
        <f t="shared" si="0"/>
        <v>5.5555555555555571</v>
      </c>
      <c r="E16" s="8">
        <f t="shared" ca="1" si="1"/>
        <v>9.7084515304413124</v>
      </c>
      <c r="F16" s="8">
        <f t="shared" ca="1" si="2"/>
        <v>15.26400708599687</v>
      </c>
      <c r="G16" s="7">
        <f t="shared" si="3"/>
        <v>1764</v>
      </c>
      <c r="H16" s="8">
        <f t="shared" ca="1" si="4"/>
        <v>641.08829761186848</v>
      </c>
      <c r="I16" s="8">
        <f t="shared" ca="1" si="5"/>
        <v>8.9159656974493071</v>
      </c>
    </row>
    <row r="17" spans="2:9" x14ac:dyDescent="0.2">
      <c r="B17" s="7">
        <v>4</v>
      </c>
      <c r="C17" s="7">
        <f t="shared" si="6"/>
        <v>47</v>
      </c>
      <c r="D17" s="8">
        <f t="shared" si="0"/>
        <v>8.3333333333333321</v>
      </c>
      <c r="E17" s="8">
        <f t="shared" ca="1" si="1"/>
        <v>6.1123509548696013</v>
      </c>
      <c r="F17" s="8">
        <f t="shared" ca="1" si="2"/>
        <v>14.445684288202933</v>
      </c>
      <c r="G17" s="7">
        <f t="shared" si="3"/>
        <v>2209</v>
      </c>
      <c r="H17" s="8">
        <f t="shared" ca="1" si="4"/>
        <v>678.94716154553782</v>
      </c>
      <c r="I17" s="8">
        <f t="shared" ca="1" si="5"/>
        <v>11.50663156268933</v>
      </c>
    </row>
    <row r="18" spans="2:9" x14ac:dyDescent="0.2">
      <c r="B18" s="7">
        <v>5</v>
      </c>
      <c r="C18" s="7">
        <f t="shared" si="6"/>
        <v>52</v>
      </c>
      <c r="D18" s="8">
        <f t="shared" si="0"/>
        <v>11.111111111111111</v>
      </c>
      <c r="E18" s="8">
        <f t="shared" ca="1" si="1"/>
        <v>-6.7481548952949826</v>
      </c>
      <c r="F18" s="8">
        <f t="shared" ca="1" si="2"/>
        <v>4.3629562158161281</v>
      </c>
      <c r="G18" s="7">
        <f t="shared" si="3"/>
        <v>2704</v>
      </c>
      <c r="H18" s="8">
        <f t="shared" ca="1" si="4"/>
        <v>226.87372322243866</v>
      </c>
      <c r="I18" s="8">
        <f t="shared" ca="1" si="5"/>
        <v>14.09729742792935</v>
      </c>
    </row>
    <row r="19" spans="2:9" x14ac:dyDescent="0.2">
      <c r="B19" s="7">
        <v>6</v>
      </c>
      <c r="C19" s="7">
        <f t="shared" si="6"/>
        <v>57</v>
      </c>
      <c r="D19" s="8">
        <f t="shared" si="0"/>
        <v>13.888888888888889</v>
      </c>
      <c r="E19" s="8">
        <f t="shared" ca="1" si="1"/>
        <v>-4.8622417960137128</v>
      </c>
      <c r="F19" s="8">
        <f t="shared" ca="1" si="2"/>
        <v>9.0266470928751765</v>
      </c>
      <c r="G19" s="7">
        <f t="shared" si="3"/>
        <v>3249</v>
      </c>
      <c r="H19" s="8">
        <f t="shared" ca="1" si="4"/>
        <v>514.51888429388509</v>
      </c>
      <c r="I19" s="8">
        <f t="shared" ca="1" si="5"/>
        <v>16.687963293169368</v>
      </c>
    </row>
    <row r="20" spans="2:9" x14ac:dyDescent="0.2">
      <c r="B20" s="7">
        <v>7</v>
      </c>
      <c r="C20" s="7">
        <f t="shared" si="6"/>
        <v>62</v>
      </c>
      <c r="D20" s="8">
        <f t="shared" si="0"/>
        <v>16.666666666666664</v>
      </c>
      <c r="E20" s="8">
        <f t="shared" ca="1" si="1"/>
        <v>-0.27099154403986248</v>
      </c>
      <c r="F20" s="8">
        <f t="shared" ca="1" si="2"/>
        <v>16.395675122626802</v>
      </c>
      <c r="G20" s="7">
        <f t="shared" si="3"/>
        <v>3844</v>
      </c>
      <c r="H20" s="8">
        <f t="shared" ca="1" si="4"/>
        <v>1016.5318576028617</v>
      </c>
      <c r="I20" s="8">
        <f t="shared" ca="1" si="5"/>
        <v>19.278629158409395</v>
      </c>
    </row>
    <row r="21" spans="2:9" x14ac:dyDescent="0.2">
      <c r="B21" s="7">
        <v>8</v>
      </c>
      <c r="C21" s="7">
        <f t="shared" si="6"/>
        <v>67</v>
      </c>
      <c r="D21" s="8">
        <f t="shared" si="0"/>
        <v>19.444444444444443</v>
      </c>
      <c r="E21" s="8">
        <f t="shared" ca="1" si="1"/>
        <v>3.7234337386465342</v>
      </c>
      <c r="F21" s="8">
        <f t="shared" ca="1" si="2"/>
        <v>23.167878183090977</v>
      </c>
      <c r="G21" s="7">
        <f t="shared" si="3"/>
        <v>4489</v>
      </c>
      <c r="H21" s="8">
        <f t="shared" ca="1" si="4"/>
        <v>1552.2478382670954</v>
      </c>
      <c r="I21" s="8">
        <f t="shared" ca="1" si="5"/>
        <v>21.869295023649414</v>
      </c>
    </row>
    <row r="22" spans="2:9" x14ac:dyDescent="0.2">
      <c r="B22" s="7">
        <v>9</v>
      </c>
      <c r="C22" s="7">
        <f t="shared" si="6"/>
        <v>72</v>
      </c>
      <c r="D22" s="8">
        <f t="shared" si="0"/>
        <v>22.222222222222221</v>
      </c>
      <c r="E22" s="8">
        <f t="shared" ca="1" si="1"/>
        <v>2.2409881779407996</v>
      </c>
      <c r="F22" s="8">
        <f t="shared" ca="1" si="2"/>
        <v>24.463210400163021</v>
      </c>
      <c r="G22" s="7">
        <f t="shared" si="3"/>
        <v>5184</v>
      </c>
      <c r="H22" s="8">
        <f t="shared" ca="1" si="4"/>
        <v>1761.3511488117374</v>
      </c>
      <c r="I22" s="8">
        <f t="shared" ca="1" si="5"/>
        <v>24.459960888889434</v>
      </c>
    </row>
    <row r="23" spans="2:9" x14ac:dyDescent="0.2">
      <c r="B23" s="7">
        <v>10</v>
      </c>
      <c r="C23" s="7">
        <f t="shared" si="6"/>
        <v>77</v>
      </c>
      <c r="D23" s="8">
        <f t="shared" si="0"/>
        <v>25</v>
      </c>
      <c r="E23" s="8">
        <f t="shared" ca="1" si="1"/>
        <v>4.8055397480753559</v>
      </c>
      <c r="F23" s="8">
        <f t="shared" ca="1" si="2"/>
        <v>29.805539748075354</v>
      </c>
      <c r="G23" s="7">
        <f t="shared" si="3"/>
        <v>5929</v>
      </c>
      <c r="H23" s="8">
        <f t="shared" ca="1" si="4"/>
        <v>2295.0265606018024</v>
      </c>
      <c r="I23" s="8">
        <f t="shared" ca="1" si="5"/>
        <v>27.050626754129453</v>
      </c>
    </row>
    <row r="24" spans="2:9" x14ac:dyDescent="0.2">
      <c r="B24" s="7">
        <v>11</v>
      </c>
      <c r="C24" s="7">
        <f t="shared" si="6"/>
        <v>82</v>
      </c>
      <c r="D24" s="8">
        <f t="shared" si="0"/>
        <v>27.777777777777779</v>
      </c>
      <c r="E24" s="8">
        <f t="shared" ca="1" si="1"/>
        <v>8.7068091412182689</v>
      </c>
      <c r="F24" s="8">
        <f t="shared" ca="1" si="2"/>
        <v>36.484586918996044</v>
      </c>
      <c r="G24" s="7">
        <f t="shared" si="3"/>
        <v>6724</v>
      </c>
      <c r="H24" s="8">
        <f t="shared" ca="1" si="4"/>
        <v>2991.7361273576757</v>
      </c>
      <c r="I24" s="8">
        <f t="shared" ca="1" si="5"/>
        <v>29.641292619369473</v>
      </c>
    </row>
    <row r="25" spans="2:9" x14ac:dyDescent="0.2">
      <c r="B25" s="7">
        <v>12</v>
      </c>
      <c r="C25" s="7">
        <f t="shared" si="6"/>
        <v>87</v>
      </c>
      <c r="D25" s="8">
        <f t="shared" si="0"/>
        <v>30.555555555555557</v>
      </c>
      <c r="E25" s="8">
        <f t="shared" ca="1" si="1"/>
        <v>7.7663613849283983</v>
      </c>
      <c r="F25" s="8">
        <f t="shared" ca="1" si="2"/>
        <v>38.321916940483959</v>
      </c>
      <c r="G25" s="7">
        <f t="shared" si="3"/>
        <v>7569</v>
      </c>
      <c r="H25" s="8">
        <f t="shared" ca="1" si="4"/>
        <v>3334.0067738221046</v>
      </c>
      <c r="I25" s="8">
        <f t="shared" ca="1" si="5"/>
        <v>32.231958484609493</v>
      </c>
    </row>
    <row r="26" spans="2:9" x14ac:dyDescent="0.2">
      <c r="B26" s="7">
        <v>13</v>
      </c>
      <c r="C26" s="7">
        <f t="shared" si="6"/>
        <v>92</v>
      </c>
      <c r="D26" s="8">
        <f t="shared" si="0"/>
        <v>33.333333333333336</v>
      </c>
      <c r="E26" s="8">
        <f t="shared" ca="1" si="1"/>
        <v>0.60176148282917019</v>
      </c>
      <c r="F26" s="8">
        <f t="shared" ca="1" si="2"/>
        <v>33.935094816162504</v>
      </c>
      <c r="G26" s="7">
        <f t="shared" si="3"/>
        <v>8464</v>
      </c>
      <c r="H26" s="8">
        <f t="shared" ca="1" si="4"/>
        <v>3122.0287230869503</v>
      </c>
      <c r="I26" s="8">
        <f t="shared" ca="1" si="5"/>
        <v>34.822624349849519</v>
      </c>
    </row>
    <row r="27" spans="2:9" x14ac:dyDescent="0.2">
      <c r="B27" s="7">
        <v>14</v>
      </c>
      <c r="C27" s="7">
        <f t="shared" si="6"/>
        <v>97</v>
      </c>
      <c r="D27" s="8">
        <f t="shared" si="0"/>
        <v>36.111111111111114</v>
      </c>
      <c r="E27" s="8">
        <f t="shared" ca="1" si="1"/>
        <v>2.775174656572748</v>
      </c>
      <c r="F27" s="8">
        <f t="shared" ca="1" si="2"/>
        <v>38.886285767683859</v>
      </c>
      <c r="G27" s="7">
        <f t="shared" si="3"/>
        <v>9409</v>
      </c>
      <c r="H27" s="8">
        <f t="shared" ca="1" si="4"/>
        <v>3771.9697194653345</v>
      </c>
      <c r="I27" s="8">
        <f t="shared" ca="1" si="5"/>
        <v>37.413290215089539</v>
      </c>
    </row>
    <row r="28" spans="2:9" x14ac:dyDescent="0.2">
      <c r="B28" s="7">
        <v>15</v>
      </c>
      <c r="C28" s="7">
        <f t="shared" si="6"/>
        <v>102</v>
      </c>
      <c r="D28" s="8">
        <f t="shared" si="0"/>
        <v>38.888888888888893</v>
      </c>
      <c r="E28" s="8">
        <f t="shared" ca="1" si="1"/>
        <v>5.6954942931054671</v>
      </c>
      <c r="F28" s="8">
        <f t="shared" ca="1" si="2"/>
        <v>44.584383181994362</v>
      </c>
      <c r="G28" s="7">
        <f t="shared" si="3"/>
        <v>10404</v>
      </c>
      <c r="H28" s="8">
        <f t="shared" ca="1" si="4"/>
        <v>4547.6070845634249</v>
      </c>
      <c r="I28" s="8">
        <f t="shared" ca="1" si="5"/>
        <v>40.003956080329559</v>
      </c>
    </row>
    <row r="29" spans="2:9" x14ac:dyDescent="0.2">
      <c r="B29" s="7">
        <v>16</v>
      </c>
      <c r="C29" s="7">
        <f t="shared" si="6"/>
        <v>107</v>
      </c>
      <c r="D29" s="8">
        <f t="shared" si="0"/>
        <v>41.666666666666671</v>
      </c>
      <c r="E29" s="8">
        <f t="shared" ca="1" si="1"/>
        <v>0.49634944479713461</v>
      </c>
      <c r="F29" s="8">
        <f t="shared" ca="1" si="2"/>
        <v>42.163016111463804</v>
      </c>
      <c r="G29" s="7">
        <f t="shared" si="3"/>
        <v>11449</v>
      </c>
      <c r="H29" s="8">
        <f t="shared" ca="1" si="4"/>
        <v>4511.442723926627</v>
      </c>
      <c r="I29" s="8">
        <f t="shared" ca="1" si="5"/>
        <v>42.594621945569578</v>
      </c>
    </row>
    <row r="30" spans="2:9" x14ac:dyDescent="0.2">
      <c r="B30" s="7">
        <v>17</v>
      </c>
      <c r="C30" s="7">
        <f t="shared" si="6"/>
        <v>112</v>
      </c>
      <c r="D30" s="8">
        <f t="shared" si="0"/>
        <v>44.44444444444445</v>
      </c>
      <c r="E30" s="8">
        <f t="shared" ca="1" si="1"/>
        <v>-0.23971171336794228</v>
      </c>
      <c r="F30" s="8">
        <f t="shared" ca="1" si="2"/>
        <v>44.204732731076504</v>
      </c>
      <c r="G30" s="7">
        <f t="shared" si="3"/>
        <v>12544</v>
      </c>
      <c r="H30" s="8">
        <f t="shared" ca="1" si="4"/>
        <v>4950.9300658805687</v>
      </c>
      <c r="I30" s="8">
        <f t="shared" ca="1" si="5"/>
        <v>45.185287810809598</v>
      </c>
    </row>
    <row r="31" spans="2:9" x14ac:dyDescent="0.2">
      <c r="B31" s="7">
        <v>18</v>
      </c>
      <c r="C31" s="7">
        <f t="shared" si="6"/>
        <v>117</v>
      </c>
      <c r="D31" s="8">
        <f t="shared" si="0"/>
        <v>47.222222222222221</v>
      </c>
      <c r="E31" s="8">
        <f t="shared" ca="1" si="1"/>
        <v>8.697795929374557</v>
      </c>
      <c r="F31" s="8">
        <f t="shared" ca="1" si="2"/>
        <v>55.920018151596778</v>
      </c>
      <c r="G31" s="7">
        <f t="shared" si="3"/>
        <v>13689</v>
      </c>
      <c r="H31" s="8">
        <f t="shared" ca="1" si="4"/>
        <v>6542.6421237368231</v>
      </c>
      <c r="I31" s="8">
        <f t="shared" ca="1" si="5"/>
        <v>47.775953676049618</v>
      </c>
    </row>
    <row r="32" spans="2:9" x14ac:dyDescent="0.2">
      <c r="B32" s="7">
        <v>19</v>
      </c>
      <c r="C32" s="7">
        <f t="shared" si="6"/>
        <v>122</v>
      </c>
      <c r="D32" s="8">
        <f t="shared" si="0"/>
        <v>50.000000000000007</v>
      </c>
      <c r="E32" s="8">
        <f t="shared" ca="1" si="1"/>
        <v>-5.7005930896140473</v>
      </c>
      <c r="F32" s="8">
        <f t="shared" ca="1" si="2"/>
        <v>44.299406910385962</v>
      </c>
      <c r="G32" s="7">
        <f t="shared" si="3"/>
        <v>14884</v>
      </c>
      <c r="H32" s="8">
        <f t="shared" ca="1" si="4"/>
        <v>5404.5276430670874</v>
      </c>
      <c r="I32" s="8">
        <f t="shared" ca="1" si="5"/>
        <v>50.366619541289637</v>
      </c>
    </row>
    <row r="33" spans="2:9" x14ac:dyDescent="0.2">
      <c r="B33" s="7">
        <v>20</v>
      </c>
      <c r="C33" s="7">
        <f t="shared" si="6"/>
        <v>127</v>
      </c>
      <c r="D33" s="8">
        <f t="shared" si="0"/>
        <v>52.777777777777779</v>
      </c>
      <c r="E33" s="8">
        <f t="shared" ca="1" si="1"/>
        <v>-8.0399681239672756</v>
      </c>
      <c r="F33" s="8">
        <f t="shared" ca="1" si="2"/>
        <v>44.737809653810501</v>
      </c>
      <c r="G33" s="7">
        <f t="shared" si="3"/>
        <v>16129</v>
      </c>
      <c r="H33" s="8">
        <f t="shared" ca="1" si="4"/>
        <v>5681.7018260339337</v>
      </c>
      <c r="I33" s="8">
        <f t="shared" ca="1" si="5"/>
        <v>52.957285406529664</v>
      </c>
    </row>
    <row r="34" spans="2:9" x14ac:dyDescent="0.2">
      <c r="B34" s="7">
        <v>21</v>
      </c>
      <c r="C34" s="7">
        <f t="shared" si="6"/>
        <v>132</v>
      </c>
      <c r="D34" s="8">
        <f t="shared" si="0"/>
        <v>55.555555555555564</v>
      </c>
      <c r="E34" s="8">
        <f t="shared" ca="1" si="1"/>
        <v>-9.9075543184876302</v>
      </c>
      <c r="F34" s="8">
        <f t="shared" ca="1" si="2"/>
        <v>45.64800123706793</v>
      </c>
      <c r="G34" s="7">
        <f t="shared" si="3"/>
        <v>17424</v>
      </c>
      <c r="H34" s="8">
        <f t="shared" ca="1" si="4"/>
        <v>6025.5361632929671</v>
      </c>
      <c r="I34" s="8">
        <f t="shared" ca="1" si="5"/>
        <v>55.547951271769676</v>
      </c>
    </row>
    <row r="35" spans="2:9" x14ac:dyDescent="0.2">
      <c r="B35" s="7">
        <v>22</v>
      </c>
      <c r="C35" s="7">
        <f t="shared" si="6"/>
        <v>137</v>
      </c>
      <c r="D35" s="8">
        <f t="shared" si="0"/>
        <v>58.333333333333336</v>
      </c>
      <c r="E35" s="8">
        <f t="shared" ca="1" si="1"/>
        <v>-8.4166800235753474</v>
      </c>
      <c r="F35" s="8">
        <f t="shared" ca="1" si="2"/>
        <v>49.91665330975799</v>
      </c>
      <c r="G35" s="7">
        <f t="shared" si="3"/>
        <v>18769</v>
      </c>
      <c r="H35" s="8">
        <f t="shared" ca="1" si="4"/>
        <v>6838.5815034368443</v>
      </c>
      <c r="I35" s="8">
        <f t="shared" ca="1" si="5"/>
        <v>58.138617137009703</v>
      </c>
    </row>
    <row r="36" spans="2:9" x14ac:dyDescent="0.2">
      <c r="B36" s="7">
        <v>23</v>
      </c>
      <c r="C36" s="7">
        <f t="shared" si="6"/>
        <v>142</v>
      </c>
      <c r="D36" s="8">
        <f t="shared" si="0"/>
        <v>61.111111111111107</v>
      </c>
      <c r="E36" s="8">
        <f t="shared" ca="1" si="1"/>
        <v>1.2021477028496506</v>
      </c>
      <c r="F36" s="8">
        <f t="shared" ca="1" si="2"/>
        <v>62.313258813960758</v>
      </c>
      <c r="G36" s="7">
        <f t="shared" si="3"/>
        <v>20164</v>
      </c>
      <c r="H36" s="8">
        <f t="shared" ca="1" si="4"/>
        <v>8848.4827515824272</v>
      </c>
      <c r="I36" s="8">
        <f t="shared" ca="1" si="5"/>
        <v>60.729283002249716</v>
      </c>
    </row>
    <row r="37" spans="2:9" x14ac:dyDescent="0.2">
      <c r="B37" s="7">
        <v>24</v>
      </c>
      <c r="C37" s="7">
        <f t="shared" si="6"/>
        <v>147</v>
      </c>
      <c r="D37" s="8">
        <f t="shared" si="0"/>
        <v>63.888888888888893</v>
      </c>
      <c r="E37" s="8">
        <f t="shared" ca="1" si="1"/>
        <v>-7.7364827491090793</v>
      </c>
      <c r="F37" s="8">
        <f t="shared" ca="1" si="2"/>
        <v>56.152406139779814</v>
      </c>
      <c r="G37" s="7">
        <f t="shared" si="3"/>
        <v>21609</v>
      </c>
      <c r="H37" s="8">
        <f t="shared" ca="1" si="4"/>
        <v>8254.4037025476318</v>
      </c>
      <c r="I37" s="8">
        <f t="shared" ca="1" si="5"/>
        <v>63.319948867489742</v>
      </c>
    </row>
    <row r="38" spans="2:9" x14ac:dyDescent="0.2">
      <c r="B38" s="7">
        <v>25</v>
      </c>
      <c r="C38" s="7">
        <f t="shared" si="6"/>
        <v>152</v>
      </c>
      <c r="D38" s="8">
        <f t="shared" si="0"/>
        <v>66.666666666666657</v>
      </c>
      <c r="E38" s="8">
        <f t="shared" ca="1" si="1"/>
        <v>6.9650565743587407</v>
      </c>
      <c r="F38" s="8">
        <f t="shared" ca="1" si="2"/>
        <v>73.631723241025398</v>
      </c>
      <c r="G38" s="7">
        <f t="shared" si="3"/>
        <v>23104</v>
      </c>
      <c r="H38" s="8">
        <f t="shared" ca="1" si="4"/>
        <v>11192.02193263586</v>
      </c>
      <c r="I38" s="8">
        <f t="shared" ca="1" si="5"/>
        <v>65.910614732729769</v>
      </c>
    </row>
    <row r="39" spans="2:9" x14ac:dyDescent="0.2">
      <c r="B39" s="7">
        <v>26</v>
      </c>
      <c r="C39" s="7">
        <f t="shared" si="6"/>
        <v>157</v>
      </c>
      <c r="D39" s="8">
        <f t="shared" si="0"/>
        <v>69.444444444444457</v>
      </c>
      <c r="E39" s="8">
        <f t="shared" ca="1" si="1"/>
        <v>-0.11081000450274914</v>
      </c>
      <c r="F39" s="8">
        <f t="shared" ca="1" si="2"/>
        <v>69.333634439941704</v>
      </c>
      <c r="G39" s="7">
        <f t="shared" si="3"/>
        <v>24649</v>
      </c>
      <c r="H39" s="8">
        <f t="shared" ca="1" si="4"/>
        <v>10885.380607070847</v>
      </c>
      <c r="I39" s="8">
        <f t="shared" ca="1" si="5"/>
        <v>68.501280597969782</v>
      </c>
    </row>
    <row r="40" spans="2:9" x14ac:dyDescent="0.2">
      <c r="B40" s="7">
        <v>27</v>
      </c>
      <c r="C40" s="7">
        <f t="shared" si="6"/>
        <v>162</v>
      </c>
      <c r="D40" s="8">
        <f t="shared" si="0"/>
        <v>72.222222222222229</v>
      </c>
      <c r="E40" s="8">
        <f t="shared" ca="1" si="1"/>
        <v>2.2719220402785041</v>
      </c>
      <c r="F40" s="8">
        <f t="shared" ca="1" si="2"/>
        <v>74.494144262500726</v>
      </c>
      <c r="G40" s="7">
        <f t="shared" si="3"/>
        <v>26244</v>
      </c>
      <c r="H40" s="8">
        <f t="shared" ca="1" si="4"/>
        <v>12068.051370525118</v>
      </c>
      <c r="I40" s="8">
        <f t="shared" ca="1" si="5"/>
        <v>71.091946463209808</v>
      </c>
    </row>
    <row r="41" spans="2:9" x14ac:dyDescent="0.2">
      <c r="B41" s="7">
        <v>28</v>
      </c>
      <c r="C41" s="7">
        <f t="shared" si="6"/>
        <v>167</v>
      </c>
      <c r="D41" s="8">
        <f t="shared" si="0"/>
        <v>75</v>
      </c>
      <c r="E41" s="8">
        <f t="shared" ca="1" si="1"/>
        <v>7.5458106823569011</v>
      </c>
      <c r="F41" s="8">
        <f t="shared" ca="1" si="2"/>
        <v>82.545810682356901</v>
      </c>
      <c r="G41" s="7">
        <f t="shared" si="3"/>
        <v>27889</v>
      </c>
      <c r="H41" s="8">
        <f t="shared" ca="1" si="4"/>
        <v>13785.150383953602</v>
      </c>
      <c r="I41" s="8">
        <f t="shared" ca="1" si="5"/>
        <v>73.682612328449821</v>
      </c>
    </row>
    <row r="42" spans="2:9" x14ac:dyDescent="0.2">
      <c r="B42" s="7">
        <v>29</v>
      </c>
      <c r="C42" s="7">
        <f t="shared" si="6"/>
        <v>172</v>
      </c>
      <c r="D42" s="8">
        <f t="shared" si="0"/>
        <v>77.777777777777771</v>
      </c>
      <c r="E42" s="8">
        <f t="shared" ca="1" si="1"/>
        <v>1.6067253374055106</v>
      </c>
      <c r="F42" s="8">
        <f t="shared" ca="1" si="2"/>
        <v>79.384503115183279</v>
      </c>
      <c r="G42" s="7">
        <f t="shared" si="3"/>
        <v>29584</v>
      </c>
      <c r="H42" s="8">
        <f t="shared" ca="1" si="4"/>
        <v>13654.134535811523</v>
      </c>
      <c r="I42" s="8">
        <f t="shared" ca="1" si="5"/>
        <v>76.273278193689848</v>
      </c>
    </row>
    <row r="43" spans="2:9" x14ac:dyDescent="0.2">
      <c r="B43" s="7">
        <v>30</v>
      </c>
      <c r="C43" s="7">
        <f t="shared" si="6"/>
        <v>177</v>
      </c>
      <c r="D43" s="8">
        <f t="shared" si="0"/>
        <v>80.555555555555571</v>
      </c>
      <c r="E43" s="8">
        <f t="shared" ca="1" si="1"/>
        <v>1.6068538620798716</v>
      </c>
      <c r="F43" s="8">
        <f t="shared" ca="1" si="2"/>
        <v>82.162409417635445</v>
      </c>
      <c r="G43" s="7">
        <f t="shared" si="3"/>
        <v>31329</v>
      </c>
      <c r="H43" s="8">
        <f t="shared" ca="1" si="4"/>
        <v>14542.746466921473</v>
      </c>
      <c r="I43" s="8">
        <f t="shared" ca="1" si="5"/>
        <v>78.86394405892986</v>
      </c>
    </row>
    <row r="44" spans="2:9" x14ac:dyDescent="0.2">
      <c r="B44" s="7">
        <v>31</v>
      </c>
      <c r="C44" s="7">
        <f t="shared" si="6"/>
        <v>182</v>
      </c>
      <c r="D44" s="8">
        <f t="shared" si="0"/>
        <v>83.333333333333343</v>
      </c>
      <c r="E44" s="8">
        <f t="shared" ca="1" si="1"/>
        <v>4.1186772355741557</v>
      </c>
      <c r="F44" s="8">
        <f t="shared" ca="1" si="2"/>
        <v>87.452010568907497</v>
      </c>
      <c r="G44" s="7">
        <f t="shared" si="3"/>
        <v>33124</v>
      </c>
      <c r="H44" s="8">
        <f t="shared" ca="1" si="4"/>
        <v>15916.265923541165</v>
      </c>
      <c r="I44" s="8">
        <f t="shared" ca="1" si="5"/>
        <v>81.454609924169887</v>
      </c>
    </row>
    <row r="45" spans="2:9" x14ac:dyDescent="0.2">
      <c r="B45" s="7">
        <v>32</v>
      </c>
      <c r="C45" s="7">
        <f t="shared" si="6"/>
        <v>187</v>
      </c>
      <c r="D45" s="8">
        <f t="shared" si="0"/>
        <v>86.111111111111114</v>
      </c>
      <c r="E45" s="8">
        <f t="shared" ca="1" si="1"/>
        <v>0.87860132008410474</v>
      </c>
      <c r="F45" s="8">
        <f t="shared" ca="1" si="2"/>
        <v>86.989712431195215</v>
      </c>
      <c r="G45" s="7">
        <f t="shared" si="3"/>
        <v>34969</v>
      </c>
      <c r="H45" s="8">
        <f t="shared" ca="1" si="4"/>
        <v>16267.076224633505</v>
      </c>
      <c r="I45" s="8">
        <f t="shared" ca="1" si="5"/>
        <v>84.045275789409899</v>
      </c>
    </row>
    <row r="46" spans="2:9" x14ac:dyDescent="0.2">
      <c r="B46" s="7">
        <v>33</v>
      </c>
      <c r="C46" s="7">
        <f t="shared" si="6"/>
        <v>192</v>
      </c>
      <c r="D46" s="8">
        <f t="shared" si="0"/>
        <v>88.888888888888886</v>
      </c>
      <c r="E46" s="8">
        <f t="shared" ca="1" si="1"/>
        <v>-5.5777531557867839</v>
      </c>
      <c r="F46" s="8">
        <f t="shared" ca="1" si="2"/>
        <v>83.311135733102105</v>
      </c>
      <c r="G46" s="7">
        <f t="shared" si="3"/>
        <v>36864</v>
      </c>
      <c r="H46" s="8">
        <f t="shared" ca="1" si="4"/>
        <v>15995.738060755604</v>
      </c>
      <c r="I46" s="8">
        <f t="shared" ca="1" si="5"/>
        <v>86.635941654649926</v>
      </c>
    </row>
    <row r="47" spans="2:9" x14ac:dyDescent="0.2">
      <c r="B47" s="7">
        <v>34</v>
      </c>
      <c r="C47" s="7">
        <f t="shared" si="6"/>
        <v>197</v>
      </c>
      <c r="D47" s="8">
        <f t="shared" si="0"/>
        <v>91.666666666666657</v>
      </c>
      <c r="E47" s="8">
        <f t="shared" ca="1" si="1"/>
        <v>0.72501573304108291</v>
      </c>
      <c r="F47" s="8">
        <f t="shared" ca="1" si="2"/>
        <v>92.391682399707747</v>
      </c>
      <c r="G47" s="7">
        <f t="shared" si="3"/>
        <v>38809</v>
      </c>
      <c r="H47" s="8">
        <f t="shared" ca="1" si="4"/>
        <v>18201.161432742425</v>
      </c>
      <c r="I47" s="8">
        <f t="shared" ca="1" si="5"/>
        <v>89.226607519889953</v>
      </c>
    </row>
    <row r="48" spans="2:9" x14ac:dyDescent="0.2">
      <c r="B48" s="7">
        <v>35</v>
      </c>
      <c r="C48" s="7">
        <f t="shared" si="6"/>
        <v>202</v>
      </c>
      <c r="D48" s="8">
        <f t="shared" si="0"/>
        <v>94.444444444444457</v>
      </c>
      <c r="E48" s="8">
        <f t="shared" ca="1" si="1"/>
        <v>-8.4909411885878594</v>
      </c>
      <c r="F48" s="8">
        <f t="shared" ca="1" si="2"/>
        <v>85.953503255856603</v>
      </c>
      <c r="G48" s="7">
        <f t="shared" si="3"/>
        <v>40804</v>
      </c>
      <c r="H48" s="8">
        <f t="shared" ca="1" si="4"/>
        <v>17362.607657683035</v>
      </c>
      <c r="I48" s="8">
        <f t="shared" ca="1" si="5"/>
        <v>91.817273385129965</v>
      </c>
    </row>
    <row r="49" spans="2:11" x14ac:dyDescent="0.2">
      <c r="B49" s="7">
        <v>36</v>
      </c>
      <c r="C49" s="7">
        <f t="shared" si="6"/>
        <v>207</v>
      </c>
      <c r="D49" s="8">
        <f t="shared" si="0"/>
        <v>97.222222222222229</v>
      </c>
      <c r="E49" s="8">
        <f t="shared" ca="1" si="1"/>
        <v>-4.5757580479070192</v>
      </c>
      <c r="F49" s="8">
        <f t="shared" ca="1" si="2"/>
        <v>92.646464174315213</v>
      </c>
      <c r="G49" s="7">
        <f t="shared" si="3"/>
        <v>42849</v>
      </c>
      <c r="H49" s="8">
        <f t="shared" ca="1" si="4"/>
        <v>19177.81808408325</v>
      </c>
      <c r="I49" s="8">
        <f t="shared" ca="1" si="5"/>
        <v>94.407939250369992</v>
      </c>
    </row>
    <row r="50" spans="2:11" x14ac:dyDescent="0.2">
      <c r="B50" s="7">
        <v>37</v>
      </c>
      <c r="C50" s="7">
        <f t="shared" si="6"/>
        <v>212</v>
      </c>
      <c r="D50" s="8">
        <f t="shared" si="0"/>
        <v>100</v>
      </c>
      <c r="E50" s="8">
        <f t="shared" ca="1" si="1"/>
        <v>-9.6174677989325268</v>
      </c>
      <c r="F50" s="8">
        <f t="shared" ca="1" si="2"/>
        <v>90.382532201067477</v>
      </c>
      <c r="G50" s="7">
        <f t="shared" si="3"/>
        <v>44944</v>
      </c>
      <c r="H50" s="8">
        <f t="shared" ca="1" si="4"/>
        <v>19161.096826626304</v>
      </c>
      <c r="I50" s="8">
        <f t="shared" ca="1" si="5"/>
        <v>96.998605115610005</v>
      </c>
    </row>
    <row r="54" spans="2:11" x14ac:dyDescent="0.2">
      <c r="K54" s="9" t="s">
        <v>24</v>
      </c>
    </row>
  </sheetData>
  <pageMargins left="0" right="0" top="0.39410000000000006" bottom="0.39410000000000006" header="0" footer="0"/>
  <pageSetup paperSize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9570-CE15-4D09-8CFC-8AA2B877B133}">
  <dimension ref="E2:L61"/>
  <sheetViews>
    <sheetView workbookViewId="0">
      <selection activeCell="P8" sqref="P8"/>
    </sheetView>
  </sheetViews>
  <sheetFormatPr defaultRowHeight="14.25" x14ac:dyDescent="0.2"/>
  <cols>
    <col min="1" max="4" width="12.28515625" style="13" customWidth="1"/>
    <col min="5" max="5" width="12.28515625" style="10" customWidth="1"/>
    <col min="6" max="11" width="12.28515625" style="11" customWidth="1"/>
    <col min="12" max="16384" width="9.140625" style="13"/>
  </cols>
  <sheetData>
    <row r="2" spans="5:10" x14ac:dyDescent="0.2">
      <c r="G2" s="12" t="s">
        <v>26</v>
      </c>
    </row>
    <row r="4" spans="5:10" x14ac:dyDescent="0.2">
      <c r="G4" s="11">
        <v>1</v>
      </c>
      <c r="H4" s="11" t="s">
        <v>27</v>
      </c>
    </row>
    <row r="5" spans="5:10" x14ac:dyDescent="0.2">
      <c r="G5" s="11">
        <v>2</v>
      </c>
      <c r="H5" s="11" t="s">
        <v>28</v>
      </c>
    </row>
    <row r="6" spans="5:10" x14ac:dyDescent="0.2">
      <c r="E6" s="13"/>
      <c r="G6" s="11">
        <v>3</v>
      </c>
      <c r="H6" s="11" t="s">
        <v>29</v>
      </c>
    </row>
    <row r="7" spans="5:10" x14ac:dyDescent="0.2">
      <c r="G7" s="11">
        <v>1</v>
      </c>
      <c r="H7" s="12" t="s">
        <v>30</v>
      </c>
    </row>
    <row r="8" spans="5:10" x14ac:dyDescent="0.2">
      <c r="H8" s="12"/>
    </row>
    <row r="10" spans="5:10" x14ac:dyDescent="0.2">
      <c r="F10" s="11" t="s">
        <v>31</v>
      </c>
      <c r="G10" s="11" t="s">
        <v>32</v>
      </c>
      <c r="H10" s="11" t="s">
        <v>33</v>
      </c>
      <c r="J10" s="11" t="s">
        <v>34</v>
      </c>
    </row>
    <row r="11" spans="5:10" x14ac:dyDescent="0.2">
      <c r="E11" s="10" t="s">
        <v>35</v>
      </c>
      <c r="F11" s="11" t="s">
        <v>36</v>
      </c>
      <c r="G11" s="11" t="s">
        <v>17</v>
      </c>
      <c r="H11" s="11" t="s">
        <v>37</v>
      </c>
      <c r="I11" s="11" t="s">
        <v>38</v>
      </c>
      <c r="J11" s="11" t="s">
        <v>39</v>
      </c>
    </row>
    <row r="12" spans="5:10" x14ac:dyDescent="0.2">
      <c r="E12" s="10">
        <v>1</v>
      </c>
      <c r="F12" s="11">
        <f t="shared" ref="F12:F61" si="0">G12^0</f>
        <v>1</v>
      </c>
      <c r="G12" s="11">
        <v>0.25</v>
      </c>
      <c r="H12" s="11">
        <f t="shared" ref="H12:H61" si="1">G12*G12</f>
        <v>6.25E-2</v>
      </c>
      <c r="I12" s="11">
        <f t="shared" ref="I12:I61" ca="1" si="2">(RAND()*2-1)*$G$7</f>
        <v>-9.4680309248706296E-2</v>
      </c>
      <c r="J12" s="11">
        <f t="shared" ref="J12:J61" ca="1" si="3">$G$4*F12+$G$5*G12+$G$6*H12+I12</f>
        <v>1.5928196907512937</v>
      </c>
    </row>
    <row r="13" spans="5:10" x14ac:dyDescent="0.2">
      <c r="E13" s="10">
        <v>2</v>
      </c>
      <c r="F13" s="11">
        <f t="shared" si="0"/>
        <v>1</v>
      </c>
      <c r="G13" s="11">
        <v>0.5</v>
      </c>
      <c r="H13" s="11">
        <f t="shared" si="1"/>
        <v>0.25</v>
      </c>
      <c r="I13" s="11">
        <f t="shared" ca="1" si="2"/>
        <v>-0.32738712743120435</v>
      </c>
      <c r="J13" s="11">
        <f t="shared" ca="1" si="3"/>
        <v>2.4226128725687959</v>
      </c>
    </row>
    <row r="14" spans="5:10" x14ac:dyDescent="0.2">
      <c r="E14" s="10">
        <v>3</v>
      </c>
      <c r="F14" s="11">
        <f t="shared" si="0"/>
        <v>1</v>
      </c>
      <c r="G14" s="11">
        <v>0.75</v>
      </c>
      <c r="H14" s="11">
        <f t="shared" si="1"/>
        <v>0.5625</v>
      </c>
      <c r="I14" s="11">
        <f t="shared" ca="1" si="2"/>
        <v>-0.10566645169670941</v>
      </c>
      <c r="J14" s="11">
        <f t="shared" ca="1" si="3"/>
        <v>4.0818335483032904</v>
      </c>
    </row>
    <row r="15" spans="5:10" x14ac:dyDescent="0.2">
      <c r="E15" s="10">
        <v>4</v>
      </c>
      <c r="F15" s="11">
        <f t="shared" si="0"/>
        <v>1</v>
      </c>
      <c r="G15" s="11">
        <v>1</v>
      </c>
      <c r="H15" s="11">
        <f t="shared" si="1"/>
        <v>1</v>
      </c>
      <c r="I15" s="11">
        <f t="shared" ca="1" si="2"/>
        <v>-5.2593279953183636E-2</v>
      </c>
      <c r="J15" s="11">
        <f t="shared" ca="1" si="3"/>
        <v>5.9474067200468159</v>
      </c>
    </row>
    <row r="16" spans="5:10" x14ac:dyDescent="0.2">
      <c r="E16" s="10">
        <v>5</v>
      </c>
      <c r="F16" s="11">
        <f t="shared" si="0"/>
        <v>1</v>
      </c>
      <c r="G16" s="11">
        <v>1.25</v>
      </c>
      <c r="H16" s="11">
        <f t="shared" si="1"/>
        <v>1.5625</v>
      </c>
      <c r="I16" s="11">
        <f t="shared" ca="1" si="2"/>
        <v>0.86814777963191347</v>
      </c>
      <c r="J16" s="11">
        <f t="shared" ca="1" si="3"/>
        <v>9.0556477796319133</v>
      </c>
    </row>
    <row r="17" spans="5:10" x14ac:dyDescent="0.2">
      <c r="E17" s="10">
        <v>6</v>
      </c>
      <c r="F17" s="11">
        <f t="shared" si="0"/>
        <v>1</v>
      </c>
      <c r="G17" s="11">
        <v>1.5</v>
      </c>
      <c r="H17" s="11">
        <f t="shared" si="1"/>
        <v>2.25</v>
      </c>
      <c r="I17" s="11">
        <f t="shared" ca="1" si="2"/>
        <v>0.20096314762787082</v>
      </c>
      <c r="J17" s="11">
        <f t="shared" ca="1" si="3"/>
        <v>10.950963147627871</v>
      </c>
    </row>
    <row r="18" spans="5:10" x14ac:dyDescent="0.2">
      <c r="E18" s="10">
        <v>7</v>
      </c>
      <c r="F18" s="11">
        <f t="shared" si="0"/>
        <v>1</v>
      </c>
      <c r="G18" s="11">
        <v>1.75</v>
      </c>
      <c r="H18" s="11">
        <f t="shared" si="1"/>
        <v>3.0625</v>
      </c>
      <c r="I18" s="11">
        <f t="shared" ca="1" si="2"/>
        <v>0.82296918139139907</v>
      </c>
      <c r="J18" s="11">
        <f t="shared" ca="1" si="3"/>
        <v>14.510469181391398</v>
      </c>
    </row>
    <row r="19" spans="5:10" x14ac:dyDescent="0.2">
      <c r="E19" s="10">
        <v>8</v>
      </c>
      <c r="F19" s="11">
        <f t="shared" si="0"/>
        <v>1</v>
      </c>
      <c r="G19" s="11">
        <v>2</v>
      </c>
      <c r="H19" s="11">
        <f t="shared" si="1"/>
        <v>4</v>
      </c>
      <c r="I19" s="11">
        <f t="shared" ca="1" si="2"/>
        <v>-0.86723015250206847</v>
      </c>
      <c r="J19" s="11">
        <f t="shared" ca="1" si="3"/>
        <v>16.132769847497933</v>
      </c>
    </row>
    <row r="20" spans="5:10" x14ac:dyDescent="0.2">
      <c r="E20" s="10">
        <v>9</v>
      </c>
      <c r="F20" s="11">
        <f t="shared" si="0"/>
        <v>1</v>
      </c>
      <c r="G20" s="11">
        <v>2.25</v>
      </c>
      <c r="H20" s="11">
        <f t="shared" si="1"/>
        <v>5.0625</v>
      </c>
      <c r="I20" s="11">
        <f t="shared" ca="1" si="2"/>
        <v>-6.5265006236647771E-4</v>
      </c>
      <c r="J20" s="11">
        <f t="shared" ca="1" si="3"/>
        <v>20.686847349937633</v>
      </c>
    </row>
    <row r="21" spans="5:10" x14ac:dyDescent="0.2">
      <c r="E21" s="10">
        <v>10</v>
      </c>
      <c r="F21" s="11">
        <f t="shared" si="0"/>
        <v>1</v>
      </c>
      <c r="G21" s="11">
        <v>2.5</v>
      </c>
      <c r="H21" s="11">
        <f t="shared" si="1"/>
        <v>6.25</v>
      </c>
      <c r="I21" s="11">
        <f t="shared" ca="1" si="2"/>
        <v>-0.51033792332192274</v>
      </c>
      <c r="J21" s="11">
        <f t="shared" ca="1" si="3"/>
        <v>24.239662076678076</v>
      </c>
    </row>
    <row r="22" spans="5:10" x14ac:dyDescent="0.2">
      <c r="E22" s="10">
        <v>11</v>
      </c>
      <c r="F22" s="11">
        <f t="shared" si="0"/>
        <v>1</v>
      </c>
      <c r="G22" s="11">
        <v>2.75</v>
      </c>
      <c r="H22" s="11">
        <f t="shared" si="1"/>
        <v>7.5625</v>
      </c>
      <c r="I22" s="11">
        <f t="shared" ca="1" si="2"/>
        <v>0.98486268762619256</v>
      </c>
      <c r="J22" s="11">
        <f t="shared" ca="1" si="3"/>
        <v>30.172362687626194</v>
      </c>
    </row>
    <row r="23" spans="5:10" x14ac:dyDescent="0.2">
      <c r="E23" s="10">
        <v>12</v>
      </c>
      <c r="F23" s="11">
        <f t="shared" si="0"/>
        <v>1</v>
      </c>
      <c r="G23" s="11">
        <v>3</v>
      </c>
      <c r="H23" s="11">
        <f t="shared" si="1"/>
        <v>9</v>
      </c>
      <c r="I23" s="11">
        <f t="shared" ca="1" si="2"/>
        <v>-0.35789558636459251</v>
      </c>
      <c r="J23" s="11">
        <f t="shared" ca="1" si="3"/>
        <v>33.642104413635408</v>
      </c>
    </row>
    <row r="24" spans="5:10" x14ac:dyDescent="0.2">
      <c r="E24" s="10">
        <v>13</v>
      </c>
      <c r="F24" s="11">
        <f t="shared" si="0"/>
        <v>1</v>
      </c>
      <c r="G24" s="11">
        <v>3.25</v>
      </c>
      <c r="H24" s="11">
        <f t="shared" si="1"/>
        <v>10.5625</v>
      </c>
      <c r="I24" s="11">
        <f t="shared" ca="1" si="2"/>
        <v>-0.11442304247728607</v>
      </c>
      <c r="J24" s="11">
        <f t="shared" ca="1" si="3"/>
        <v>39.073076957522716</v>
      </c>
    </row>
    <row r="25" spans="5:10" x14ac:dyDescent="0.2">
      <c r="E25" s="10">
        <v>14</v>
      </c>
      <c r="F25" s="11">
        <f t="shared" si="0"/>
        <v>1</v>
      </c>
      <c r="G25" s="11">
        <v>3.5</v>
      </c>
      <c r="H25" s="11">
        <f t="shared" si="1"/>
        <v>12.25</v>
      </c>
      <c r="I25" s="11">
        <f t="shared" ca="1" si="2"/>
        <v>-0.75318456915760867</v>
      </c>
      <c r="J25" s="11">
        <f t="shared" ca="1" si="3"/>
        <v>43.996815430842389</v>
      </c>
    </row>
    <row r="26" spans="5:10" x14ac:dyDescent="0.2">
      <c r="E26" s="10">
        <v>15</v>
      </c>
      <c r="F26" s="11">
        <f t="shared" si="0"/>
        <v>1</v>
      </c>
      <c r="G26" s="11">
        <v>3.75</v>
      </c>
      <c r="H26" s="11">
        <f t="shared" si="1"/>
        <v>14.0625</v>
      </c>
      <c r="I26" s="11">
        <f t="shared" ca="1" si="2"/>
        <v>-0.47267180149417931</v>
      </c>
      <c r="J26" s="11">
        <f t="shared" ca="1" si="3"/>
        <v>50.21482819850582</v>
      </c>
    </row>
    <row r="27" spans="5:10" x14ac:dyDescent="0.2">
      <c r="E27" s="10">
        <v>16</v>
      </c>
      <c r="F27" s="11">
        <f t="shared" si="0"/>
        <v>1</v>
      </c>
      <c r="G27" s="11">
        <v>4</v>
      </c>
      <c r="H27" s="11">
        <f t="shared" si="1"/>
        <v>16</v>
      </c>
      <c r="I27" s="11">
        <f t="shared" ca="1" si="2"/>
        <v>0.35440159095293655</v>
      </c>
      <c r="J27" s="11">
        <f t="shared" ca="1" si="3"/>
        <v>57.354401590952939</v>
      </c>
    </row>
    <row r="28" spans="5:10" x14ac:dyDescent="0.2">
      <c r="E28" s="10">
        <v>17</v>
      </c>
      <c r="F28" s="11">
        <f t="shared" si="0"/>
        <v>1</v>
      </c>
      <c r="G28" s="11">
        <v>4.25</v>
      </c>
      <c r="H28" s="11">
        <f t="shared" si="1"/>
        <v>18.0625</v>
      </c>
      <c r="I28" s="11">
        <f t="shared" ca="1" si="2"/>
        <v>0.62833983234432456</v>
      </c>
      <c r="J28" s="11">
        <f t="shared" ca="1" si="3"/>
        <v>64.315839832344324</v>
      </c>
    </row>
    <row r="29" spans="5:10" x14ac:dyDescent="0.2">
      <c r="E29" s="10">
        <v>18</v>
      </c>
      <c r="F29" s="11">
        <f t="shared" si="0"/>
        <v>1</v>
      </c>
      <c r="G29" s="11">
        <v>4.5</v>
      </c>
      <c r="H29" s="11">
        <f t="shared" si="1"/>
        <v>20.25</v>
      </c>
      <c r="I29" s="11">
        <f t="shared" ca="1" si="2"/>
        <v>-0.34292485029624742</v>
      </c>
      <c r="J29" s="11">
        <f t="shared" ca="1" si="3"/>
        <v>70.407075149703758</v>
      </c>
    </row>
    <row r="30" spans="5:10" x14ac:dyDescent="0.2">
      <c r="E30" s="10">
        <v>19</v>
      </c>
      <c r="F30" s="11">
        <f t="shared" si="0"/>
        <v>1</v>
      </c>
      <c r="G30" s="11">
        <v>4.75</v>
      </c>
      <c r="H30" s="11">
        <f t="shared" si="1"/>
        <v>22.5625</v>
      </c>
      <c r="I30" s="11">
        <f t="shared" ca="1" si="2"/>
        <v>0.26555952110800152</v>
      </c>
      <c r="J30" s="11">
        <f t="shared" ca="1" si="3"/>
        <v>78.453059521108003</v>
      </c>
    </row>
    <row r="31" spans="5:10" x14ac:dyDescent="0.2">
      <c r="E31" s="10">
        <v>20</v>
      </c>
      <c r="F31" s="11">
        <f t="shared" si="0"/>
        <v>1</v>
      </c>
      <c r="G31" s="11">
        <v>5</v>
      </c>
      <c r="H31" s="11">
        <f t="shared" si="1"/>
        <v>25</v>
      </c>
      <c r="I31" s="11">
        <f t="shared" ca="1" si="2"/>
        <v>-0.18228038091907273</v>
      </c>
      <c r="J31" s="11">
        <f t="shared" ca="1" si="3"/>
        <v>85.817719619080933</v>
      </c>
    </row>
    <row r="32" spans="5:10" x14ac:dyDescent="0.2">
      <c r="E32" s="10">
        <v>21</v>
      </c>
      <c r="F32" s="11">
        <f t="shared" si="0"/>
        <v>1</v>
      </c>
      <c r="G32" s="11">
        <v>6</v>
      </c>
      <c r="H32" s="11">
        <f t="shared" si="1"/>
        <v>36</v>
      </c>
      <c r="I32" s="11">
        <f t="shared" ca="1" si="2"/>
        <v>-0.72792360128929756</v>
      </c>
      <c r="J32" s="11">
        <f t="shared" ca="1" si="3"/>
        <v>120.27207639871071</v>
      </c>
    </row>
    <row r="33" spans="5:12" x14ac:dyDescent="0.2">
      <c r="E33" s="10">
        <v>22</v>
      </c>
      <c r="F33" s="11">
        <f t="shared" si="0"/>
        <v>1</v>
      </c>
      <c r="G33" s="11">
        <v>7</v>
      </c>
      <c r="H33" s="11">
        <f t="shared" si="1"/>
        <v>49</v>
      </c>
      <c r="I33" s="11">
        <f t="shared" ca="1" si="2"/>
        <v>0.13297985250332878</v>
      </c>
      <c r="J33" s="11">
        <f t="shared" ca="1" si="3"/>
        <v>162.13297985250333</v>
      </c>
    </row>
    <row r="34" spans="5:12" x14ac:dyDescent="0.2">
      <c r="E34" s="10">
        <v>23</v>
      </c>
      <c r="F34" s="11">
        <f t="shared" si="0"/>
        <v>1</v>
      </c>
      <c r="G34" s="11">
        <v>8</v>
      </c>
      <c r="H34" s="11">
        <f t="shared" si="1"/>
        <v>64</v>
      </c>
      <c r="I34" s="11">
        <f t="shared" ca="1" si="2"/>
        <v>-0.27809752641847996</v>
      </c>
      <c r="J34" s="11">
        <f t="shared" ca="1" si="3"/>
        <v>208.72190247358151</v>
      </c>
    </row>
    <row r="35" spans="5:12" x14ac:dyDescent="0.2">
      <c r="E35" s="10">
        <v>24</v>
      </c>
      <c r="F35" s="11">
        <f t="shared" si="0"/>
        <v>1</v>
      </c>
      <c r="G35" s="11">
        <v>9</v>
      </c>
      <c r="H35" s="11">
        <f t="shared" si="1"/>
        <v>81</v>
      </c>
      <c r="I35" s="11">
        <f t="shared" ca="1" si="2"/>
        <v>-0.24807473825623538</v>
      </c>
      <c r="J35" s="11">
        <f t="shared" ca="1" si="3"/>
        <v>261.75192526174379</v>
      </c>
    </row>
    <row r="36" spans="5:12" x14ac:dyDescent="0.2">
      <c r="E36" s="10">
        <v>25</v>
      </c>
      <c r="F36" s="11">
        <f t="shared" si="0"/>
        <v>1</v>
      </c>
      <c r="G36" s="11">
        <v>10</v>
      </c>
      <c r="H36" s="11">
        <f t="shared" si="1"/>
        <v>100</v>
      </c>
      <c r="I36" s="11">
        <f t="shared" ca="1" si="2"/>
        <v>0.42113781502602388</v>
      </c>
      <c r="J36" s="11">
        <f t="shared" ca="1" si="3"/>
        <v>321.42113781502604</v>
      </c>
      <c r="L36" s="13" t="s">
        <v>47</v>
      </c>
    </row>
    <row r="37" spans="5:12" x14ac:dyDescent="0.2">
      <c r="E37" s="10">
        <v>26</v>
      </c>
      <c r="F37" s="11">
        <f t="shared" si="0"/>
        <v>1</v>
      </c>
      <c r="G37" s="11">
        <v>11</v>
      </c>
      <c r="H37" s="11">
        <f t="shared" si="1"/>
        <v>121</v>
      </c>
      <c r="I37" s="11">
        <f t="shared" ca="1" si="2"/>
        <v>-6.1849416918910993E-2</v>
      </c>
      <c r="J37" s="11">
        <f t="shared" ca="1" si="3"/>
        <v>385.9381505830811</v>
      </c>
    </row>
    <row r="38" spans="5:12" x14ac:dyDescent="0.2">
      <c r="E38" s="10">
        <v>27</v>
      </c>
      <c r="F38" s="11">
        <f t="shared" si="0"/>
        <v>1</v>
      </c>
      <c r="G38" s="11">
        <v>12</v>
      </c>
      <c r="H38" s="11">
        <f t="shared" si="1"/>
        <v>144</v>
      </c>
      <c r="I38" s="11">
        <f t="shared" ca="1" si="2"/>
        <v>0.23273241816056878</v>
      </c>
      <c r="J38" s="11">
        <f t="shared" ca="1" si="3"/>
        <v>457.23273241816059</v>
      </c>
    </row>
    <row r="39" spans="5:12" x14ac:dyDescent="0.2">
      <c r="E39" s="10">
        <v>28</v>
      </c>
      <c r="F39" s="11">
        <f t="shared" si="0"/>
        <v>1</v>
      </c>
      <c r="G39" s="11">
        <v>13</v>
      </c>
      <c r="H39" s="11">
        <f t="shared" si="1"/>
        <v>169</v>
      </c>
      <c r="I39" s="11">
        <f t="shared" ca="1" si="2"/>
        <v>-0.913465953054166</v>
      </c>
      <c r="J39" s="11">
        <f t="shared" ca="1" si="3"/>
        <v>533.08653404694587</v>
      </c>
    </row>
    <row r="40" spans="5:12" x14ac:dyDescent="0.2">
      <c r="E40" s="10">
        <v>29</v>
      </c>
      <c r="F40" s="11">
        <f t="shared" si="0"/>
        <v>1</v>
      </c>
      <c r="G40" s="11">
        <v>14</v>
      </c>
      <c r="H40" s="11">
        <f t="shared" si="1"/>
        <v>196</v>
      </c>
      <c r="I40" s="11">
        <f t="shared" ca="1" si="2"/>
        <v>0.71144125149270576</v>
      </c>
      <c r="J40" s="11">
        <f t="shared" ca="1" si="3"/>
        <v>617.71144125149272</v>
      </c>
    </row>
    <row r="41" spans="5:12" x14ac:dyDescent="0.2">
      <c r="E41" s="10">
        <v>30</v>
      </c>
      <c r="F41" s="11">
        <f t="shared" si="0"/>
        <v>1</v>
      </c>
      <c r="G41" s="11">
        <v>15</v>
      </c>
      <c r="H41" s="11">
        <f t="shared" si="1"/>
        <v>225</v>
      </c>
      <c r="I41" s="11">
        <f t="shared" ca="1" si="2"/>
        <v>-0.26039105637873616</v>
      </c>
      <c r="J41" s="11">
        <f t="shared" ca="1" si="3"/>
        <v>705.73960894362131</v>
      </c>
    </row>
    <row r="42" spans="5:12" x14ac:dyDescent="0.2">
      <c r="E42" s="10">
        <v>31</v>
      </c>
      <c r="F42" s="11">
        <f t="shared" si="0"/>
        <v>1</v>
      </c>
      <c r="G42" s="11">
        <v>16</v>
      </c>
      <c r="H42" s="11">
        <f t="shared" si="1"/>
        <v>256</v>
      </c>
      <c r="I42" s="11">
        <f t="shared" ca="1" si="2"/>
        <v>-4.8072557092826207E-2</v>
      </c>
      <c r="J42" s="11">
        <f t="shared" ca="1" si="3"/>
        <v>800.95192744290716</v>
      </c>
    </row>
    <row r="43" spans="5:12" x14ac:dyDescent="0.2">
      <c r="E43" s="10">
        <v>32</v>
      </c>
      <c r="F43" s="11">
        <f t="shared" si="0"/>
        <v>1</v>
      </c>
      <c r="G43" s="11">
        <v>17</v>
      </c>
      <c r="H43" s="11">
        <f t="shared" si="1"/>
        <v>289</v>
      </c>
      <c r="I43" s="11">
        <f t="shared" ca="1" si="2"/>
        <v>0.39248189117447962</v>
      </c>
      <c r="J43" s="11">
        <f t="shared" ca="1" si="3"/>
        <v>902.3924818911745</v>
      </c>
    </row>
    <row r="44" spans="5:12" x14ac:dyDescent="0.2">
      <c r="E44" s="10">
        <v>33</v>
      </c>
      <c r="F44" s="11">
        <f t="shared" si="0"/>
        <v>1</v>
      </c>
      <c r="G44" s="11">
        <v>18</v>
      </c>
      <c r="H44" s="11">
        <f t="shared" si="1"/>
        <v>324</v>
      </c>
      <c r="I44" s="11">
        <f t="shared" ca="1" si="2"/>
        <v>0.56933463742341162</v>
      </c>
      <c r="J44" s="11">
        <f t="shared" ca="1" si="3"/>
        <v>1009.5693346374234</v>
      </c>
    </row>
    <row r="45" spans="5:12" x14ac:dyDescent="0.2">
      <c r="E45" s="10">
        <v>34</v>
      </c>
      <c r="F45" s="11">
        <f t="shared" si="0"/>
        <v>1</v>
      </c>
      <c r="G45" s="11">
        <v>19</v>
      </c>
      <c r="H45" s="11">
        <f t="shared" si="1"/>
        <v>361</v>
      </c>
      <c r="I45" s="11">
        <f t="shared" ca="1" si="2"/>
        <v>-0.69910030000087131</v>
      </c>
      <c r="J45" s="11">
        <f t="shared" ca="1" si="3"/>
        <v>1121.300899699999</v>
      </c>
    </row>
    <row r="46" spans="5:12" x14ac:dyDescent="0.2">
      <c r="E46" s="10">
        <v>35</v>
      </c>
      <c r="F46" s="11">
        <f t="shared" si="0"/>
        <v>1</v>
      </c>
      <c r="G46" s="11">
        <v>20</v>
      </c>
      <c r="H46" s="11">
        <f t="shared" si="1"/>
        <v>400</v>
      </c>
      <c r="I46" s="11">
        <f t="shared" ca="1" si="2"/>
        <v>-5.4354120696650021E-2</v>
      </c>
      <c r="J46" s="11">
        <f t="shared" ca="1" si="3"/>
        <v>1240.9456458793034</v>
      </c>
    </row>
    <row r="47" spans="5:12" x14ac:dyDescent="0.2">
      <c r="E47" s="10">
        <v>36</v>
      </c>
      <c r="F47" s="11">
        <f t="shared" si="0"/>
        <v>1</v>
      </c>
      <c r="G47" s="11">
        <v>21</v>
      </c>
      <c r="H47" s="11">
        <f t="shared" si="1"/>
        <v>441</v>
      </c>
      <c r="I47" s="11">
        <f t="shared" ca="1" si="2"/>
        <v>5.2260668166676405E-2</v>
      </c>
      <c r="J47" s="11">
        <f t="shared" ca="1" si="3"/>
        <v>1366.0522606681666</v>
      </c>
    </row>
    <row r="48" spans="5:12" x14ac:dyDescent="0.2">
      <c r="E48" s="10">
        <v>37</v>
      </c>
      <c r="F48" s="11">
        <f t="shared" si="0"/>
        <v>1</v>
      </c>
      <c r="G48" s="11">
        <v>22</v>
      </c>
      <c r="H48" s="11">
        <f t="shared" si="1"/>
        <v>484</v>
      </c>
      <c r="I48" s="11">
        <f t="shared" ca="1" si="2"/>
        <v>0.75790040319293595</v>
      </c>
      <c r="J48" s="11">
        <f t="shared" ca="1" si="3"/>
        <v>1497.7579004031929</v>
      </c>
    </row>
    <row r="49" spans="5:10" x14ac:dyDescent="0.2">
      <c r="E49" s="10">
        <v>38</v>
      </c>
      <c r="F49" s="11">
        <f t="shared" si="0"/>
        <v>1</v>
      </c>
      <c r="G49" s="11">
        <v>23</v>
      </c>
      <c r="H49" s="11">
        <f t="shared" si="1"/>
        <v>529</v>
      </c>
      <c r="I49" s="11">
        <f t="shared" ca="1" si="2"/>
        <v>-0.77911106039174394</v>
      </c>
      <c r="J49" s="11">
        <f t="shared" ca="1" si="3"/>
        <v>1633.2208889396084</v>
      </c>
    </row>
    <row r="50" spans="5:10" x14ac:dyDescent="0.2">
      <c r="E50" s="10">
        <v>39</v>
      </c>
      <c r="F50" s="11">
        <f t="shared" si="0"/>
        <v>1</v>
      </c>
      <c r="G50" s="11">
        <v>24</v>
      </c>
      <c r="H50" s="11">
        <f t="shared" si="1"/>
        <v>576</v>
      </c>
      <c r="I50" s="11">
        <f t="shared" ca="1" si="2"/>
        <v>6.9302486746224856E-2</v>
      </c>
      <c r="J50" s="11">
        <f t="shared" ca="1" si="3"/>
        <v>1777.0693024867462</v>
      </c>
    </row>
    <row r="51" spans="5:10" x14ac:dyDescent="0.2">
      <c r="E51" s="10">
        <v>40</v>
      </c>
      <c r="F51" s="11">
        <f t="shared" si="0"/>
        <v>1</v>
      </c>
      <c r="G51" s="11">
        <v>25</v>
      </c>
      <c r="H51" s="11">
        <f t="shared" si="1"/>
        <v>625</v>
      </c>
      <c r="I51" s="11">
        <f t="shared" ca="1" si="2"/>
        <v>-0.99710200010238204</v>
      </c>
      <c r="J51" s="11">
        <f t="shared" ca="1" si="3"/>
        <v>1925.0028979998976</v>
      </c>
    </row>
    <row r="52" spans="5:10" x14ac:dyDescent="0.2">
      <c r="E52" s="10">
        <v>41</v>
      </c>
      <c r="F52" s="11">
        <f t="shared" si="0"/>
        <v>1</v>
      </c>
      <c r="G52" s="11">
        <v>26</v>
      </c>
      <c r="H52" s="11">
        <f t="shared" si="1"/>
        <v>676</v>
      </c>
      <c r="I52" s="11">
        <f t="shared" ca="1" si="2"/>
        <v>-0.24996215560994517</v>
      </c>
      <c r="J52" s="11">
        <f t="shared" ca="1" si="3"/>
        <v>2080.7500378443901</v>
      </c>
    </row>
    <row r="53" spans="5:10" x14ac:dyDescent="0.2">
      <c r="E53" s="10">
        <v>42</v>
      </c>
      <c r="F53" s="11">
        <f t="shared" si="0"/>
        <v>1</v>
      </c>
      <c r="G53" s="11">
        <v>27</v>
      </c>
      <c r="H53" s="11">
        <f t="shared" si="1"/>
        <v>729</v>
      </c>
      <c r="I53" s="11">
        <f t="shared" ca="1" si="2"/>
        <v>3.7894527220448726E-2</v>
      </c>
      <c r="J53" s="11">
        <f t="shared" ca="1" si="3"/>
        <v>2242.0378945272205</v>
      </c>
    </row>
    <row r="54" spans="5:10" x14ac:dyDescent="0.2">
      <c r="E54" s="10">
        <v>43</v>
      </c>
      <c r="F54" s="11">
        <f t="shared" si="0"/>
        <v>1</v>
      </c>
      <c r="G54" s="11">
        <v>28</v>
      </c>
      <c r="H54" s="11">
        <f t="shared" si="1"/>
        <v>784</v>
      </c>
      <c r="I54" s="11">
        <f t="shared" ca="1" si="2"/>
        <v>0.43914859233755021</v>
      </c>
      <c r="J54" s="11">
        <f t="shared" ca="1" si="3"/>
        <v>2409.4391485923375</v>
      </c>
    </row>
    <row r="55" spans="5:10" x14ac:dyDescent="0.2">
      <c r="E55" s="10">
        <v>44</v>
      </c>
      <c r="F55" s="11">
        <f t="shared" si="0"/>
        <v>1</v>
      </c>
      <c r="G55" s="11">
        <v>29</v>
      </c>
      <c r="H55" s="11">
        <f t="shared" si="1"/>
        <v>841</v>
      </c>
      <c r="I55" s="11">
        <f t="shared" ca="1" si="2"/>
        <v>-0.10831350757436642</v>
      </c>
      <c r="J55" s="11">
        <f t="shared" ca="1" si="3"/>
        <v>2581.8916864924258</v>
      </c>
    </row>
    <row r="56" spans="5:10" x14ac:dyDescent="0.2">
      <c r="E56" s="10">
        <v>45</v>
      </c>
      <c r="F56" s="11">
        <f t="shared" si="0"/>
        <v>1</v>
      </c>
      <c r="G56" s="11">
        <v>30</v>
      </c>
      <c r="H56" s="11">
        <f t="shared" si="1"/>
        <v>900</v>
      </c>
      <c r="I56" s="11">
        <f t="shared" ca="1" si="2"/>
        <v>-8.6098571627957421E-2</v>
      </c>
      <c r="J56" s="11">
        <f t="shared" ca="1" si="3"/>
        <v>2760.9139014283719</v>
      </c>
    </row>
    <row r="57" spans="5:10" x14ac:dyDescent="0.2">
      <c r="E57" s="10">
        <v>46</v>
      </c>
      <c r="F57" s="11">
        <f t="shared" si="0"/>
        <v>1</v>
      </c>
      <c r="G57" s="11">
        <v>31</v>
      </c>
      <c r="H57" s="11">
        <f t="shared" si="1"/>
        <v>961</v>
      </c>
      <c r="I57" s="11">
        <f t="shared" ca="1" si="2"/>
        <v>-0.51039231390118212</v>
      </c>
      <c r="J57" s="11">
        <f t="shared" ca="1" si="3"/>
        <v>2945.4896076860987</v>
      </c>
    </row>
    <row r="58" spans="5:10" x14ac:dyDescent="0.2">
      <c r="E58" s="10">
        <v>47</v>
      </c>
      <c r="F58" s="11">
        <f t="shared" si="0"/>
        <v>1</v>
      </c>
      <c r="G58" s="11">
        <v>32</v>
      </c>
      <c r="H58" s="11">
        <f t="shared" si="1"/>
        <v>1024</v>
      </c>
      <c r="I58" s="11">
        <f t="shared" ca="1" si="2"/>
        <v>-0.40530608157788617</v>
      </c>
      <c r="J58" s="11">
        <f t="shared" ca="1" si="3"/>
        <v>3136.5946939184223</v>
      </c>
    </row>
    <row r="59" spans="5:10" x14ac:dyDescent="0.2">
      <c r="E59" s="10">
        <v>48</v>
      </c>
      <c r="F59" s="11">
        <f t="shared" si="0"/>
        <v>1</v>
      </c>
      <c r="G59" s="11">
        <v>33</v>
      </c>
      <c r="H59" s="11">
        <f t="shared" si="1"/>
        <v>1089</v>
      </c>
      <c r="I59" s="11">
        <f t="shared" ca="1" si="2"/>
        <v>0.67527713103503606</v>
      </c>
      <c r="J59" s="11">
        <f t="shared" ca="1" si="3"/>
        <v>3334.6752771310348</v>
      </c>
    </row>
    <row r="60" spans="5:10" x14ac:dyDescent="0.2">
      <c r="E60" s="10">
        <v>49</v>
      </c>
      <c r="F60" s="11">
        <f t="shared" si="0"/>
        <v>1</v>
      </c>
      <c r="G60" s="11">
        <v>34</v>
      </c>
      <c r="H60" s="11">
        <f t="shared" si="1"/>
        <v>1156</v>
      </c>
      <c r="I60" s="11">
        <f t="shared" ca="1" si="2"/>
        <v>-0.30120228677339211</v>
      </c>
      <c r="J60" s="11">
        <f t="shared" ca="1" si="3"/>
        <v>3536.6987977132267</v>
      </c>
    </row>
    <row r="61" spans="5:10" x14ac:dyDescent="0.2">
      <c r="E61" s="10">
        <v>50</v>
      </c>
      <c r="F61" s="11">
        <f t="shared" si="0"/>
        <v>1</v>
      </c>
      <c r="G61" s="11">
        <v>35</v>
      </c>
      <c r="H61" s="11">
        <f t="shared" si="1"/>
        <v>1225</v>
      </c>
      <c r="I61" s="11">
        <f t="shared" ca="1" si="2"/>
        <v>-0.71141411647404551</v>
      </c>
      <c r="J61" s="11">
        <f t="shared" ca="1" si="3"/>
        <v>3745.2885858835261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21C2-C36F-451C-B015-074B4622C570}">
  <dimension ref="E2:M61"/>
  <sheetViews>
    <sheetView workbookViewId="0">
      <selection activeCell="M3" sqref="M3"/>
    </sheetView>
  </sheetViews>
  <sheetFormatPr defaultRowHeight="14.25" x14ac:dyDescent="0.2"/>
  <cols>
    <col min="1" max="4" width="12.28515625" style="17" customWidth="1"/>
    <col min="5" max="5" width="12.28515625" style="14" customWidth="1"/>
    <col min="6" max="12" width="12.28515625" style="15" customWidth="1"/>
    <col min="13" max="16384" width="9.140625" style="17"/>
  </cols>
  <sheetData>
    <row r="2" spans="5:11" x14ac:dyDescent="0.2">
      <c r="G2" s="16" t="s">
        <v>40</v>
      </c>
    </row>
    <row r="4" spans="5:11" x14ac:dyDescent="0.2">
      <c r="G4" s="15">
        <v>1</v>
      </c>
      <c r="H4" s="15" t="s">
        <v>27</v>
      </c>
    </row>
    <row r="5" spans="5:11" x14ac:dyDescent="0.2">
      <c r="G5" s="15">
        <v>2</v>
      </c>
      <c r="H5" s="15" t="s">
        <v>28</v>
      </c>
    </row>
    <row r="6" spans="5:11" x14ac:dyDescent="0.2">
      <c r="E6" s="17"/>
      <c r="G6" s="15">
        <v>3</v>
      </c>
      <c r="H6" s="15" t="s">
        <v>29</v>
      </c>
    </row>
    <row r="7" spans="5:11" x14ac:dyDescent="0.2">
      <c r="G7" s="15">
        <v>1</v>
      </c>
      <c r="H7" s="16" t="s">
        <v>30</v>
      </c>
      <c r="I7" s="16"/>
    </row>
    <row r="8" spans="5:11" x14ac:dyDescent="0.2">
      <c r="H8" s="16"/>
      <c r="I8" s="16"/>
    </row>
    <row r="10" spans="5:11" x14ac:dyDescent="0.2">
      <c r="F10" s="15" t="s">
        <v>31</v>
      </c>
      <c r="G10" s="15" t="s">
        <v>32</v>
      </c>
      <c r="H10" s="15" t="s">
        <v>41</v>
      </c>
      <c r="I10" s="15" t="s">
        <v>42</v>
      </c>
      <c r="K10" s="15" t="s">
        <v>34</v>
      </c>
    </row>
    <row r="11" spans="5:11" x14ac:dyDescent="0.2">
      <c r="E11" s="14" t="s">
        <v>35</v>
      </c>
      <c r="F11" s="15" t="s">
        <v>43</v>
      </c>
      <c r="G11" s="15" t="s">
        <v>35</v>
      </c>
      <c r="H11" s="15" t="s">
        <v>44</v>
      </c>
      <c r="I11" s="15" t="s">
        <v>45</v>
      </c>
      <c r="J11" s="15" t="s">
        <v>38</v>
      </c>
      <c r="K11" s="15" t="s">
        <v>39</v>
      </c>
    </row>
    <row r="12" spans="5:11" x14ac:dyDescent="0.2">
      <c r="E12" s="14">
        <v>1</v>
      </c>
      <c r="F12" s="15">
        <f t="shared" ref="F12:F61" si="0">G12^0</f>
        <v>1</v>
      </c>
      <c r="G12" s="15">
        <v>0.25</v>
      </c>
      <c r="H12" s="15">
        <f t="shared" ref="H12:H61" si="1">LOG(G12)</f>
        <v>-0.6020599913279624</v>
      </c>
      <c r="I12" s="15">
        <f t="shared" ref="I12:I61" si="2">G12*H12</f>
        <v>-0.1505149978319906</v>
      </c>
      <c r="J12" s="15">
        <f t="shared" ref="J12:J61" ca="1" si="3">(RAND()*2-1)*$G$7</f>
        <v>-0.90086410962008889</v>
      </c>
      <c r="K12" s="15">
        <f t="shared" ref="K12:K61" ca="1" si="4">$G$4*F12+$G$5*H12+$G$6*I12+J12</f>
        <v>-1.5565290857719853</v>
      </c>
    </row>
    <row r="13" spans="5:11" x14ac:dyDescent="0.2">
      <c r="E13" s="14">
        <v>2</v>
      </c>
      <c r="F13" s="15">
        <f t="shared" si="0"/>
        <v>1</v>
      </c>
      <c r="G13" s="15">
        <v>0.5</v>
      </c>
      <c r="H13" s="15">
        <f t="shared" si="1"/>
        <v>-0.3010299956639812</v>
      </c>
      <c r="I13" s="15">
        <f t="shared" si="2"/>
        <v>-0.1505149978319906</v>
      </c>
      <c r="J13" s="15">
        <f t="shared" ca="1" si="3"/>
        <v>-0.81062827887975097</v>
      </c>
      <c r="K13" s="15">
        <f t="shared" ca="1" si="4"/>
        <v>-0.86423326370368514</v>
      </c>
    </row>
    <row r="14" spans="5:11" x14ac:dyDescent="0.2">
      <c r="E14" s="14">
        <v>3</v>
      </c>
      <c r="F14" s="15">
        <f t="shared" si="0"/>
        <v>1</v>
      </c>
      <c r="G14" s="15">
        <v>0.75</v>
      </c>
      <c r="H14" s="15">
        <f t="shared" si="1"/>
        <v>-0.12493873660829995</v>
      </c>
      <c r="I14" s="15">
        <f t="shared" si="2"/>
        <v>-9.3704052456224957E-2</v>
      </c>
      <c r="J14" s="15">
        <f t="shared" ca="1" si="3"/>
        <v>0.71563740376377294</v>
      </c>
      <c r="K14" s="15">
        <f t="shared" ca="1" si="4"/>
        <v>1.1846477731784981</v>
      </c>
    </row>
    <row r="15" spans="5:11" x14ac:dyDescent="0.2">
      <c r="E15" s="14">
        <v>4</v>
      </c>
      <c r="F15" s="15">
        <f t="shared" si="0"/>
        <v>1</v>
      </c>
      <c r="G15" s="15">
        <v>1</v>
      </c>
      <c r="H15" s="15">
        <f t="shared" si="1"/>
        <v>0</v>
      </c>
      <c r="I15" s="15">
        <f t="shared" si="2"/>
        <v>0</v>
      </c>
      <c r="J15" s="15">
        <f t="shared" ca="1" si="3"/>
        <v>0.92780345657007413</v>
      </c>
      <c r="K15" s="15">
        <f t="shared" ca="1" si="4"/>
        <v>1.9278034565700741</v>
      </c>
    </row>
    <row r="16" spans="5:11" x14ac:dyDescent="0.2">
      <c r="E16" s="14">
        <v>5</v>
      </c>
      <c r="F16" s="15">
        <f t="shared" si="0"/>
        <v>1</v>
      </c>
      <c r="G16" s="15">
        <v>1.25</v>
      </c>
      <c r="H16" s="15">
        <f t="shared" si="1"/>
        <v>9.691001300805642E-2</v>
      </c>
      <c r="I16" s="15">
        <f t="shared" si="2"/>
        <v>0.12113751626007052</v>
      </c>
      <c r="J16" s="15">
        <f t="shared" ca="1" si="3"/>
        <v>0.86523369168734332</v>
      </c>
      <c r="K16" s="15">
        <f t="shared" ca="1" si="4"/>
        <v>2.422466266483668</v>
      </c>
    </row>
    <row r="17" spans="5:11" x14ac:dyDescent="0.2">
      <c r="E17" s="14">
        <v>6</v>
      </c>
      <c r="F17" s="15">
        <f t="shared" si="0"/>
        <v>1</v>
      </c>
      <c r="G17" s="15">
        <v>1.5</v>
      </c>
      <c r="H17" s="15">
        <f t="shared" si="1"/>
        <v>0.17609125905568124</v>
      </c>
      <c r="I17" s="15">
        <f t="shared" si="2"/>
        <v>0.26413688858352186</v>
      </c>
      <c r="J17" s="15">
        <f t="shared" ca="1" si="3"/>
        <v>-0.25551533290404316</v>
      </c>
      <c r="K17" s="15">
        <f t="shared" ca="1" si="4"/>
        <v>1.8890778509578847</v>
      </c>
    </row>
    <row r="18" spans="5:11" x14ac:dyDescent="0.2">
      <c r="E18" s="14">
        <v>7</v>
      </c>
      <c r="F18" s="15">
        <f t="shared" si="0"/>
        <v>1</v>
      </c>
      <c r="G18" s="15">
        <v>1.75</v>
      </c>
      <c r="H18" s="15">
        <f t="shared" si="1"/>
        <v>0.24303804868629444</v>
      </c>
      <c r="I18" s="15">
        <f t="shared" si="2"/>
        <v>0.42531658520101528</v>
      </c>
      <c r="J18" s="15">
        <f t="shared" ca="1" si="3"/>
        <v>0.59510118890487562</v>
      </c>
      <c r="K18" s="15">
        <f t="shared" ca="1" si="4"/>
        <v>3.3571270418805099</v>
      </c>
    </row>
    <row r="19" spans="5:11" x14ac:dyDescent="0.2">
      <c r="E19" s="14">
        <v>8</v>
      </c>
      <c r="F19" s="15">
        <f t="shared" si="0"/>
        <v>1</v>
      </c>
      <c r="G19" s="15">
        <v>2</v>
      </c>
      <c r="H19" s="15">
        <f t="shared" si="1"/>
        <v>0.3010299956639812</v>
      </c>
      <c r="I19" s="15">
        <f t="shared" si="2"/>
        <v>0.6020599913279624</v>
      </c>
      <c r="J19" s="15">
        <f t="shared" ca="1" si="3"/>
        <v>0.17795014764159611</v>
      </c>
      <c r="K19" s="15">
        <f t="shared" ca="1" si="4"/>
        <v>3.5861901129534459</v>
      </c>
    </row>
    <row r="20" spans="5:11" x14ac:dyDescent="0.2">
      <c r="E20" s="14">
        <v>9</v>
      </c>
      <c r="F20" s="15">
        <f t="shared" si="0"/>
        <v>1</v>
      </c>
      <c r="G20" s="15">
        <v>2.25</v>
      </c>
      <c r="H20" s="15">
        <f t="shared" si="1"/>
        <v>0.35218251811136247</v>
      </c>
      <c r="I20" s="15">
        <f t="shared" si="2"/>
        <v>0.79241066575056562</v>
      </c>
      <c r="J20" s="15">
        <f t="shared" ca="1" si="3"/>
        <v>0.91147848644545082</v>
      </c>
      <c r="K20" s="15">
        <f t="shared" ca="1" si="4"/>
        <v>4.9930755199198726</v>
      </c>
    </row>
    <row r="21" spans="5:11" x14ac:dyDescent="0.2">
      <c r="E21" s="14">
        <v>10</v>
      </c>
      <c r="F21" s="15">
        <f t="shared" si="0"/>
        <v>1</v>
      </c>
      <c r="G21" s="15">
        <v>2.5</v>
      </c>
      <c r="H21" s="15">
        <f t="shared" si="1"/>
        <v>0.3979400086720376</v>
      </c>
      <c r="I21" s="15">
        <f t="shared" si="2"/>
        <v>0.99485002168009395</v>
      </c>
      <c r="J21" s="15">
        <f t="shared" ca="1" si="3"/>
        <v>3.8635585311493692E-2</v>
      </c>
      <c r="K21" s="15">
        <f t="shared" ca="1" si="4"/>
        <v>4.8190656676958508</v>
      </c>
    </row>
    <row r="22" spans="5:11" x14ac:dyDescent="0.2">
      <c r="E22" s="14">
        <v>11</v>
      </c>
      <c r="F22" s="15">
        <f t="shared" si="0"/>
        <v>1</v>
      </c>
      <c r="G22" s="15">
        <v>2.75</v>
      </c>
      <c r="H22" s="15">
        <f t="shared" si="1"/>
        <v>0.43933269383026263</v>
      </c>
      <c r="I22" s="15">
        <f t="shared" si="2"/>
        <v>1.2081649080332222</v>
      </c>
      <c r="J22" s="15">
        <f t="shared" ca="1" si="3"/>
        <v>-0.58594641229401456</v>
      </c>
      <c r="K22" s="15">
        <f t="shared" ca="1" si="4"/>
        <v>4.9172136994661768</v>
      </c>
    </row>
    <row r="23" spans="5:11" x14ac:dyDescent="0.2">
      <c r="E23" s="14">
        <v>12</v>
      </c>
      <c r="F23" s="15">
        <f t="shared" si="0"/>
        <v>1</v>
      </c>
      <c r="G23" s="15">
        <v>3</v>
      </c>
      <c r="H23" s="15">
        <f t="shared" si="1"/>
        <v>0.47712125471966244</v>
      </c>
      <c r="I23" s="15">
        <f t="shared" si="2"/>
        <v>1.4313637641589874</v>
      </c>
      <c r="J23" s="15">
        <f t="shared" ca="1" si="3"/>
        <v>0.26727170810139134</v>
      </c>
      <c r="K23" s="15">
        <f t="shared" ca="1" si="4"/>
        <v>6.5156055100176786</v>
      </c>
    </row>
    <row r="24" spans="5:11" x14ac:dyDescent="0.2">
      <c r="E24" s="14">
        <v>13</v>
      </c>
      <c r="F24" s="15">
        <f t="shared" si="0"/>
        <v>1</v>
      </c>
      <c r="G24" s="15">
        <v>3.25</v>
      </c>
      <c r="H24" s="15">
        <f t="shared" si="1"/>
        <v>0.51188336097887432</v>
      </c>
      <c r="I24" s="15">
        <f t="shared" si="2"/>
        <v>1.6636209231813415</v>
      </c>
      <c r="J24" s="15">
        <f t="shared" ca="1" si="3"/>
        <v>-0.10119403478782418</v>
      </c>
      <c r="K24" s="15">
        <f t="shared" ca="1" si="4"/>
        <v>6.91343545671395</v>
      </c>
    </row>
    <row r="25" spans="5:11" x14ac:dyDescent="0.2">
      <c r="E25" s="14">
        <v>14</v>
      </c>
      <c r="F25" s="15">
        <f t="shared" si="0"/>
        <v>1</v>
      </c>
      <c r="G25" s="15">
        <v>3.5</v>
      </c>
      <c r="H25" s="15">
        <f t="shared" si="1"/>
        <v>0.54406804435027567</v>
      </c>
      <c r="I25" s="15">
        <f t="shared" si="2"/>
        <v>1.9042381552259648</v>
      </c>
      <c r="J25" s="15">
        <f t="shared" ca="1" si="3"/>
        <v>-0.33719414553777804</v>
      </c>
      <c r="K25" s="15">
        <f t="shared" ca="1" si="4"/>
        <v>7.4636564088406683</v>
      </c>
    </row>
    <row r="26" spans="5:11" x14ac:dyDescent="0.2">
      <c r="E26" s="14">
        <v>15</v>
      </c>
      <c r="F26" s="15">
        <f t="shared" si="0"/>
        <v>1</v>
      </c>
      <c r="G26" s="15">
        <v>3.75</v>
      </c>
      <c r="H26" s="15">
        <f t="shared" si="1"/>
        <v>0.57403126772771884</v>
      </c>
      <c r="I26" s="15">
        <f t="shared" si="2"/>
        <v>2.1526172539789457</v>
      </c>
      <c r="J26" s="15">
        <f t="shared" ca="1" si="3"/>
        <v>8.4960702173393576E-2</v>
      </c>
      <c r="K26" s="15">
        <f t="shared" ca="1" si="4"/>
        <v>8.6908749995656684</v>
      </c>
    </row>
    <row r="27" spans="5:11" x14ac:dyDescent="0.2">
      <c r="E27" s="14">
        <v>16</v>
      </c>
      <c r="F27" s="15">
        <f t="shared" si="0"/>
        <v>1</v>
      </c>
      <c r="G27" s="15">
        <v>4</v>
      </c>
      <c r="H27" s="15">
        <f t="shared" si="1"/>
        <v>0.6020599913279624</v>
      </c>
      <c r="I27" s="15">
        <f t="shared" si="2"/>
        <v>2.4082399653118496</v>
      </c>
      <c r="J27" s="15">
        <f t="shared" ca="1" si="3"/>
        <v>-5.1822582659681871E-3</v>
      </c>
      <c r="K27" s="15">
        <f t="shared" ca="1" si="4"/>
        <v>9.4236576203255051</v>
      </c>
    </row>
    <row r="28" spans="5:11" x14ac:dyDescent="0.2">
      <c r="E28" s="14">
        <v>17</v>
      </c>
      <c r="F28" s="15">
        <f t="shared" si="0"/>
        <v>1</v>
      </c>
      <c r="G28" s="15">
        <v>4.25</v>
      </c>
      <c r="H28" s="15">
        <f t="shared" si="1"/>
        <v>0.62838893005031149</v>
      </c>
      <c r="I28" s="15">
        <f t="shared" si="2"/>
        <v>2.6706529527138239</v>
      </c>
      <c r="J28" s="15">
        <f t="shared" ca="1" si="3"/>
        <v>-0.91311394996058759</v>
      </c>
      <c r="K28" s="15">
        <f t="shared" ca="1" si="4"/>
        <v>9.3556227682815081</v>
      </c>
    </row>
    <row r="29" spans="5:11" x14ac:dyDescent="0.2">
      <c r="E29" s="14">
        <v>18</v>
      </c>
      <c r="F29" s="15">
        <f t="shared" si="0"/>
        <v>1</v>
      </c>
      <c r="G29" s="15">
        <v>4.5</v>
      </c>
      <c r="H29" s="15">
        <f t="shared" si="1"/>
        <v>0.65321251377534373</v>
      </c>
      <c r="I29" s="15">
        <f t="shared" si="2"/>
        <v>2.9394563119890469</v>
      </c>
      <c r="J29" s="15">
        <f t="shared" ca="1" si="3"/>
        <v>-8.233221243967459E-2</v>
      </c>
      <c r="K29" s="15">
        <f t="shared" ca="1" si="4"/>
        <v>11.042461751078154</v>
      </c>
    </row>
    <row r="30" spans="5:11" x14ac:dyDescent="0.2">
      <c r="E30" s="14">
        <v>19</v>
      </c>
      <c r="F30" s="15">
        <f t="shared" si="0"/>
        <v>1</v>
      </c>
      <c r="G30" s="15">
        <v>4.75</v>
      </c>
      <c r="H30" s="15">
        <f t="shared" si="1"/>
        <v>0.67669360962486658</v>
      </c>
      <c r="I30" s="15">
        <f t="shared" si="2"/>
        <v>3.2142946457181161</v>
      </c>
      <c r="J30" s="15">
        <f t="shared" ca="1" si="3"/>
        <v>-0.24532751455234036</v>
      </c>
      <c r="K30" s="15">
        <f t="shared" ca="1" si="4"/>
        <v>11.750943641851741</v>
      </c>
    </row>
    <row r="31" spans="5:11" x14ac:dyDescent="0.2">
      <c r="E31" s="14">
        <v>20</v>
      </c>
      <c r="F31" s="15">
        <f t="shared" si="0"/>
        <v>1</v>
      </c>
      <c r="G31" s="15">
        <v>5</v>
      </c>
      <c r="H31" s="15">
        <f t="shared" si="1"/>
        <v>0.69897000433601886</v>
      </c>
      <c r="I31" s="15">
        <f t="shared" si="2"/>
        <v>3.4948500216800942</v>
      </c>
      <c r="J31" s="15">
        <f t="shared" ca="1" si="3"/>
        <v>0.78170160528404775</v>
      </c>
      <c r="K31" s="15">
        <f t="shared" ca="1" si="4"/>
        <v>13.664191678996367</v>
      </c>
    </row>
    <row r="32" spans="5:11" x14ac:dyDescent="0.2">
      <c r="E32" s="14">
        <v>21</v>
      </c>
      <c r="F32" s="15">
        <f t="shared" si="0"/>
        <v>1</v>
      </c>
      <c r="G32" s="15">
        <v>6</v>
      </c>
      <c r="H32" s="15">
        <f t="shared" si="1"/>
        <v>0.77815125038364363</v>
      </c>
      <c r="I32" s="15">
        <f t="shared" si="2"/>
        <v>4.6689075023018614</v>
      </c>
      <c r="J32" s="15">
        <f t="shared" ca="1" si="3"/>
        <v>1.3275409362481616E-2</v>
      </c>
      <c r="K32" s="15">
        <f t="shared" ca="1" si="4"/>
        <v>16.576300417035352</v>
      </c>
    </row>
    <row r="33" spans="5:13" x14ac:dyDescent="0.2">
      <c r="E33" s="14">
        <v>22</v>
      </c>
      <c r="F33" s="15">
        <f t="shared" si="0"/>
        <v>1</v>
      </c>
      <c r="G33" s="15">
        <v>7</v>
      </c>
      <c r="H33" s="15">
        <f t="shared" si="1"/>
        <v>0.84509804001425681</v>
      </c>
      <c r="I33" s="15">
        <f t="shared" si="2"/>
        <v>5.9156862800997976</v>
      </c>
      <c r="J33" s="15">
        <f t="shared" ca="1" si="3"/>
        <v>0.86274763023712464</v>
      </c>
      <c r="K33" s="15">
        <f t="shared" ca="1" si="4"/>
        <v>21.300002550565029</v>
      </c>
    </row>
    <row r="34" spans="5:13" x14ac:dyDescent="0.2">
      <c r="E34" s="14">
        <v>23</v>
      </c>
      <c r="F34" s="15">
        <f t="shared" si="0"/>
        <v>1</v>
      </c>
      <c r="G34" s="15">
        <v>8</v>
      </c>
      <c r="H34" s="15">
        <f t="shared" si="1"/>
        <v>0.90308998699194354</v>
      </c>
      <c r="I34" s="15">
        <f t="shared" si="2"/>
        <v>7.2247198959355483</v>
      </c>
      <c r="J34" s="15">
        <f t="shared" ca="1" si="3"/>
        <v>-0.40650261742131044</v>
      </c>
      <c r="K34" s="15">
        <f t="shared" ca="1" si="4"/>
        <v>24.07383704436922</v>
      </c>
    </row>
    <row r="35" spans="5:13" x14ac:dyDescent="0.2">
      <c r="E35" s="14">
        <v>24</v>
      </c>
      <c r="F35" s="15">
        <f t="shared" si="0"/>
        <v>1</v>
      </c>
      <c r="G35" s="15">
        <v>9</v>
      </c>
      <c r="H35" s="15">
        <f t="shared" si="1"/>
        <v>0.95424250943932487</v>
      </c>
      <c r="I35" s="15">
        <f t="shared" si="2"/>
        <v>8.5881825849539233</v>
      </c>
      <c r="J35" s="15">
        <f t="shared" ca="1" si="3"/>
        <v>0.75863331288787506</v>
      </c>
      <c r="K35" s="15">
        <f t="shared" ca="1" si="4"/>
        <v>29.431666086628294</v>
      </c>
    </row>
    <row r="36" spans="5:13" x14ac:dyDescent="0.2">
      <c r="E36" s="14">
        <v>25</v>
      </c>
      <c r="F36" s="15">
        <f t="shared" si="0"/>
        <v>1</v>
      </c>
      <c r="G36" s="15">
        <v>10</v>
      </c>
      <c r="H36" s="15">
        <f t="shared" si="1"/>
        <v>1</v>
      </c>
      <c r="I36" s="15">
        <f t="shared" si="2"/>
        <v>10</v>
      </c>
      <c r="J36" s="15">
        <f t="shared" ca="1" si="3"/>
        <v>0.74080442769425225</v>
      </c>
      <c r="K36" s="15">
        <f t="shared" ca="1" si="4"/>
        <v>33.74080442769425</v>
      </c>
    </row>
    <row r="37" spans="5:13" x14ac:dyDescent="0.2">
      <c r="E37" s="14">
        <v>26</v>
      </c>
      <c r="F37" s="15">
        <f t="shared" si="0"/>
        <v>1</v>
      </c>
      <c r="G37" s="15">
        <v>11</v>
      </c>
      <c r="H37" s="15">
        <f t="shared" si="1"/>
        <v>1.0413926851582251</v>
      </c>
      <c r="I37" s="15">
        <f t="shared" si="2"/>
        <v>11.455319536740477</v>
      </c>
      <c r="J37" s="15">
        <f t="shared" ca="1" si="3"/>
        <v>0.96173883872548194</v>
      </c>
      <c r="K37" s="15">
        <f t="shared" ca="1" si="4"/>
        <v>38.410482819263365</v>
      </c>
      <c r="M37" s="17" t="s">
        <v>46</v>
      </c>
    </row>
    <row r="38" spans="5:13" x14ac:dyDescent="0.2">
      <c r="E38" s="14">
        <v>27</v>
      </c>
      <c r="F38" s="15">
        <f t="shared" si="0"/>
        <v>1</v>
      </c>
      <c r="G38" s="15">
        <v>12</v>
      </c>
      <c r="H38" s="15">
        <f t="shared" si="1"/>
        <v>1.0791812460476249</v>
      </c>
      <c r="I38" s="15">
        <f t="shared" si="2"/>
        <v>12.950174952571498</v>
      </c>
      <c r="J38" s="15">
        <f t="shared" ca="1" si="3"/>
        <v>-0.58970207334897085</v>
      </c>
      <c r="K38" s="15">
        <f t="shared" ca="1" si="4"/>
        <v>41.419185276460766</v>
      </c>
    </row>
    <row r="39" spans="5:13" x14ac:dyDescent="0.2">
      <c r="E39" s="14">
        <v>28</v>
      </c>
      <c r="F39" s="15">
        <f t="shared" si="0"/>
        <v>1</v>
      </c>
      <c r="G39" s="15">
        <v>13</v>
      </c>
      <c r="H39" s="15">
        <f t="shared" si="1"/>
        <v>1.1139433523068367</v>
      </c>
      <c r="I39" s="15">
        <f t="shared" si="2"/>
        <v>14.481263579988877</v>
      </c>
      <c r="J39" s="15">
        <f t="shared" ca="1" si="3"/>
        <v>0.21781412054101534</v>
      </c>
      <c r="K39" s="15">
        <f t="shared" ca="1" si="4"/>
        <v>46.889491565121318</v>
      </c>
    </row>
    <row r="40" spans="5:13" x14ac:dyDescent="0.2">
      <c r="E40" s="14">
        <v>29</v>
      </c>
      <c r="F40" s="15">
        <f t="shared" si="0"/>
        <v>1</v>
      </c>
      <c r="G40" s="15">
        <v>14</v>
      </c>
      <c r="H40" s="15">
        <f t="shared" si="1"/>
        <v>1.146128035678238</v>
      </c>
      <c r="I40" s="15">
        <f t="shared" si="2"/>
        <v>16.045792499495331</v>
      </c>
      <c r="J40" s="15">
        <f t="shared" ca="1" si="3"/>
        <v>0.79972892014428476</v>
      </c>
      <c r="K40" s="15">
        <f t="shared" ca="1" si="4"/>
        <v>52.229362489986748</v>
      </c>
    </row>
    <row r="41" spans="5:13" x14ac:dyDescent="0.2">
      <c r="E41" s="14">
        <v>30</v>
      </c>
      <c r="F41" s="15">
        <f t="shared" si="0"/>
        <v>1</v>
      </c>
      <c r="G41" s="15">
        <v>15</v>
      </c>
      <c r="H41" s="15">
        <f t="shared" si="1"/>
        <v>1.1760912590556813</v>
      </c>
      <c r="I41" s="15">
        <f t="shared" si="2"/>
        <v>17.64136888583522</v>
      </c>
      <c r="J41" s="15">
        <f t="shared" ca="1" si="3"/>
        <v>0.9561949205985365</v>
      </c>
      <c r="K41" s="15">
        <f t="shared" ca="1" si="4"/>
        <v>57.232484096215558</v>
      </c>
    </row>
    <row r="42" spans="5:13" x14ac:dyDescent="0.2">
      <c r="E42" s="14">
        <v>31</v>
      </c>
      <c r="F42" s="15">
        <f t="shared" si="0"/>
        <v>1</v>
      </c>
      <c r="G42" s="15">
        <v>16</v>
      </c>
      <c r="H42" s="15">
        <f t="shared" si="1"/>
        <v>1.2041199826559248</v>
      </c>
      <c r="I42" s="15">
        <f t="shared" si="2"/>
        <v>19.265919722494797</v>
      </c>
      <c r="J42" s="15">
        <f t="shared" ca="1" si="3"/>
        <v>0.1406291954152763</v>
      </c>
      <c r="K42" s="15">
        <f t="shared" ca="1" si="4"/>
        <v>61.346628328211516</v>
      </c>
    </row>
    <row r="43" spans="5:13" x14ac:dyDescent="0.2">
      <c r="E43" s="14">
        <v>32</v>
      </c>
      <c r="F43" s="15">
        <f t="shared" si="0"/>
        <v>1</v>
      </c>
      <c r="G43" s="15">
        <v>17</v>
      </c>
      <c r="H43" s="15">
        <f t="shared" si="1"/>
        <v>1.2304489213782739</v>
      </c>
      <c r="I43" s="15">
        <f t="shared" si="2"/>
        <v>20.917631663430654</v>
      </c>
      <c r="J43" s="15">
        <f t="shared" ca="1" si="3"/>
        <v>0.54977629765716074</v>
      </c>
      <c r="K43" s="15">
        <f t="shared" ca="1" si="4"/>
        <v>66.763569130705676</v>
      </c>
    </row>
    <row r="44" spans="5:13" x14ac:dyDescent="0.2">
      <c r="E44" s="14">
        <v>33</v>
      </c>
      <c r="F44" s="15">
        <f t="shared" si="0"/>
        <v>1</v>
      </c>
      <c r="G44" s="15">
        <v>18</v>
      </c>
      <c r="H44" s="15">
        <f t="shared" si="1"/>
        <v>1.255272505103306</v>
      </c>
      <c r="I44" s="15">
        <f t="shared" si="2"/>
        <v>22.594905091859509</v>
      </c>
      <c r="J44" s="15">
        <f t="shared" ca="1" si="3"/>
        <v>-0.63849580706382847</v>
      </c>
      <c r="K44" s="15">
        <f t="shared" ca="1" si="4"/>
        <v>70.6567644787213</v>
      </c>
    </row>
    <row r="45" spans="5:13" x14ac:dyDescent="0.2">
      <c r="E45" s="14">
        <v>34</v>
      </c>
      <c r="F45" s="15">
        <f t="shared" si="0"/>
        <v>1</v>
      </c>
      <c r="G45" s="15">
        <v>19</v>
      </c>
      <c r="H45" s="15">
        <f t="shared" si="1"/>
        <v>1.2787536009528289</v>
      </c>
      <c r="I45" s="15">
        <f t="shared" si="2"/>
        <v>24.296318418103748</v>
      </c>
      <c r="J45" s="15">
        <f t="shared" ca="1" si="3"/>
        <v>0.81890648642930608</v>
      </c>
      <c r="K45" s="15">
        <f t="shared" ca="1" si="4"/>
        <v>77.265368942646205</v>
      </c>
    </row>
    <row r="46" spans="5:13" x14ac:dyDescent="0.2">
      <c r="E46" s="14">
        <v>35</v>
      </c>
      <c r="F46" s="15">
        <f t="shared" si="0"/>
        <v>1</v>
      </c>
      <c r="G46" s="15">
        <v>20</v>
      </c>
      <c r="H46" s="15">
        <f t="shared" si="1"/>
        <v>1.3010299956639813</v>
      </c>
      <c r="I46" s="15">
        <f t="shared" si="2"/>
        <v>26.020599913279625</v>
      </c>
      <c r="J46" s="15">
        <f t="shared" ca="1" si="3"/>
        <v>0.40073807692620655</v>
      </c>
      <c r="K46" s="15">
        <f t="shared" ca="1" si="4"/>
        <v>82.06459780809304</v>
      </c>
    </row>
    <row r="47" spans="5:13" x14ac:dyDescent="0.2">
      <c r="E47" s="14">
        <v>36</v>
      </c>
      <c r="F47" s="15">
        <f t="shared" si="0"/>
        <v>1</v>
      </c>
      <c r="G47" s="15">
        <v>21</v>
      </c>
      <c r="H47" s="15">
        <f t="shared" si="1"/>
        <v>1.3222192947339193</v>
      </c>
      <c r="I47" s="15">
        <f t="shared" si="2"/>
        <v>27.766605189412306</v>
      </c>
      <c r="J47" s="15">
        <f t="shared" ca="1" si="3"/>
        <v>-0.65611122031586122</v>
      </c>
      <c r="K47" s="15">
        <f t="shared" ca="1" si="4"/>
        <v>86.288142937388898</v>
      </c>
    </row>
    <row r="48" spans="5:13" x14ac:dyDescent="0.2">
      <c r="E48" s="14">
        <v>37</v>
      </c>
      <c r="F48" s="15">
        <f t="shared" si="0"/>
        <v>1</v>
      </c>
      <c r="G48" s="15">
        <v>22</v>
      </c>
      <c r="H48" s="15">
        <f t="shared" si="1"/>
        <v>1.3424226808222062</v>
      </c>
      <c r="I48" s="15">
        <f t="shared" si="2"/>
        <v>29.533298978088535</v>
      </c>
      <c r="J48" s="15">
        <f t="shared" ca="1" si="3"/>
        <v>-0.39744539864814676</v>
      </c>
      <c r="K48" s="15">
        <f t="shared" ca="1" si="4"/>
        <v>91.887296897261862</v>
      </c>
    </row>
    <row r="49" spans="5:11" x14ac:dyDescent="0.2">
      <c r="E49" s="14">
        <v>38</v>
      </c>
      <c r="F49" s="15">
        <f t="shared" si="0"/>
        <v>1</v>
      </c>
      <c r="G49" s="15">
        <v>23</v>
      </c>
      <c r="H49" s="15">
        <f t="shared" si="1"/>
        <v>1.3617278360175928</v>
      </c>
      <c r="I49" s="15">
        <f t="shared" si="2"/>
        <v>31.319740228404637</v>
      </c>
      <c r="J49" s="15">
        <f t="shared" ca="1" si="3"/>
        <v>-0.64602838303009391</v>
      </c>
      <c r="K49" s="15">
        <f t="shared" ca="1" si="4"/>
        <v>97.036647974218994</v>
      </c>
    </row>
    <row r="50" spans="5:11" x14ac:dyDescent="0.2">
      <c r="E50" s="14">
        <v>39</v>
      </c>
      <c r="F50" s="15">
        <f t="shared" si="0"/>
        <v>1</v>
      </c>
      <c r="G50" s="15">
        <v>24</v>
      </c>
      <c r="H50" s="15">
        <f t="shared" si="1"/>
        <v>1.3802112417116059</v>
      </c>
      <c r="I50" s="15">
        <f t="shared" si="2"/>
        <v>33.125069801078538</v>
      </c>
      <c r="J50" s="15">
        <f t="shared" ca="1" si="3"/>
        <v>-0.78198088435591462</v>
      </c>
      <c r="K50" s="15">
        <f t="shared" ca="1" si="4"/>
        <v>102.35365100230291</v>
      </c>
    </row>
    <row r="51" spans="5:11" x14ac:dyDescent="0.2">
      <c r="E51" s="14">
        <v>40</v>
      </c>
      <c r="F51" s="15">
        <f t="shared" si="0"/>
        <v>1</v>
      </c>
      <c r="G51" s="15">
        <v>25</v>
      </c>
      <c r="H51" s="15">
        <f t="shared" si="1"/>
        <v>1.3979400086720377</v>
      </c>
      <c r="I51" s="15">
        <f t="shared" si="2"/>
        <v>34.948500216800944</v>
      </c>
      <c r="J51" s="15">
        <f t="shared" ca="1" si="3"/>
        <v>0.75278739140250495</v>
      </c>
      <c r="K51" s="15">
        <f t="shared" ca="1" si="4"/>
        <v>109.39416805914942</v>
      </c>
    </row>
    <row r="52" spans="5:11" x14ac:dyDescent="0.2">
      <c r="E52" s="14">
        <v>41</v>
      </c>
      <c r="F52" s="15">
        <f t="shared" si="0"/>
        <v>1</v>
      </c>
      <c r="G52" s="15">
        <v>26</v>
      </c>
      <c r="H52" s="15">
        <f t="shared" si="1"/>
        <v>1.414973347970818</v>
      </c>
      <c r="I52" s="15">
        <f t="shared" si="2"/>
        <v>36.789307047241266</v>
      </c>
      <c r="J52" s="15">
        <f t="shared" ca="1" si="3"/>
        <v>0.28691733405520869</v>
      </c>
      <c r="K52" s="15">
        <f t="shared" ca="1" si="4"/>
        <v>114.48478517172063</v>
      </c>
    </row>
    <row r="53" spans="5:11" x14ac:dyDescent="0.2">
      <c r="E53" s="14">
        <v>42</v>
      </c>
      <c r="F53" s="15">
        <f t="shared" si="0"/>
        <v>1</v>
      </c>
      <c r="G53" s="15">
        <v>27</v>
      </c>
      <c r="H53" s="15">
        <f t="shared" si="1"/>
        <v>1.4313637641589874</v>
      </c>
      <c r="I53" s="15">
        <f t="shared" si="2"/>
        <v>38.646821632292657</v>
      </c>
      <c r="J53" s="15">
        <f t="shared" ca="1" si="3"/>
        <v>0.9675905729257912</v>
      </c>
      <c r="K53" s="15">
        <f t="shared" ca="1" si="4"/>
        <v>120.77078299812173</v>
      </c>
    </row>
    <row r="54" spans="5:11" x14ac:dyDescent="0.2">
      <c r="E54" s="14">
        <v>43</v>
      </c>
      <c r="F54" s="15">
        <f t="shared" si="0"/>
        <v>1</v>
      </c>
      <c r="G54" s="15">
        <v>28</v>
      </c>
      <c r="H54" s="15">
        <f t="shared" si="1"/>
        <v>1.4471580313422192</v>
      </c>
      <c r="I54" s="15">
        <f t="shared" si="2"/>
        <v>40.520424877582137</v>
      </c>
      <c r="J54" s="15">
        <f t="shared" ca="1" si="3"/>
        <v>-0.52802914678724777</v>
      </c>
      <c r="K54" s="15">
        <f t="shared" ca="1" si="4"/>
        <v>124.9275615486436</v>
      </c>
    </row>
    <row r="55" spans="5:11" x14ac:dyDescent="0.2">
      <c r="E55" s="14">
        <v>44</v>
      </c>
      <c r="F55" s="15">
        <f t="shared" si="0"/>
        <v>1</v>
      </c>
      <c r="G55" s="15">
        <v>29</v>
      </c>
      <c r="H55" s="15">
        <f t="shared" si="1"/>
        <v>1.4623979978989561</v>
      </c>
      <c r="I55" s="15">
        <f t="shared" si="2"/>
        <v>42.409541939069726</v>
      </c>
      <c r="J55" s="15">
        <f t="shared" ca="1" si="3"/>
        <v>0.41612756418994157</v>
      </c>
      <c r="K55" s="15">
        <f t="shared" ca="1" si="4"/>
        <v>131.56954937719703</v>
      </c>
    </row>
    <row r="56" spans="5:11" x14ac:dyDescent="0.2">
      <c r="E56" s="14">
        <v>45</v>
      </c>
      <c r="F56" s="15">
        <f t="shared" si="0"/>
        <v>1</v>
      </c>
      <c r="G56" s="15">
        <v>30</v>
      </c>
      <c r="H56" s="15">
        <f t="shared" si="1"/>
        <v>1.4771212547196624</v>
      </c>
      <c r="I56" s="15">
        <f t="shared" si="2"/>
        <v>44.313637641589871</v>
      </c>
      <c r="J56" s="15">
        <f t="shared" ca="1" si="3"/>
        <v>-0.63944959203281737</v>
      </c>
      <c r="K56" s="15">
        <f t="shared" ca="1" si="4"/>
        <v>136.25570584217613</v>
      </c>
    </row>
    <row r="57" spans="5:11" x14ac:dyDescent="0.2">
      <c r="E57" s="14">
        <v>46</v>
      </c>
      <c r="F57" s="15">
        <f t="shared" si="0"/>
        <v>1</v>
      </c>
      <c r="G57" s="15">
        <v>31</v>
      </c>
      <c r="H57" s="15">
        <f t="shared" si="1"/>
        <v>1.4913616938342726</v>
      </c>
      <c r="I57" s="15">
        <f t="shared" si="2"/>
        <v>46.232212508862453</v>
      </c>
      <c r="J57" s="15">
        <f t="shared" ca="1" si="3"/>
        <v>0.80550673750818835</v>
      </c>
      <c r="K57" s="15">
        <f t="shared" ca="1" si="4"/>
        <v>143.48486765176409</v>
      </c>
    </row>
    <row r="58" spans="5:11" x14ac:dyDescent="0.2">
      <c r="E58" s="14">
        <v>47</v>
      </c>
      <c r="F58" s="15">
        <f t="shared" si="0"/>
        <v>1</v>
      </c>
      <c r="G58" s="15">
        <v>32</v>
      </c>
      <c r="H58" s="15">
        <f t="shared" si="1"/>
        <v>1.505149978319906</v>
      </c>
      <c r="I58" s="15">
        <f t="shared" si="2"/>
        <v>48.164799306236993</v>
      </c>
      <c r="J58" s="15">
        <f t="shared" ca="1" si="3"/>
        <v>-0.20433978915536466</v>
      </c>
      <c r="K58" s="15">
        <f t="shared" ca="1" si="4"/>
        <v>148.30035808619542</v>
      </c>
    </row>
    <row r="59" spans="5:11" x14ac:dyDescent="0.2">
      <c r="E59" s="14">
        <v>48</v>
      </c>
      <c r="F59" s="15">
        <f t="shared" si="0"/>
        <v>1</v>
      </c>
      <c r="G59" s="15">
        <v>33</v>
      </c>
      <c r="H59" s="15">
        <f t="shared" si="1"/>
        <v>1.5185139398778875</v>
      </c>
      <c r="I59" s="15">
        <f t="shared" si="2"/>
        <v>50.110960015970285</v>
      </c>
      <c r="J59" s="15">
        <f t="shared" ca="1" si="3"/>
        <v>-0.33956188476654536</v>
      </c>
      <c r="K59" s="15">
        <f t="shared" ca="1" si="4"/>
        <v>154.03034604290011</v>
      </c>
    </row>
    <row r="60" spans="5:11" x14ac:dyDescent="0.2">
      <c r="E60" s="14">
        <v>49</v>
      </c>
      <c r="F60" s="15">
        <f t="shared" si="0"/>
        <v>1</v>
      </c>
      <c r="G60" s="15">
        <v>34</v>
      </c>
      <c r="H60" s="15">
        <f t="shared" si="1"/>
        <v>1.5314789170422551</v>
      </c>
      <c r="I60" s="15">
        <f t="shared" si="2"/>
        <v>52.070283179436672</v>
      </c>
      <c r="J60" s="15">
        <f t="shared" ca="1" si="3"/>
        <v>0.31703781665617359</v>
      </c>
      <c r="K60" s="15">
        <f t="shared" ca="1" si="4"/>
        <v>160.5908451890507</v>
      </c>
    </row>
    <row r="61" spans="5:11" x14ac:dyDescent="0.2">
      <c r="E61" s="14">
        <v>50</v>
      </c>
      <c r="F61" s="15">
        <f t="shared" si="0"/>
        <v>1</v>
      </c>
      <c r="G61" s="15">
        <v>35</v>
      </c>
      <c r="H61" s="15">
        <f t="shared" si="1"/>
        <v>1.5440680443502757</v>
      </c>
      <c r="I61" s="15">
        <f t="shared" si="2"/>
        <v>54.042381552259648</v>
      </c>
      <c r="J61" s="15">
        <f t="shared" ca="1" si="3"/>
        <v>0.24549425121202839</v>
      </c>
      <c r="K61" s="15">
        <f t="shared" ca="1" si="4"/>
        <v>166.46077499669153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C21E-232D-4D62-B83D-2E5D79DF53A2}">
  <dimension ref="A1:E11"/>
  <sheetViews>
    <sheetView tabSelected="1" workbookViewId="0">
      <selection activeCell="A12" sqref="A12"/>
    </sheetView>
  </sheetViews>
  <sheetFormatPr defaultRowHeight="15" x14ac:dyDescent="0.25"/>
  <cols>
    <col min="2" max="2" width="10" bestFit="1" customWidth="1"/>
  </cols>
  <sheetData>
    <row r="1" spans="1:5" x14ac:dyDescent="0.25">
      <c r="A1" t="s">
        <v>48</v>
      </c>
      <c r="B1" t="s">
        <v>49</v>
      </c>
      <c r="D1" t="s">
        <v>48</v>
      </c>
      <c r="E1" t="s">
        <v>50</v>
      </c>
    </row>
    <row r="2" spans="1:5" x14ac:dyDescent="0.25">
      <c r="A2">
        <f>(10^3)</f>
        <v>1000</v>
      </c>
      <c r="B2">
        <f>(3*10^6)</f>
        <v>3000000</v>
      </c>
      <c r="D2">
        <f>(2*10^4)</f>
        <v>20000</v>
      </c>
      <c r="E2">
        <v>1</v>
      </c>
    </row>
    <row r="3" spans="1:5" x14ac:dyDescent="0.25">
      <c r="A3">
        <f>(2*10^3)</f>
        <v>2000</v>
      </c>
      <c r="B3">
        <f>(12*10^6)</f>
        <v>12000000</v>
      </c>
      <c r="D3">
        <f>(4*10^4)</f>
        <v>40000</v>
      </c>
      <c r="E3">
        <v>5</v>
      </c>
    </row>
    <row r="4" spans="1:5" x14ac:dyDescent="0.25">
      <c r="A4">
        <f>(4*10^3)</f>
        <v>4000</v>
      </c>
      <c r="B4">
        <f>(48*10^6)</f>
        <v>48000000</v>
      </c>
      <c r="D4">
        <f>(8*10^4)</f>
        <v>80000</v>
      </c>
      <c r="E4">
        <v>19</v>
      </c>
    </row>
    <row r="5" spans="1:5" x14ac:dyDescent="0.25">
      <c r="A5">
        <f>(8*10^3)</f>
        <v>8000</v>
      </c>
      <c r="B5">
        <f>(191*10^6)</f>
        <v>191000000</v>
      </c>
      <c r="D5">
        <f>(16*10^4)</f>
        <v>160000</v>
      </c>
      <c r="E5">
        <v>78</v>
      </c>
    </row>
    <row r="6" spans="1:5" x14ac:dyDescent="0.25">
      <c r="A6">
        <f>(16*10^3)</f>
        <v>16000</v>
      </c>
      <c r="B6">
        <f>(768*10^6)</f>
        <v>768000000</v>
      </c>
      <c r="D6">
        <f>(32*10^4)</f>
        <v>320000</v>
      </c>
      <c r="E6">
        <v>310</v>
      </c>
    </row>
    <row r="9" spans="1:5" x14ac:dyDescent="0.25">
      <c r="A9" t="s">
        <v>51</v>
      </c>
    </row>
    <row r="10" spans="1:5" x14ac:dyDescent="0.25">
      <c r="A10" t="s">
        <v>52</v>
      </c>
    </row>
    <row r="11" spans="1:5" x14ac:dyDescent="0.25">
      <c r="A11" t="s">
        <v>53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Props1.xml><?xml version="1.0" encoding="utf-8"?>
<ds:datastoreItem xmlns:ds="http://schemas.openxmlformats.org/officeDocument/2006/customXml" ds:itemID="{A6BB1261-4E2D-4027-A0BB-35A5537D1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8F1FA-2BAF-4D7B-8ABA-5B29F88C8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298CCF-48CB-43C7-BDBF-149BB205F6F7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bf7ddf05-04db-4ddb-879d-cf8e2d2a5023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LeastSquaresCurveFit</vt:lpstr>
      <vt:lpstr>2ndOrderPolynomial</vt:lpstr>
      <vt:lpstr>NLogN</vt:lpstr>
      <vt:lpstr>MarkSort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cp:lastPrinted>2025-05-12T05:02:21Z</cp:lastPrinted>
  <dcterms:created xsi:type="dcterms:W3CDTF">2025-05-12T04:06:31Z</dcterms:created>
  <dcterms:modified xsi:type="dcterms:W3CDTF">2025-05-12T05:03:45Z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