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MV for Time Study VRT\Operation Break-Down\Home OBD\5- SMV VRT Summary\"/>
    </mc:Choice>
  </mc:AlternateContent>
  <bookViews>
    <workbookView xWindow="0" yWindow="0" windowWidth="20490" windowHeight="7755"/>
  </bookViews>
  <sheets>
    <sheet name="IE更新 IE Update" sheetId="1" r:id="rId1"/>
    <sheet name="款式圖 SMV Style Ref" sheetId="2" r:id="rId2"/>
    <sheet name="差異 % Change % (1)" sheetId="5" r:id="rId3"/>
  </sheets>
  <definedNames>
    <definedName name="_xlnm.Print_Area" localSheetId="2">'差異 % Change % (1)'!$A$1:$S$103</definedName>
  </definedNames>
  <calcPr calcId="152511"/>
</workbook>
</file>

<file path=xl/calcChain.xml><?xml version="1.0" encoding="utf-8"?>
<calcChain xmlns="http://schemas.openxmlformats.org/spreadsheetml/2006/main">
  <c r="C5" i="1" l="1"/>
  <c r="J63" i="5" l="1"/>
  <c r="J62" i="5"/>
  <c r="J61" i="5"/>
  <c r="J60" i="5"/>
  <c r="P60" i="5" l="1"/>
  <c r="Q60" i="5"/>
  <c r="R60" i="5"/>
  <c r="P61" i="5"/>
  <c r="Q61" i="5"/>
  <c r="R61" i="5"/>
  <c r="P62" i="5"/>
  <c r="Q62" i="5"/>
  <c r="R62" i="5"/>
  <c r="P63" i="5"/>
  <c r="Q63" i="5"/>
  <c r="R63" i="5"/>
  <c r="B60" i="5"/>
  <c r="B61" i="5" s="1"/>
  <c r="B62" i="5" s="1"/>
  <c r="B63" i="5" s="1"/>
  <c r="N60" i="5"/>
  <c r="M60" i="5" s="1"/>
  <c r="L60" i="5" s="1"/>
  <c r="O60" i="5" s="1"/>
  <c r="N61" i="5"/>
  <c r="M61" i="5" s="1"/>
  <c r="L61" i="5" s="1"/>
  <c r="O61" i="5" s="1"/>
  <c r="N62" i="5"/>
  <c r="M62" i="5" s="1"/>
  <c r="L62" i="5" s="1"/>
  <c r="O62" i="5" s="1"/>
  <c r="N63" i="5"/>
  <c r="M63" i="5" s="1"/>
  <c r="L63" i="5" s="1"/>
  <c r="O63" i="5" s="1"/>
  <c r="S61" i="5" l="1"/>
  <c r="S60" i="5"/>
  <c r="S63" i="5"/>
  <c r="S62" i="5"/>
  <c r="J8" i="1"/>
  <c r="L79" i="1" l="1"/>
  <c r="L78" i="1"/>
  <c r="L77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M4" i="5"/>
  <c r="N18" i="5"/>
  <c r="L4" i="5" l="1"/>
  <c r="S4" i="5" s="1"/>
  <c r="R59" i="5"/>
  <c r="Q59" i="5"/>
  <c r="P59" i="5"/>
  <c r="N59" i="5"/>
  <c r="L59" i="5"/>
  <c r="S59" i="5" s="1"/>
  <c r="J59" i="5"/>
  <c r="B59" i="5"/>
  <c r="R58" i="5"/>
  <c r="Q58" i="5"/>
  <c r="P58" i="5"/>
  <c r="N58" i="5"/>
  <c r="L58" i="5"/>
  <c r="S58" i="5" s="1"/>
  <c r="J58" i="5"/>
  <c r="B58" i="5"/>
  <c r="R57" i="5"/>
  <c r="Q57" i="5"/>
  <c r="P57" i="5"/>
  <c r="N57" i="5"/>
  <c r="L57" i="5"/>
  <c r="S57" i="5" s="1"/>
  <c r="J57" i="5"/>
  <c r="B57" i="5"/>
  <c r="S56" i="5"/>
  <c r="R56" i="5"/>
  <c r="Q56" i="5"/>
  <c r="P56" i="5"/>
  <c r="O56" i="5"/>
  <c r="N56" i="5"/>
  <c r="L56" i="5"/>
  <c r="J56" i="5"/>
  <c r="B56" i="5"/>
  <c r="R55" i="5"/>
  <c r="Q55" i="5"/>
  <c r="P55" i="5"/>
  <c r="N55" i="5"/>
  <c r="L55" i="5"/>
  <c r="S55" i="5" s="1"/>
  <c r="J55" i="5"/>
  <c r="B55" i="5"/>
  <c r="R54" i="5"/>
  <c r="Q54" i="5"/>
  <c r="P54" i="5"/>
  <c r="N54" i="5"/>
  <c r="L54" i="5"/>
  <c r="S54" i="5" s="1"/>
  <c r="J54" i="5"/>
  <c r="B54" i="5"/>
  <c r="R53" i="5"/>
  <c r="Q53" i="5"/>
  <c r="P53" i="5"/>
  <c r="N53" i="5"/>
  <c r="L53" i="5"/>
  <c r="S53" i="5" s="1"/>
  <c r="J53" i="5"/>
  <c r="B53" i="5"/>
  <c r="S52" i="5"/>
  <c r="R52" i="5"/>
  <c r="Q52" i="5"/>
  <c r="P52" i="5"/>
  <c r="O52" i="5"/>
  <c r="N52" i="5"/>
  <c r="L52" i="5"/>
  <c r="J52" i="5"/>
  <c r="B52" i="5"/>
  <c r="R51" i="5"/>
  <c r="Q51" i="5"/>
  <c r="P51" i="5"/>
  <c r="N51" i="5"/>
  <c r="L51" i="5"/>
  <c r="S51" i="5" s="1"/>
  <c r="J51" i="5"/>
  <c r="B51" i="5"/>
  <c r="R50" i="5"/>
  <c r="Q50" i="5"/>
  <c r="P50" i="5"/>
  <c r="N50" i="5"/>
  <c r="L50" i="5"/>
  <c r="S50" i="5" s="1"/>
  <c r="J50" i="5"/>
  <c r="B50" i="5"/>
  <c r="R49" i="5"/>
  <c r="Q49" i="5"/>
  <c r="P49" i="5"/>
  <c r="N49" i="5"/>
  <c r="L49" i="5"/>
  <c r="S49" i="5" s="1"/>
  <c r="J49" i="5"/>
  <c r="B49" i="5"/>
  <c r="S48" i="5"/>
  <c r="R48" i="5"/>
  <c r="Q48" i="5"/>
  <c r="P48" i="5"/>
  <c r="O48" i="5"/>
  <c r="N48" i="5"/>
  <c r="L48" i="5"/>
  <c r="J48" i="5"/>
  <c r="B48" i="5"/>
  <c r="R47" i="5"/>
  <c r="Q47" i="5"/>
  <c r="P47" i="5"/>
  <c r="N47" i="5"/>
  <c r="L47" i="5"/>
  <c r="S47" i="5" s="1"/>
  <c r="J47" i="5"/>
  <c r="B47" i="5"/>
  <c r="R46" i="5"/>
  <c r="Q46" i="5"/>
  <c r="P46" i="5"/>
  <c r="N46" i="5"/>
  <c r="L46" i="5"/>
  <c r="S46" i="5" s="1"/>
  <c r="J46" i="5"/>
  <c r="B46" i="5"/>
  <c r="R45" i="5"/>
  <c r="Q45" i="5"/>
  <c r="P45" i="5"/>
  <c r="N45" i="5"/>
  <c r="L45" i="5"/>
  <c r="S45" i="5" s="1"/>
  <c r="J45" i="5"/>
  <c r="B45" i="5"/>
  <c r="S44" i="5"/>
  <c r="R44" i="5"/>
  <c r="Q44" i="5"/>
  <c r="P44" i="5"/>
  <c r="O44" i="5"/>
  <c r="N44" i="5"/>
  <c r="L44" i="5"/>
  <c r="J44" i="5"/>
  <c r="B44" i="5"/>
  <c r="R43" i="5"/>
  <c r="Q43" i="5"/>
  <c r="P43" i="5"/>
  <c r="N43" i="5"/>
  <c r="L43" i="5"/>
  <c r="S43" i="5" s="1"/>
  <c r="J43" i="5"/>
  <c r="B43" i="5"/>
  <c r="R42" i="5"/>
  <c r="Q42" i="5"/>
  <c r="P42" i="5"/>
  <c r="N42" i="5"/>
  <c r="L42" i="5"/>
  <c r="S42" i="5" s="1"/>
  <c r="J42" i="5"/>
  <c r="B42" i="5"/>
  <c r="R41" i="5"/>
  <c r="Q41" i="5"/>
  <c r="P41" i="5"/>
  <c r="N41" i="5"/>
  <c r="L41" i="5"/>
  <c r="S41" i="5" s="1"/>
  <c r="J41" i="5"/>
  <c r="B41" i="5"/>
  <c r="S40" i="5"/>
  <c r="R40" i="5"/>
  <c r="Q40" i="5"/>
  <c r="P40" i="5"/>
  <c r="O40" i="5"/>
  <c r="N40" i="5"/>
  <c r="L40" i="5"/>
  <c r="J40" i="5"/>
  <c r="B40" i="5"/>
  <c r="R39" i="5"/>
  <c r="Q39" i="5"/>
  <c r="P39" i="5"/>
  <c r="N39" i="5"/>
  <c r="L39" i="5"/>
  <c r="S39" i="5" s="1"/>
  <c r="J39" i="5"/>
  <c r="B39" i="5"/>
  <c r="R38" i="5"/>
  <c r="Q38" i="5"/>
  <c r="P38" i="5"/>
  <c r="N38" i="5"/>
  <c r="L38" i="5"/>
  <c r="S38" i="5" s="1"/>
  <c r="J38" i="5"/>
  <c r="B38" i="5"/>
  <c r="R37" i="5"/>
  <c r="Q37" i="5"/>
  <c r="P37" i="5"/>
  <c r="N37" i="5"/>
  <c r="L37" i="5"/>
  <c r="S37" i="5" s="1"/>
  <c r="J37" i="5"/>
  <c r="B37" i="5"/>
  <c r="S36" i="5"/>
  <c r="R36" i="5"/>
  <c r="Q36" i="5"/>
  <c r="P36" i="5"/>
  <c r="O36" i="5"/>
  <c r="N36" i="5"/>
  <c r="L36" i="5"/>
  <c r="J36" i="5"/>
  <c r="B36" i="5"/>
  <c r="R35" i="5"/>
  <c r="Q35" i="5"/>
  <c r="P35" i="5"/>
  <c r="N35" i="5"/>
  <c r="L35" i="5"/>
  <c r="S35" i="5" s="1"/>
  <c r="J35" i="5"/>
  <c r="B35" i="5"/>
  <c r="R34" i="5"/>
  <c r="Q34" i="5"/>
  <c r="P34" i="5"/>
  <c r="N34" i="5"/>
  <c r="L34" i="5"/>
  <c r="S34" i="5" s="1"/>
  <c r="J34" i="5"/>
  <c r="B34" i="5"/>
  <c r="R33" i="5"/>
  <c r="Q33" i="5"/>
  <c r="P33" i="5"/>
  <c r="N33" i="5"/>
  <c r="L33" i="5"/>
  <c r="S33" i="5" s="1"/>
  <c r="J33" i="5"/>
  <c r="B33" i="5"/>
  <c r="S32" i="5"/>
  <c r="R32" i="5"/>
  <c r="Q32" i="5"/>
  <c r="P32" i="5"/>
  <c r="O32" i="5"/>
  <c r="N32" i="5"/>
  <c r="L32" i="5"/>
  <c r="J32" i="5"/>
  <c r="B32" i="5"/>
  <c r="R31" i="5"/>
  <c r="Q31" i="5"/>
  <c r="P31" i="5"/>
  <c r="N31" i="5"/>
  <c r="L31" i="5"/>
  <c r="S31" i="5" s="1"/>
  <c r="J31" i="5"/>
  <c r="B31" i="5"/>
  <c r="R30" i="5"/>
  <c r="Q30" i="5"/>
  <c r="P30" i="5"/>
  <c r="N30" i="5"/>
  <c r="L30" i="5"/>
  <c r="S30" i="5" s="1"/>
  <c r="J30" i="5"/>
  <c r="B30" i="5"/>
  <c r="R29" i="5"/>
  <c r="Q29" i="5"/>
  <c r="P29" i="5"/>
  <c r="N29" i="5"/>
  <c r="L29" i="5"/>
  <c r="S29" i="5" s="1"/>
  <c r="J29" i="5"/>
  <c r="B29" i="5"/>
  <c r="S28" i="5"/>
  <c r="R28" i="5"/>
  <c r="Q28" i="5"/>
  <c r="P28" i="5"/>
  <c r="O28" i="5"/>
  <c r="N28" i="5"/>
  <c r="L28" i="5"/>
  <c r="J28" i="5"/>
  <c r="B28" i="5"/>
  <c r="R27" i="5"/>
  <c r="Q27" i="5"/>
  <c r="P27" i="5"/>
  <c r="N27" i="5"/>
  <c r="L27" i="5"/>
  <c r="S27" i="5" s="1"/>
  <c r="J27" i="5"/>
  <c r="B27" i="5"/>
  <c r="R26" i="5"/>
  <c r="Q26" i="5"/>
  <c r="P26" i="5"/>
  <c r="N26" i="5"/>
  <c r="L26" i="5"/>
  <c r="S26" i="5" s="1"/>
  <c r="J26" i="5"/>
  <c r="B26" i="5"/>
  <c r="R25" i="5"/>
  <c r="Q25" i="5"/>
  <c r="P25" i="5"/>
  <c r="N25" i="5"/>
  <c r="L25" i="5"/>
  <c r="S25" i="5" s="1"/>
  <c r="J25" i="5"/>
  <c r="B25" i="5"/>
  <c r="S24" i="5"/>
  <c r="R24" i="5"/>
  <c r="Q24" i="5"/>
  <c r="P24" i="5"/>
  <c r="O24" i="5"/>
  <c r="N24" i="5"/>
  <c r="L24" i="5"/>
  <c r="J24" i="5"/>
  <c r="B24" i="5"/>
  <c r="R23" i="5"/>
  <c r="Q23" i="5"/>
  <c r="P23" i="5"/>
  <c r="N23" i="5"/>
  <c r="L23" i="5"/>
  <c r="S23" i="5" s="1"/>
  <c r="J23" i="5"/>
  <c r="B23" i="5"/>
  <c r="R22" i="5"/>
  <c r="Q22" i="5"/>
  <c r="P22" i="5"/>
  <c r="N22" i="5"/>
  <c r="L22" i="5"/>
  <c r="S22" i="5" s="1"/>
  <c r="J22" i="5"/>
  <c r="B22" i="5"/>
  <c r="R21" i="5"/>
  <c r="Q21" i="5"/>
  <c r="P21" i="5"/>
  <c r="N21" i="5"/>
  <c r="L21" i="5"/>
  <c r="S21" i="5" s="1"/>
  <c r="J21" i="5"/>
  <c r="B21" i="5"/>
  <c r="S20" i="5"/>
  <c r="R20" i="5"/>
  <c r="Q20" i="5"/>
  <c r="P20" i="5"/>
  <c r="O20" i="5"/>
  <c r="N20" i="5"/>
  <c r="L20" i="5"/>
  <c r="J20" i="5"/>
  <c r="B20" i="5"/>
  <c r="R19" i="5"/>
  <c r="Q19" i="5"/>
  <c r="P19" i="5"/>
  <c r="N19" i="5"/>
  <c r="L19" i="5"/>
  <c r="S19" i="5" s="1"/>
  <c r="J19" i="5"/>
  <c r="B19" i="5"/>
  <c r="R18" i="5"/>
  <c r="Q18" i="5"/>
  <c r="P18" i="5"/>
  <c r="L18" i="5"/>
  <c r="S18" i="5" s="1"/>
  <c r="J18" i="5"/>
  <c r="B18" i="5"/>
  <c r="R17" i="5"/>
  <c r="Q17" i="5"/>
  <c r="P17" i="5"/>
  <c r="N17" i="5"/>
  <c r="L17" i="5"/>
  <c r="S17" i="5" s="1"/>
  <c r="J17" i="5"/>
  <c r="B17" i="5"/>
  <c r="R16" i="5"/>
  <c r="Q16" i="5"/>
  <c r="P16" i="5"/>
  <c r="N16" i="5"/>
  <c r="L16" i="5"/>
  <c r="S16" i="5" s="1"/>
  <c r="J16" i="5"/>
  <c r="B16" i="5"/>
  <c r="R15" i="5"/>
  <c r="Q15" i="5"/>
  <c r="P15" i="5"/>
  <c r="N15" i="5"/>
  <c r="L15" i="5"/>
  <c r="S15" i="5" s="1"/>
  <c r="J15" i="5"/>
  <c r="B15" i="5"/>
  <c r="R14" i="5"/>
  <c r="Q14" i="5"/>
  <c r="P14" i="5"/>
  <c r="N14" i="5"/>
  <c r="L14" i="5"/>
  <c r="S14" i="5" s="1"/>
  <c r="J14" i="5"/>
  <c r="B14" i="5"/>
  <c r="R13" i="5"/>
  <c r="Q13" i="5"/>
  <c r="P13" i="5"/>
  <c r="N13" i="5"/>
  <c r="L13" i="5"/>
  <c r="S13" i="5" s="1"/>
  <c r="J13" i="5"/>
  <c r="B13" i="5"/>
  <c r="R12" i="5"/>
  <c r="Q12" i="5"/>
  <c r="P12" i="5"/>
  <c r="N12" i="5"/>
  <c r="L12" i="5"/>
  <c r="S12" i="5" s="1"/>
  <c r="J12" i="5"/>
  <c r="B12" i="5"/>
  <c r="R11" i="5"/>
  <c r="Q11" i="5"/>
  <c r="P11" i="5"/>
  <c r="N11" i="5"/>
  <c r="L11" i="5"/>
  <c r="S11" i="5" s="1"/>
  <c r="J11" i="5"/>
  <c r="B11" i="5"/>
  <c r="R10" i="5"/>
  <c r="Q10" i="5"/>
  <c r="P10" i="5"/>
  <c r="N10" i="5"/>
  <c r="L10" i="5"/>
  <c r="S10" i="5" s="1"/>
  <c r="J10" i="5"/>
  <c r="B10" i="5"/>
  <c r="R9" i="5"/>
  <c r="Q9" i="5"/>
  <c r="P9" i="5"/>
  <c r="N9" i="5"/>
  <c r="L9" i="5"/>
  <c r="S9" i="5" s="1"/>
  <c r="J9" i="5"/>
  <c r="B9" i="5"/>
  <c r="R8" i="5"/>
  <c r="Q8" i="5"/>
  <c r="P8" i="5"/>
  <c r="N8" i="5"/>
  <c r="L8" i="5"/>
  <c r="S8" i="5" s="1"/>
  <c r="J8" i="5"/>
  <c r="B8" i="5"/>
  <c r="R7" i="5"/>
  <c r="Q7" i="5"/>
  <c r="P7" i="5"/>
  <c r="N7" i="5"/>
  <c r="L7" i="5"/>
  <c r="S7" i="5" s="1"/>
  <c r="J7" i="5"/>
  <c r="B7" i="5"/>
  <c r="R6" i="5"/>
  <c r="Q6" i="5"/>
  <c r="P6" i="5"/>
  <c r="N6" i="5"/>
  <c r="L6" i="5"/>
  <c r="S6" i="5" s="1"/>
  <c r="J6" i="5"/>
  <c r="B6" i="5"/>
  <c r="R5" i="5"/>
  <c r="Q5" i="5"/>
  <c r="P5" i="5"/>
  <c r="N5" i="5"/>
  <c r="L5" i="5"/>
  <c r="S5" i="5" s="1"/>
  <c r="J5" i="5"/>
  <c r="B5" i="5"/>
  <c r="R4" i="5"/>
  <c r="Q4" i="5"/>
  <c r="P4" i="5"/>
  <c r="N4" i="5"/>
  <c r="J4" i="5"/>
  <c r="T3" i="5"/>
  <c r="H114" i="2"/>
  <c r="C114" i="2"/>
  <c r="H95" i="2"/>
  <c r="C95" i="2"/>
  <c r="N79" i="1"/>
  <c r="M79" i="1"/>
  <c r="K79" i="1"/>
  <c r="J79" i="1"/>
  <c r="A79" i="1"/>
  <c r="N78" i="1"/>
  <c r="M78" i="1"/>
  <c r="J78" i="1"/>
  <c r="K78" i="1" s="1"/>
  <c r="A78" i="1"/>
  <c r="N77" i="1"/>
  <c r="M77" i="1"/>
  <c r="K77" i="1"/>
  <c r="J77" i="1"/>
  <c r="A77" i="1"/>
  <c r="N76" i="1"/>
  <c r="M76" i="1"/>
  <c r="L76" i="1" s="1"/>
  <c r="J76" i="1" s="1"/>
  <c r="K76" i="1" s="1"/>
  <c r="A76" i="1"/>
  <c r="M75" i="1"/>
  <c r="L75" i="1" s="1"/>
  <c r="J75" i="1" s="1"/>
  <c r="K75" i="1" s="1"/>
  <c r="A75" i="1"/>
  <c r="N74" i="1"/>
  <c r="M74" i="1"/>
  <c r="L74" i="1" s="1"/>
  <c r="J74" i="1" s="1"/>
  <c r="K74" i="1" s="1"/>
  <c r="A74" i="1"/>
  <c r="M73" i="1"/>
  <c r="L73" i="1" s="1"/>
  <c r="J73" i="1" s="1"/>
  <c r="K73" i="1" s="1"/>
  <c r="A73" i="1"/>
  <c r="M72" i="1"/>
  <c r="L72" i="1" s="1"/>
  <c r="J72" i="1" s="1"/>
  <c r="K72" i="1" s="1"/>
  <c r="A72" i="1"/>
  <c r="M71" i="1"/>
  <c r="L71" i="1" s="1"/>
  <c r="J71" i="1" s="1"/>
  <c r="K71" i="1" s="1"/>
  <c r="A71" i="1"/>
  <c r="N70" i="1"/>
  <c r="M70" i="1"/>
  <c r="L70" i="1" s="1"/>
  <c r="J70" i="1" s="1"/>
  <c r="K70" i="1" s="1"/>
  <c r="A70" i="1"/>
  <c r="M69" i="1"/>
  <c r="L69" i="1" s="1"/>
  <c r="J69" i="1" s="1"/>
  <c r="K69" i="1" s="1"/>
  <c r="A69" i="1"/>
  <c r="M68" i="1"/>
  <c r="L68" i="1" s="1"/>
  <c r="J68" i="1"/>
  <c r="K68" i="1" s="1"/>
  <c r="A68" i="1"/>
  <c r="M67" i="1"/>
  <c r="L67" i="1" s="1"/>
  <c r="J67" i="1" s="1"/>
  <c r="K67" i="1" s="1"/>
  <c r="A67" i="1"/>
  <c r="M66" i="1"/>
  <c r="L66" i="1" s="1"/>
  <c r="J66" i="1" s="1"/>
  <c r="K66" i="1" s="1"/>
  <c r="A66" i="1"/>
  <c r="M65" i="1"/>
  <c r="L65" i="1" s="1"/>
  <c r="J65" i="1" s="1"/>
  <c r="K65" i="1" s="1"/>
  <c r="A65" i="1"/>
  <c r="N64" i="1"/>
  <c r="M64" i="1"/>
  <c r="L64" i="1" s="1"/>
  <c r="J64" i="1" s="1"/>
  <c r="K64" i="1" s="1"/>
  <c r="A64" i="1"/>
  <c r="N63" i="1"/>
  <c r="M63" i="1"/>
  <c r="K63" i="1"/>
  <c r="J63" i="1"/>
  <c r="A63" i="1"/>
  <c r="N62" i="1"/>
  <c r="M62" i="1"/>
  <c r="J62" i="1"/>
  <c r="K62" i="1" s="1"/>
  <c r="A62" i="1"/>
  <c r="N61" i="1"/>
  <c r="M61" i="1"/>
  <c r="K61" i="1"/>
  <c r="J61" i="1"/>
  <c r="A61" i="1"/>
  <c r="N60" i="1"/>
  <c r="M60" i="1"/>
  <c r="J60" i="1"/>
  <c r="K60" i="1" s="1"/>
  <c r="A60" i="1"/>
  <c r="N59" i="1"/>
  <c r="M59" i="1"/>
  <c r="K59" i="1"/>
  <c r="J59" i="1"/>
  <c r="A59" i="1"/>
  <c r="N58" i="1"/>
  <c r="M58" i="1"/>
  <c r="J58" i="1"/>
  <c r="K58" i="1" s="1"/>
  <c r="A58" i="1"/>
  <c r="N57" i="1"/>
  <c r="M57" i="1"/>
  <c r="K57" i="1"/>
  <c r="J57" i="1"/>
  <c r="A57" i="1"/>
  <c r="N56" i="1"/>
  <c r="M56" i="1"/>
  <c r="J56" i="1"/>
  <c r="K56" i="1" s="1"/>
  <c r="A56" i="1"/>
  <c r="N55" i="1"/>
  <c r="M55" i="1"/>
  <c r="K55" i="1"/>
  <c r="J55" i="1"/>
  <c r="A55" i="1"/>
  <c r="N54" i="1"/>
  <c r="M54" i="1"/>
  <c r="J54" i="1"/>
  <c r="K54" i="1" s="1"/>
  <c r="A54" i="1"/>
  <c r="N53" i="1"/>
  <c r="M53" i="1"/>
  <c r="K53" i="1"/>
  <c r="J53" i="1"/>
  <c r="A53" i="1"/>
  <c r="N52" i="1"/>
  <c r="M52" i="1"/>
  <c r="J52" i="1"/>
  <c r="K52" i="1" s="1"/>
  <c r="A52" i="1"/>
  <c r="N51" i="1"/>
  <c r="M51" i="1"/>
  <c r="K51" i="1"/>
  <c r="J51" i="1"/>
  <c r="A51" i="1"/>
  <c r="N50" i="1"/>
  <c r="M50" i="1"/>
  <c r="J50" i="1"/>
  <c r="K50" i="1" s="1"/>
  <c r="A50" i="1"/>
  <c r="N49" i="1"/>
  <c r="M49" i="1"/>
  <c r="K49" i="1"/>
  <c r="J49" i="1"/>
  <c r="A49" i="1"/>
  <c r="N48" i="1"/>
  <c r="M48" i="1"/>
  <c r="J48" i="1"/>
  <c r="K48" i="1" s="1"/>
  <c r="A48" i="1"/>
  <c r="N47" i="1"/>
  <c r="M47" i="1"/>
  <c r="K47" i="1"/>
  <c r="J47" i="1"/>
  <c r="A47" i="1"/>
  <c r="N46" i="1"/>
  <c r="M46" i="1"/>
  <c r="J46" i="1"/>
  <c r="K46" i="1" s="1"/>
  <c r="A46" i="1"/>
  <c r="N45" i="1"/>
  <c r="M45" i="1"/>
  <c r="K45" i="1"/>
  <c r="J45" i="1"/>
  <c r="A45" i="1"/>
  <c r="N44" i="1"/>
  <c r="M44" i="1"/>
  <c r="J44" i="1"/>
  <c r="K44" i="1" s="1"/>
  <c r="A44" i="1"/>
  <c r="N43" i="1"/>
  <c r="M43" i="1"/>
  <c r="K43" i="1"/>
  <c r="J43" i="1"/>
  <c r="A43" i="1"/>
  <c r="N42" i="1"/>
  <c r="M42" i="1"/>
  <c r="J42" i="1"/>
  <c r="K42" i="1" s="1"/>
  <c r="A42" i="1"/>
  <c r="N41" i="1"/>
  <c r="M41" i="1"/>
  <c r="K41" i="1"/>
  <c r="J41" i="1"/>
  <c r="A41" i="1"/>
  <c r="N40" i="1"/>
  <c r="M40" i="1"/>
  <c r="J40" i="1"/>
  <c r="K40" i="1" s="1"/>
  <c r="A40" i="1"/>
  <c r="N39" i="1"/>
  <c r="M39" i="1"/>
  <c r="K39" i="1"/>
  <c r="J39" i="1"/>
  <c r="A39" i="1"/>
  <c r="N38" i="1"/>
  <c r="M38" i="1"/>
  <c r="J38" i="1"/>
  <c r="K38" i="1" s="1"/>
  <c r="A38" i="1"/>
  <c r="N37" i="1"/>
  <c r="M37" i="1"/>
  <c r="K37" i="1"/>
  <c r="J37" i="1"/>
  <c r="A37" i="1"/>
  <c r="N36" i="1"/>
  <c r="M36" i="1"/>
  <c r="J36" i="1"/>
  <c r="K36" i="1" s="1"/>
  <c r="A36" i="1"/>
  <c r="N35" i="1"/>
  <c r="M35" i="1"/>
  <c r="K35" i="1"/>
  <c r="J35" i="1"/>
  <c r="A35" i="1"/>
  <c r="N34" i="1"/>
  <c r="M34" i="1"/>
  <c r="J34" i="1"/>
  <c r="K34" i="1" s="1"/>
  <c r="A34" i="1"/>
  <c r="N33" i="1"/>
  <c r="M33" i="1"/>
  <c r="K33" i="1"/>
  <c r="J33" i="1"/>
  <c r="A33" i="1"/>
  <c r="N32" i="1"/>
  <c r="M32" i="1"/>
  <c r="J32" i="1"/>
  <c r="K32" i="1" s="1"/>
  <c r="A32" i="1"/>
  <c r="N31" i="1"/>
  <c r="M31" i="1"/>
  <c r="K31" i="1"/>
  <c r="J31" i="1"/>
  <c r="A31" i="1"/>
  <c r="N30" i="1"/>
  <c r="M30" i="1"/>
  <c r="J30" i="1"/>
  <c r="K30" i="1" s="1"/>
  <c r="A30" i="1"/>
  <c r="N29" i="1"/>
  <c r="M29" i="1"/>
  <c r="K29" i="1"/>
  <c r="J29" i="1"/>
  <c r="A29" i="1"/>
  <c r="N28" i="1"/>
  <c r="M28" i="1"/>
  <c r="J28" i="1"/>
  <c r="K28" i="1" s="1"/>
  <c r="A28" i="1"/>
  <c r="N27" i="1"/>
  <c r="M27" i="1"/>
  <c r="K27" i="1"/>
  <c r="J27" i="1"/>
  <c r="A27" i="1"/>
  <c r="N26" i="1"/>
  <c r="M26" i="1"/>
  <c r="J26" i="1"/>
  <c r="K26" i="1" s="1"/>
  <c r="A26" i="1"/>
  <c r="N25" i="1"/>
  <c r="M25" i="1"/>
  <c r="K25" i="1"/>
  <c r="J25" i="1"/>
  <c r="A25" i="1"/>
  <c r="N24" i="1"/>
  <c r="M24" i="1"/>
  <c r="J24" i="1"/>
  <c r="K24" i="1" s="1"/>
  <c r="A24" i="1"/>
  <c r="N23" i="1"/>
  <c r="M23" i="1"/>
  <c r="K23" i="1"/>
  <c r="J23" i="1"/>
  <c r="A23" i="1"/>
  <c r="N22" i="1"/>
  <c r="M22" i="1"/>
  <c r="J22" i="1"/>
  <c r="K22" i="1" s="1"/>
  <c r="A22" i="1"/>
  <c r="N21" i="1"/>
  <c r="M21" i="1"/>
  <c r="K21" i="1"/>
  <c r="J21" i="1"/>
  <c r="A21" i="1"/>
  <c r="N20" i="1"/>
  <c r="M20" i="1"/>
  <c r="J20" i="1"/>
  <c r="K20" i="1" s="1"/>
  <c r="A20" i="1"/>
  <c r="N19" i="1"/>
  <c r="M19" i="1"/>
  <c r="K19" i="1"/>
  <c r="J19" i="1"/>
  <c r="A19" i="1"/>
  <c r="N18" i="1"/>
  <c r="M18" i="1"/>
  <c r="J18" i="1"/>
  <c r="K18" i="1" s="1"/>
  <c r="A18" i="1"/>
  <c r="N17" i="1"/>
  <c r="M17" i="1"/>
  <c r="K17" i="1"/>
  <c r="J17" i="1"/>
  <c r="A17" i="1"/>
  <c r="N16" i="1"/>
  <c r="M16" i="1"/>
  <c r="J16" i="1"/>
  <c r="K16" i="1" s="1"/>
  <c r="A16" i="1"/>
  <c r="N15" i="1"/>
  <c r="M15" i="1"/>
  <c r="K15" i="1"/>
  <c r="J15" i="1"/>
  <c r="A15" i="1"/>
  <c r="N14" i="1"/>
  <c r="M14" i="1"/>
  <c r="J14" i="1"/>
  <c r="K14" i="1" s="1"/>
  <c r="A14" i="1"/>
  <c r="N13" i="1"/>
  <c r="M13" i="1"/>
  <c r="K13" i="1"/>
  <c r="J13" i="1"/>
  <c r="A13" i="1"/>
  <c r="N12" i="1"/>
  <c r="M12" i="1"/>
  <c r="J12" i="1"/>
  <c r="K12" i="1" s="1"/>
  <c r="A12" i="1"/>
  <c r="N11" i="1"/>
  <c r="M11" i="1"/>
  <c r="K11" i="1"/>
  <c r="J11" i="1"/>
  <c r="A11" i="1"/>
  <c r="N10" i="1"/>
  <c r="M10" i="1"/>
  <c r="J10" i="1"/>
  <c r="K10" i="1" s="1"/>
  <c r="A10" i="1"/>
  <c r="N9" i="1"/>
  <c r="M9" i="1"/>
  <c r="K9" i="1"/>
  <c r="J9" i="1"/>
  <c r="A9" i="1"/>
  <c r="N8" i="1"/>
  <c r="M8" i="1"/>
  <c r="K8" i="1"/>
  <c r="I5" i="1"/>
  <c r="F5" i="1"/>
  <c r="N72" i="1" l="1"/>
  <c r="N69" i="1"/>
  <c r="N73" i="1"/>
  <c r="N71" i="1"/>
  <c r="N75" i="1"/>
  <c r="N68" i="1"/>
  <c r="N67" i="1"/>
  <c r="N66" i="1"/>
  <c r="N65" i="1"/>
  <c r="O8" i="5"/>
  <c r="O12" i="5"/>
  <c r="O16" i="5"/>
  <c r="O21" i="5"/>
  <c r="O25" i="5"/>
  <c r="O29" i="5"/>
  <c r="O33" i="5"/>
  <c r="O37" i="5"/>
  <c r="O41" i="5"/>
  <c r="O45" i="5"/>
  <c r="O49" i="5"/>
  <c r="O53" i="5"/>
  <c r="O57" i="5"/>
  <c r="O5" i="5"/>
  <c r="O9" i="5"/>
  <c r="O13" i="5"/>
  <c r="O17" i="5"/>
  <c r="O6" i="5"/>
  <c r="O10" i="5"/>
  <c r="O14" i="5"/>
  <c r="O18" i="5"/>
  <c r="O22" i="5"/>
  <c r="O26" i="5"/>
  <c r="O30" i="5"/>
  <c r="O34" i="5"/>
  <c r="O38" i="5"/>
  <c r="O42" i="5"/>
  <c r="O46" i="5"/>
  <c r="O50" i="5"/>
  <c r="O54" i="5"/>
  <c r="O58" i="5"/>
  <c r="O7" i="5"/>
  <c r="O11" i="5"/>
  <c r="O15" i="5"/>
  <c r="O19" i="5"/>
  <c r="O23" i="5"/>
  <c r="O27" i="5"/>
  <c r="O31" i="5"/>
  <c r="O35" i="5"/>
  <c r="O39" i="5"/>
  <c r="O43" i="5"/>
  <c r="O47" i="5"/>
  <c r="O51" i="5"/>
  <c r="O55" i="5"/>
  <c r="O59" i="5"/>
  <c r="O4" i="5"/>
</calcChain>
</file>

<file path=xl/sharedStrings.xml><?xml version="1.0" encoding="utf-8"?>
<sst xmlns="http://schemas.openxmlformats.org/spreadsheetml/2006/main" count="929" uniqueCount="168">
  <si>
    <t>VRT IE 週／月 SMV 更新報告 / IE Weekly &amp; Monthly SMV Update Report</t>
  </si>
  <si>
    <t>本表僅用於每週／每月彙報 IE 測試與更新進度，不取代每款完整 SMV 報表；例如之前 20、現在 13，會自動顯示扣除 35%。 / For weekly or monthly IE updates only; it does not replace the detailed SMV report for each style. Example: 20 to 13 shows Reduced 35%.</t>
  </si>
  <si>
    <t>報告頻率 / Report Frequency</t>
  </si>
  <si>
    <t>每週 / Weekly</t>
  </si>
  <si>
    <t>開始日期 / Start Date</t>
  </si>
  <si>
    <t>結束日期 / End Date</t>
  </si>
  <si>
    <t>彙報人 / Prepared by</t>
  </si>
  <si>
    <t>IE</t>
  </si>
  <si>
    <t>期間款式數 / Total Styles</t>
  </si>
  <si>
    <t>新款 / New Style</t>
  </si>
  <si>
    <t>現在／舊款 / Current or Old</t>
  </si>
  <si>
    <t>已簽核 / Approved</t>
  </si>
  <si>
    <t>待簽核 / Pending</t>
  </si>
  <si>
    <t>序號
No.</t>
  </si>
  <si>
    <t>款式狀態
Style Type</t>
  </si>
  <si>
    <t>客戶
Customer</t>
  </si>
  <si>
    <t>款式
Style</t>
  </si>
  <si>
    <t>衣服類別
Garment Category</t>
  </si>
  <si>
    <t>測試日期
Test Date</t>
  </si>
  <si>
    <t>測試人
Tested by</t>
  </si>
  <si>
    <t>之前 SMV
Previous SMV</t>
  </si>
  <si>
    <t>現在 SMV
Current SMV</t>
  </si>
  <si>
    <t>差異 %
Change %</t>
  </si>
  <si>
    <t>差異說明
Change Summary</t>
  </si>
  <si>
    <t>更新進度
Update Progress</t>
  </si>
  <si>
    <t>簽核狀態
Approval Status</t>
  </si>
  <si>
    <t>簽核日期
Approval Date</t>
  </si>
  <si>
    <t>生效日期
Effective Date</t>
  </si>
  <si>
    <t>備註
Notes</t>
  </si>
  <si>
    <t>舊款 / Old Style</t>
  </si>
  <si>
    <t>AUSTRALIA</t>
  </si>
  <si>
    <t>A137-W-SP</t>
  </si>
  <si>
    <t>桌布 / Tablecloth</t>
  </si>
  <si>
    <t>Kim Sokha</t>
  </si>
  <si>
    <t>SMV更新完成 / SMV Update Complete</t>
  </si>
  <si>
    <t>新增 OTTO RFID Chip Bag SMV 0.427；Insert Chip Bag to Hem 已包含在四邊 Hem with Chip Bag 工時內，不重複計算。 / Added OTTO RFID Chip Bag SMV 0.427; Insert Chip Bag to Hem is already included in the 4-side hem with chip bag time and is not counted again.</t>
  </si>
  <si>
    <t>ADI</t>
  </si>
  <si>
    <t>包裹式工作袍 / Wrap</t>
  </si>
  <si>
    <t>已附簽核 OBD；正式 SMV 已定案，產能效率報告之實際調整比例另依 3–6 個月觀察決定。 / Signed OBD attached; SMV finalized. The adjustment applied to production capacity/efficiency reporting will be determined separately after 3–6 months of observation.</t>
  </si>
  <si>
    <t>O1113G</t>
  </si>
  <si>
    <t>實驗袍 / Lab Coat</t>
  </si>
  <si>
    <t>O1113K</t>
  </si>
  <si>
    <t>O1114K</t>
  </si>
  <si>
    <t>O1115</t>
  </si>
  <si>
    <t>NMC6785L</t>
  </si>
  <si>
    <t>重測完成並附簽核 OBD；共 49 個工序，核准 SMV 23.820。 / Retest completed with signed OBD; 49 operations, approved SMV 23.820.</t>
  </si>
  <si>
    <t>NMC6785R</t>
  </si>
  <si>
    <t>NMC6788P</t>
  </si>
  <si>
    <t>重測完成並附簽核 OBD；共 50 個工序，核准 SMV 24.054。 / Retest completed with signed OBD; 50 operations, approved SMV 24.054.</t>
  </si>
  <si>
    <t>NMC6788R</t>
  </si>
  <si>
    <t>填寫方式 / How to use：新款可將「之前 SMV」留空；現在款或舊款填入前後 SMV，差異百分比與『扣除／增加』會自動計算。 / For a new style, leave Previous SMV blank. For current or old styles, enter both SMVs; the change percentage and Reduced/Increased summary calculate automatically.</t>
  </si>
  <si>
    <t>已簽核款式圖與 SMV 比較 / Approved Style Reference &amp; SMV Comparison</t>
  </si>
  <si>
    <t>12 款均已簽核；本次新增 NMC6785L / NMC6785R / NMC6788P / NMC6788R 4 款，並已補入簽核平面圖，核准 SMV 為 23.820 / 23.820 / 24.054 / 24.054。 / All 12 styles are approved; 4 newly approved NMC styles were added and the signed flat drawings were inserted, with approved SMV 23.820 / 23.820 / 24.054 / 24.054.</t>
  </si>
  <si>
    <t>Style 1734 | ADI | Wrap</t>
  </si>
  <si>
    <t>Style 1735 | ADI | Wrap</t>
  </si>
  <si>
    <t>之前 SMV / Previous</t>
  </si>
  <si>
    <t>核准 SMV / Approved</t>
  </si>
  <si>
    <t>差異 / Change</t>
  </si>
  <si>
    <t>狀態 / Status</t>
  </si>
  <si>
    <t>簡要比較 / Brief</t>
  </si>
  <si>
    <t>8.500 → 9.342</t>
  </si>
  <si>
    <t>10.000 → 9.492</t>
  </si>
  <si>
    <t>Style 1754 | ADI | Wrap</t>
  </si>
  <si>
    <t>Style O1113G | ADI | Lab Coat</t>
  </si>
  <si>
    <t>12.230 → 11.434</t>
  </si>
  <si>
    <t>9.096 → 8.923</t>
  </si>
  <si>
    <t>Style O1113K | ADI | Lab Coat</t>
  </si>
  <si>
    <t>Style O1114K | ADI | Lab Coat</t>
  </si>
  <si>
    <t>9.096 → 9.452</t>
  </si>
  <si>
    <t>11.000 → 9.273</t>
  </si>
  <si>
    <t>Style O1115 | ADI | Lab Coat</t>
  </si>
  <si>
    <t>11.832 → 10.255</t>
  </si>
  <si>
    <t>Style NMC6785L | ADI | Lab Coat</t>
  </si>
  <si>
    <t>Style NMC6785R | ADI | Lab Coat</t>
  </si>
  <si>
    <t>簽核款式圖 / Signed Style Drawing</t>
  </si>
  <si>
    <t>11.270 → 23.820</t>
  </si>
  <si>
    <t>Style NMC6788P | ADI | Lab Coat</t>
  </si>
  <si>
    <t>Style NMC6788R | ADI | Lab Coat</t>
  </si>
  <si>
    <t>13.880 → 24.054</t>
  </si>
  <si>
    <t>10.820 → 24.054</t>
  </si>
  <si>
    <t>WPL</t>
  </si>
  <si>
    <t>Chef Coat</t>
  </si>
  <si>
    <t>1421C</t>
  </si>
  <si>
    <t>1547K</t>
  </si>
  <si>
    <t>4105G</t>
  </si>
  <si>
    <t>AR2487</t>
  </si>
  <si>
    <t>O108K</t>
  </si>
  <si>
    <t>O1117K</t>
  </si>
  <si>
    <t>A0953</t>
  </si>
  <si>
    <t>AR0953</t>
  </si>
  <si>
    <t>A0953S</t>
  </si>
  <si>
    <t>3125K</t>
  </si>
  <si>
    <t>DI8H</t>
  </si>
  <si>
    <t>RES1001</t>
  </si>
  <si>
    <t>RES1003</t>
  </si>
  <si>
    <t>T7400</t>
  </si>
  <si>
    <t>NORTHERN UNIFORM</t>
  </si>
  <si>
    <t>圍裙 / Apron</t>
  </si>
  <si>
    <t>襯衫 / Shirt</t>
  </si>
  <si>
    <t>Scrub</t>
  </si>
  <si>
    <t>ALSCO PTE LTD</t>
  </si>
  <si>
    <t>GPRC393SF</t>
  </si>
  <si>
    <t>長褲 / Trousers</t>
  </si>
  <si>
    <t>GCRCLS320BF</t>
  </si>
  <si>
    <t>GCRCSS320BF</t>
  </si>
  <si>
    <t>RES1100</t>
  </si>
  <si>
    <t>RES1200</t>
  </si>
  <si>
    <t>RES1201</t>
  </si>
  <si>
    <t>RES1202</t>
  </si>
  <si>
    <t>RES1203</t>
  </si>
  <si>
    <t>RES1300</t>
  </si>
  <si>
    <t>RES1301</t>
  </si>
  <si>
    <t>外套 / Jacket</t>
  </si>
  <si>
    <t>A0882G</t>
  </si>
  <si>
    <t>A0882K</t>
  </si>
  <si>
    <t>A1199G</t>
  </si>
  <si>
    <t>A1541G</t>
  </si>
  <si>
    <t>A1541SS</t>
  </si>
  <si>
    <t>A1544G</t>
  </si>
  <si>
    <t>HA1521</t>
  </si>
  <si>
    <t>O1199G</t>
  </si>
  <si>
    <t>O1544G</t>
  </si>
  <si>
    <t>0950G</t>
  </si>
  <si>
    <t>1037G</t>
  </si>
  <si>
    <t>2048G</t>
  </si>
  <si>
    <t>2051G</t>
  </si>
  <si>
    <t>Cut off SMV</t>
  </si>
  <si>
    <t>Cut off "-" (5%/10%/15%)</t>
  </si>
  <si>
    <t>Old SMV</t>
  </si>
  <si>
    <t>Recheck</t>
  </si>
  <si>
    <t>Profit/Loss</t>
  </si>
  <si>
    <t>Total</t>
  </si>
  <si>
    <t>Target 50%</t>
  </si>
  <si>
    <t>New Cut off</t>
  </si>
  <si>
    <t>Cut off  -35%</t>
  </si>
  <si>
    <t>Attandance Mins.</t>
  </si>
  <si>
    <t>No.</t>
  </si>
  <si>
    <t>Customer</t>
  </si>
  <si>
    <t>Style</t>
  </si>
  <si>
    <t>N. Cut off (%)</t>
  </si>
  <si>
    <t>Difference SMV</t>
  </si>
  <si>
    <t>差異 %
Change % (1)</t>
  </si>
  <si>
    <t>Current SMV 20260914</t>
  </si>
  <si>
    <t>1419G</t>
  </si>
  <si>
    <t>1521G</t>
  </si>
  <si>
    <t>A2642K</t>
  </si>
  <si>
    <t>HA1519</t>
  </si>
  <si>
    <t>待簽核 / Pending Approval</t>
  </si>
  <si>
    <t>0882K</t>
  </si>
  <si>
    <t>1117K</t>
  </si>
  <si>
    <t>NMCN6785L</t>
  </si>
  <si>
    <t>NMCN6785R</t>
  </si>
  <si>
    <t>NMCN6788P</t>
  </si>
  <si>
    <t>NMCN6788R</t>
  </si>
  <si>
    <t>DI 8 H</t>
  </si>
  <si>
    <t>RES1101</t>
  </si>
  <si>
    <t>RES1103</t>
  </si>
  <si>
    <t>A050-W-SP-CHP</t>
  </si>
  <si>
    <t>A318-W-SP-CHP</t>
  </si>
  <si>
    <t>A323-W-SP-CHP</t>
  </si>
  <si>
    <t>A160-W-SP-CHP</t>
  </si>
  <si>
    <t>A180-W-SP-CHP</t>
  </si>
  <si>
    <t>A230-BK-SP-CHP</t>
  </si>
  <si>
    <t>A090-W-SP-CHP</t>
  </si>
  <si>
    <t>A185290-W-SP-CHP</t>
  </si>
  <si>
    <t>AUSTRALIAN LINEN S.</t>
  </si>
  <si>
    <t>Adding chip and extra labels</t>
  </si>
  <si>
    <t>A137-W-SP-CHP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</si>
</sst>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yyyy\-mm\-dd"/>
    <numFmt numFmtId="165" formatCode="0.000"/>
    <numFmt numFmtId="166" formatCode="0.0%"/>
  </numFmts>
  <fonts count="35">
    <font>
      <sz val="11"/>
      <name val="Carlito"/>
    </font>
    <font>
      <b/>
      <sz val="20"/>
      <color rgb="FFFFFFFF"/>
      <name val="Microsoft JhengHei"/>
      <family val="2"/>
    </font>
    <font>
      <i/>
      <sz val="10"/>
      <color rgb="FFFFFFFF"/>
      <name val="Microsoft JhengHei"/>
      <family val="2"/>
    </font>
    <font>
      <b/>
      <sz val="11"/>
      <color rgb="FFFFFFFF"/>
      <name val="Microsoft JhengHei"/>
      <family val="2"/>
    </font>
    <font>
      <sz val="11"/>
      <color rgb="FF183247"/>
      <name val="Microsoft JhengHei"/>
      <family val="2"/>
    </font>
    <font>
      <b/>
      <sz val="11"/>
      <color rgb="FF183247"/>
      <name val="Microsoft JhengHei"/>
      <family val="2"/>
    </font>
    <font>
      <b/>
      <sz val="14"/>
      <color rgb="FF173F5F"/>
      <name val="Microsoft JhengHei"/>
      <family val="2"/>
    </font>
    <font>
      <b/>
      <sz val="10"/>
      <color rgb="FFFFFFFF"/>
      <name val="Microsoft JhengHei"/>
      <family val="2"/>
    </font>
    <font>
      <sz val="10"/>
      <color rgb="FF183247"/>
      <name val="Microsoft JhengHei"/>
      <family val="2"/>
    </font>
    <font>
      <i/>
      <sz val="10"/>
      <color rgb="FF173F5F"/>
      <name val="Microsoft JhengHei"/>
      <family val="2"/>
    </font>
    <font>
      <sz val="10"/>
      <name val="Microsoft JhengHei"/>
      <family val="2"/>
    </font>
    <font>
      <b/>
      <sz val="16"/>
      <color rgb="FFFFFFFF"/>
      <name val="Carlito"/>
    </font>
    <font>
      <sz val="10"/>
      <name val="Carlito"/>
    </font>
    <font>
      <b/>
      <sz val="11"/>
      <color rgb="FFFFFFFF"/>
      <name val="Carlito"/>
    </font>
    <font>
      <b/>
      <sz val="11"/>
      <color rgb="FFC00000"/>
      <name val="Carlito"/>
    </font>
    <font>
      <b/>
      <sz val="11"/>
      <color rgb="FF008000"/>
      <name val="Carlito"/>
    </font>
    <font>
      <b/>
      <sz val="10"/>
      <color rgb="FFFFFFFF"/>
      <name val="Carlito"/>
    </font>
    <font>
      <sz val="9"/>
      <color rgb="FF222222"/>
      <name val="Carlito"/>
    </font>
    <font>
      <b/>
      <sz val="9"/>
      <color rgb="FFC00000"/>
      <name val="Carlito"/>
    </font>
    <font>
      <i/>
      <sz val="9"/>
      <color rgb="FF7F7F7F"/>
      <name val="Carlito"/>
    </font>
    <font>
      <sz val="11"/>
      <name val="Carlito"/>
    </font>
    <font>
      <sz val="10"/>
      <color rgb="FFFF0000"/>
      <name val="Microsoft JhengHei"/>
      <family val="2"/>
    </font>
    <font>
      <b/>
      <sz val="10"/>
      <color rgb="FFFFFFFF"/>
      <name val="Microsoft JhengHei"/>
      <family val="2"/>
    </font>
    <font>
      <sz val="10"/>
      <color rgb="FF183247"/>
      <name val="Microsoft JhengHei"/>
      <family val="2"/>
    </font>
    <font>
      <sz val="10"/>
      <color rgb="FF0070C0"/>
      <name val="Microsoft JhengHei"/>
      <family val="2"/>
    </font>
    <font>
      <b/>
      <sz val="10"/>
      <color rgb="FF00B050"/>
      <name val="Microsoft JhengHei"/>
      <family val="2"/>
    </font>
    <font>
      <sz val="11"/>
      <name val="Times New Roman"/>
      <family val="1"/>
    </font>
    <font>
      <b/>
      <sz val="11"/>
      <name val="Times New Roman"/>
      <family val="1"/>
    </font>
    <font>
      <b/>
      <sz val="10"/>
      <name val="Microsoft JhengHei"/>
      <family val="2"/>
    </font>
    <font>
      <sz val="10"/>
      <name val="Microsoft JhengHei"/>
      <family val="2"/>
    </font>
    <font>
      <b/>
      <sz val="10"/>
      <color theme="0"/>
      <name val="Microsoft JhengHei"/>
      <family val="2"/>
    </font>
    <font>
      <sz val="11"/>
      <name val="Microsoft JhengHei"/>
      <family val="2"/>
    </font>
    <font>
      <b/>
      <sz val="14"/>
      <name val="Microsoft JhengHei"/>
      <family val="2"/>
    </font>
    <font>
      <sz val="10"/>
      <color rgb="FFFF0000"/>
      <name val="Carlito"/>
    </font>
    <font>
      <b/>
      <sz val="10"/>
      <color rgb="FF0070C0"/>
      <name val="Microsoft JhengHei"/>
      <family val="2"/>
    </font>
  </fonts>
  <fills count="14">
    <fill>
      <patternFill patternType="none"/>
    </fill>
    <fill>
      <patternFill patternType="gray125"/>
    </fill>
    <fill>
      <patternFill patternType="solid">
        <fgColor rgb="FF173F5F"/>
      </patternFill>
    </fill>
    <fill>
      <patternFill patternType="solid">
        <fgColor rgb="FF0E2E45"/>
      </patternFill>
    </fill>
    <fill>
      <patternFill patternType="solid">
        <fgColor rgb="FF117A73"/>
      </patternFill>
    </fill>
    <fill>
      <patternFill patternType="solid">
        <fgColor rgb="FFFFF4CC"/>
      </patternFill>
    </fill>
    <fill>
      <patternFill patternType="solid">
        <fgColor rgb="FFF3F6F8"/>
      </patternFill>
    </fill>
    <fill>
      <patternFill patternType="solid">
        <fgColor rgb="FFEAF4FB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FFFFFF"/>
      </patternFill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rgb="FFC8D5DF"/>
      </left>
      <right style="thin">
        <color rgb="FFC8D5DF"/>
      </right>
      <top style="thin">
        <color rgb="FFC8D5DF"/>
      </top>
      <bottom style="thin">
        <color rgb="FFC8D5DF"/>
      </bottom>
      <diagonal/>
    </border>
    <border>
      <left style="thin">
        <color rgb="FFD6E1E8"/>
      </left>
      <right style="thin">
        <color rgb="FFD6E1E8"/>
      </right>
      <top style="thin">
        <color rgb="FFD6E1E8"/>
      </top>
      <bottom style="thin">
        <color rgb="FFD6E1E8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C8D5DF"/>
      </left>
      <right style="thin">
        <color rgb="FFC8D5DF"/>
      </right>
      <top style="thin">
        <color rgb="FFC8D5DF"/>
      </top>
      <bottom style="thin">
        <color rgb="FFC8D5DF"/>
      </bottom>
      <diagonal/>
    </border>
    <border>
      <left/>
      <right/>
      <top style="thin">
        <color rgb="FFC8D5DF"/>
      </top>
      <bottom style="thin">
        <color rgb="FFC8D5DF"/>
      </bottom>
      <diagonal/>
    </border>
    <border>
      <left/>
      <right style="thin">
        <color rgb="FFC8D5DF"/>
      </right>
      <top style="thin">
        <color rgb="FFC8D5DF"/>
      </top>
      <bottom style="thin">
        <color rgb="FFC8D5D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D6E1E8"/>
      </left>
      <right style="thin">
        <color rgb="FFD6E1E8"/>
      </right>
      <top/>
      <bottom/>
      <diagonal/>
    </border>
  </borders>
  <cellStyleXfs count="2">
    <xf numFmtId="0" fontId="0" fillId="0" borderId="4"/>
    <xf numFmtId="9" fontId="20" fillId="0" borderId="0" applyFont="0" applyFill="0" applyBorder="0" applyAlignment="0" applyProtection="0"/>
  </cellStyleXfs>
  <cellXfs count="102">
    <xf numFmtId="0" fontId="0" fillId="0" borderId="0" xfId="0" applyBorder="1"/>
    <xf numFmtId="164" fontId="4" fillId="5" borderId="1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vertical="center"/>
    </xf>
    <xf numFmtId="0" fontId="8" fillId="7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164" fontId="8" fillId="5" borderId="1" xfId="0" applyNumberFormat="1" applyFont="1" applyFill="1" applyBorder="1" applyAlignment="1">
      <alignment horizontal="center" vertical="center"/>
    </xf>
    <xf numFmtId="165" fontId="8" fillId="5" borderId="1" xfId="0" applyNumberFormat="1" applyFont="1" applyFill="1" applyBorder="1" applyAlignment="1">
      <alignment horizontal="right" vertical="center"/>
    </xf>
    <xf numFmtId="166" fontId="8" fillId="7" borderId="1" xfId="0" applyNumberFormat="1" applyFont="1" applyFill="1" applyBorder="1" applyAlignment="1">
      <alignment horizontal="right" vertical="center"/>
    </xf>
    <xf numFmtId="0" fontId="8" fillId="5" borderId="1" xfId="0" applyFont="1" applyFill="1" applyBorder="1" applyAlignment="1">
      <alignment horizontal="center" vertical="center" wrapText="1"/>
    </xf>
    <xf numFmtId="164" fontId="8" fillId="5" borderId="1" xfId="0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/>
    </xf>
    <xf numFmtId="165" fontId="10" fillId="5" borderId="1" xfId="0" applyNumberFormat="1" applyFont="1" applyFill="1" applyBorder="1" applyAlignment="1">
      <alignment horizontal="right" vertical="center"/>
    </xf>
    <xf numFmtId="0" fontId="0" fillId="0" borderId="3" xfId="0" applyBorder="1" applyAlignment="1">
      <alignment vertical="center" wrapText="1"/>
    </xf>
    <xf numFmtId="165" fontId="0" fillId="0" borderId="3" xfId="0" applyNumberFormat="1" applyBorder="1" applyAlignment="1">
      <alignment vertical="center" wrapText="1"/>
    </xf>
    <xf numFmtId="166" fontId="14" fillId="0" borderId="3" xfId="0" applyNumberFormat="1" applyFont="1" applyBorder="1" applyAlignment="1">
      <alignment vertical="center" wrapText="1"/>
    </xf>
    <xf numFmtId="166" fontId="15" fillId="0" borderId="3" xfId="0" applyNumberFormat="1" applyFont="1" applyBorder="1" applyAlignment="1">
      <alignment vertical="center" wrapText="1"/>
    </xf>
    <xf numFmtId="0" fontId="0" fillId="0" borderId="0" xfId="0" applyBorder="1"/>
    <xf numFmtId="0" fontId="4" fillId="5" borderId="1" xfId="0" applyFont="1" applyFill="1" applyBorder="1" applyAlignment="1">
      <alignment horizontal="center" vertical="center"/>
    </xf>
    <xf numFmtId="1" fontId="6" fillId="7" borderId="1" xfId="0" applyNumberFormat="1" applyFont="1" applyFill="1" applyBorder="1" applyAlignment="1">
      <alignment horizontal="center" vertical="center"/>
    </xf>
    <xf numFmtId="0" fontId="17" fillId="12" borderId="8" xfId="0" applyFont="1" applyFill="1" applyBorder="1" applyAlignment="1">
      <alignment vertical="center"/>
    </xf>
    <xf numFmtId="165" fontId="17" fillId="12" borderId="9" xfId="0" applyNumberFormat="1" applyFont="1" applyFill="1" applyBorder="1" applyAlignment="1">
      <alignment vertical="center"/>
    </xf>
    <xf numFmtId="0" fontId="17" fillId="12" borderId="9" xfId="0" applyFont="1" applyFill="1" applyBorder="1" applyAlignment="1">
      <alignment vertical="center"/>
    </xf>
    <xf numFmtId="165" fontId="17" fillId="12" borderId="10" xfId="0" applyNumberFormat="1" applyFont="1" applyFill="1" applyBorder="1" applyAlignment="1">
      <alignment vertical="center"/>
    </xf>
    <xf numFmtId="0" fontId="17" fillId="12" borderId="11" xfId="0" applyFont="1" applyFill="1" applyBorder="1" applyAlignment="1">
      <alignment vertical="center"/>
    </xf>
    <xf numFmtId="0" fontId="17" fillId="12" borderId="0" xfId="0" applyFont="1" applyFill="1" applyBorder="1" applyAlignment="1">
      <alignment vertical="center"/>
    </xf>
    <xf numFmtId="0" fontId="17" fillId="12" borderId="12" xfId="0" applyFont="1" applyFill="1" applyBorder="1" applyAlignment="1">
      <alignment vertical="center"/>
    </xf>
    <xf numFmtId="0" fontId="17" fillId="12" borderId="13" xfId="0" applyFont="1" applyFill="1" applyBorder="1" applyAlignment="1">
      <alignment vertical="center"/>
    </xf>
    <xf numFmtId="0" fontId="17" fillId="12" borderId="14" xfId="0" applyFont="1" applyFill="1" applyBorder="1" applyAlignment="1">
      <alignment vertical="center"/>
    </xf>
    <xf numFmtId="0" fontId="17" fillId="12" borderId="15" xfId="0" applyFont="1" applyFill="1" applyBorder="1" applyAlignment="1">
      <alignment vertical="center"/>
    </xf>
    <xf numFmtId="166" fontId="18" fillId="12" borderId="0" xfId="0" applyNumberFormat="1" applyFont="1" applyFill="1" applyBorder="1" applyAlignment="1">
      <alignment vertical="center"/>
    </xf>
    <xf numFmtId="164" fontId="8" fillId="5" borderId="1" xfId="0" applyNumberFormat="1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left" vertical="center"/>
    </xf>
    <xf numFmtId="164" fontId="8" fillId="5" borderId="5" xfId="0" applyNumberFormat="1" applyFont="1" applyFill="1" applyBorder="1" applyAlignment="1">
      <alignment horizontal="center" vertical="center"/>
    </xf>
    <xf numFmtId="165" fontId="8" fillId="5" borderId="5" xfId="0" applyNumberFormat="1" applyFont="1" applyFill="1" applyBorder="1" applyAlignment="1">
      <alignment horizontal="right" vertical="center"/>
    </xf>
    <xf numFmtId="0" fontId="8" fillId="5" borderId="5" xfId="0" applyFont="1" applyFill="1" applyBorder="1" applyAlignment="1">
      <alignment vertical="center" wrapText="1"/>
    </xf>
    <xf numFmtId="0" fontId="0" fillId="0" borderId="4" xfId="0" applyBorder="1"/>
    <xf numFmtId="0" fontId="8" fillId="5" borderId="5" xfId="0" applyFont="1" applyFill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" fontId="6" fillId="7" borderId="5" xfId="0" applyNumberFormat="1" applyFont="1" applyFill="1" applyBorder="1" applyAlignment="1">
      <alignment horizontal="center" vertical="center"/>
    </xf>
    <xf numFmtId="0" fontId="8" fillId="5" borderId="5" xfId="0" quotePrefix="1" applyFont="1" applyFill="1" applyBorder="1" applyAlignment="1">
      <alignment horizontal="left" vertical="center"/>
    </xf>
    <xf numFmtId="1" fontId="6" fillId="7" borderId="5" xfId="0" applyNumberFormat="1" applyFont="1" applyFill="1" applyBorder="1" applyAlignment="1">
      <alignment horizontal="center" vertical="center"/>
    </xf>
    <xf numFmtId="164" fontId="4" fillId="5" borderId="4" xfId="0" applyNumberFormat="1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 wrapText="1"/>
    </xf>
    <xf numFmtId="0" fontId="23" fillId="7" borderId="5" xfId="0" applyFont="1" applyFill="1" applyBorder="1" applyAlignment="1">
      <alignment horizontal="center" vertical="center"/>
    </xf>
    <xf numFmtId="0" fontId="23" fillId="5" borderId="5" xfId="0" applyFont="1" applyFill="1" applyBorder="1" applyAlignment="1">
      <alignment horizontal="center" vertical="center"/>
    </xf>
    <xf numFmtId="0" fontId="23" fillId="5" borderId="5" xfId="0" applyFont="1" applyFill="1" applyBorder="1" applyAlignment="1">
      <alignment vertical="center"/>
    </xf>
    <xf numFmtId="0" fontId="23" fillId="5" borderId="5" xfId="0" applyFont="1" applyFill="1" applyBorder="1" applyAlignment="1">
      <alignment horizontal="left" vertical="center"/>
    </xf>
    <xf numFmtId="164" fontId="23" fillId="5" borderId="5" xfId="0" applyNumberFormat="1" applyFont="1" applyFill="1" applyBorder="1" applyAlignment="1">
      <alignment horizontal="center" vertical="center"/>
    </xf>
    <xf numFmtId="0" fontId="23" fillId="5" borderId="5" xfId="0" quotePrefix="1" applyFont="1" applyFill="1" applyBorder="1" applyAlignment="1">
      <alignment horizontal="left" vertical="center"/>
    </xf>
    <xf numFmtId="166" fontId="21" fillId="5" borderId="5" xfId="1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3" fillId="13" borderId="5" xfId="0" applyFont="1" applyFill="1" applyBorder="1" applyAlignment="1">
      <alignment vertical="center"/>
    </xf>
    <xf numFmtId="0" fontId="23" fillId="13" borderId="5" xfId="0" applyFont="1" applyFill="1" applyBorder="1" applyAlignment="1">
      <alignment horizontal="left" vertical="center"/>
    </xf>
    <xf numFmtId="164" fontId="23" fillId="13" borderId="5" xfId="0" applyNumberFormat="1" applyFont="1" applyFill="1" applyBorder="1" applyAlignment="1">
      <alignment horizontal="center" vertical="center"/>
    </xf>
    <xf numFmtId="0" fontId="23" fillId="13" borderId="5" xfId="0" applyFont="1" applyFill="1" applyBorder="1" applyAlignment="1">
      <alignment horizontal="center" vertical="center"/>
    </xf>
    <xf numFmtId="166" fontId="21" fillId="13" borderId="5" xfId="1" applyNumberFormat="1" applyFont="1" applyFill="1" applyBorder="1" applyAlignment="1">
      <alignment horizontal="center" vertical="center"/>
    </xf>
    <xf numFmtId="165" fontId="24" fillId="5" borderId="5" xfId="0" applyNumberFormat="1" applyFont="1" applyFill="1" applyBorder="1" applyAlignment="1">
      <alignment horizontal="center" vertical="center"/>
    </xf>
    <xf numFmtId="166" fontId="23" fillId="7" borderId="5" xfId="0" applyNumberFormat="1" applyFont="1" applyFill="1" applyBorder="1" applyAlignment="1">
      <alignment horizontal="center" vertical="center"/>
    </xf>
    <xf numFmtId="165" fontId="24" fillId="13" borderId="5" xfId="0" applyNumberFormat="1" applyFont="1" applyFill="1" applyBorder="1" applyAlignment="1">
      <alignment horizontal="center" vertical="center"/>
    </xf>
    <xf numFmtId="166" fontId="23" fillId="13" borderId="5" xfId="0" applyNumberFormat="1" applyFont="1" applyFill="1" applyBorder="1" applyAlignment="1">
      <alignment horizontal="center" vertical="center"/>
    </xf>
    <xf numFmtId="165" fontId="25" fillId="5" borderId="5" xfId="0" applyNumberFormat="1" applyFont="1" applyFill="1" applyBorder="1" applyAlignment="1">
      <alignment horizontal="center" vertical="center"/>
    </xf>
    <xf numFmtId="165" fontId="25" fillId="13" borderId="5" xfId="0" applyNumberFormat="1" applyFont="1" applyFill="1" applyBorder="1" applyAlignment="1">
      <alignment horizontal="center" vertical="center"/>
    </xf>
    <xf numFmtId="0" fontId="26" fillId="13" borderId="0" xfId="0" applyFont="1" applyFill="1" applyBorder="1"/>
    <xf numFmtId="0" fontId="27" fillId="13" borderId="0" xfId="0" applyFont="1" applyFill="1" applyBorder="1" applyAlignment="1">
      <alignment horizontal="center"/>
    </xf>
    <xf numFmtId="0" fontId="22" fillId="2" borderId="16" xfId="0" applyFont="1" applyFill="1" applyBorder="1" applyAlignment="1">
      <alignment horizontal="center" vertical="center" wrapText="1"/>
    </xf>
    <xf numFmtId="0" fontId="27" fillId="1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165" fontId="28" fillId="5" borderId="5" xfId="0" applyNumberFormat="1" applyFont="1" applyFill="1" applyBorder="1" applyAlignment="1">
      <alignment horizontal="center" vertical="center"/>
    </xf>
    <xf numFmtId="165" fontId="29" fillId="5" borderId="5" xfId="0" applyNumberFormat="1" applyFont="1" applyFill="1" applyBorder="1" applyAlignment="1">
      <alignment horizontal="center" vertical="center"/>
    </xf>
    <xf numFmtId="165" fontId="29" fillId="13" borderId="5" xfId="0" applyNumberFormat="1" applyFont="1" applyFill="1" applyBorder="1" applyAlignment="1">
      <alignment horizontal="center" vertical="center"/>
    </xf>
    <xf numFmtId="165" fontId="28" fillId="13" borderId="5" xfId="0" applyNumberFormat="1" applyFont="1" applyFill="1" applyBorder="1" applyAlignment="1">
      <alignment horizontal="center" vertical="center"/>
    </xf>
    <xf numFmtId="1" fontId="28" fillId="0" borderId="5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0" fillId="2" borderId="2" xfId="0" applyFont="1" applyFill="1" applyBorder="1" applyAlignment="1">
      <alignment horizontal="center" vertical="center" wrapText="1"/>
    </xf>
    <xf numFmtId="1" fontId="28" fillId="13" borderId="5" xfId="0" applyNumberFormat="1" applyFont="1" applyFill="1" applyBorder="1" applyAlignment="1">
      <alignment horizontal="center" vertical="center"/>
    </xf>
    <xf numFmtId="164" fontId="31" fillId="5" borderId="4" xfId="0" applyNumberFormat="1" applyFont="1" applyFill="1" applyBorder="1" applyAlignment="1">
      <alignment horizontal="center" vertical="center"/>
    </xf>
    <xf numFmtId="1" fontId="32" fillId="7" borderId="5" xfId="0" applyNumberFormat="1" applyFont="1" applyFill="1" applyBorder="1" applyAlignment="1">
      <alignment horizontal="center" vertical="center"/>
    </xf>
    <xf numFmtId="0" fontId="28" fillId="2" borderId="2" xfId="0" applyFont="1" applyFill="1" applyBorder="1" applyAlignment="1">
      <alignment horizontal="center" vertical="center" wrapText="1"/>
    </xf>
    <xf numFmtId="0" fontId="0" fillId="0" borderId="4" xfId="0" applyFont="1" applyBorder="1" applyAlignment="1">
      <alignment horizontal="center"/>
    </xf>
    <xf numFmtId="0" fontId="33" fillId="0" borderId="4" xfId="0" applyFont="1" applyBorder="1" applyAlignment="1">
      <alignment horizontal="center"/>
    </xf>
    <xf numFmtId="166" fontId="24" fillId="5" borderId="5" xfId="1" applyNumberFormat="1" applyFont="1" applyFill="1" applyBorder="1" applyAlignment="1">
      <alignment horizontal="center" vertical="center"/>
    </xf>
    <xf numFmtId="165" fontId="21" fillId="5" borderId="5" xfId="0" applyNumberFormat="1" applyFont="1" applyFill="1" applyBorder="1" applyAlignment="1">
      <alignment horizontal="center" vertical="center"/>
    </xf>
    <xf numFmtId="165" fontId="34" fillId="5" borderId="5" xfId="0" applyNumberFormat="1" applyFont="1" applyFill="1" applyBorder="1" applyAlignment="1">
      <alignment horizontal="right" vertical="center"/>
    </xf>
    <xf numFmtId="0" fontId="1" fillId="2" borderId="4" xfId="0" applyFont="1" applyFill="1" applyAlignment="1">
      <alignment horizontal="center" vertical="center"/>
    </xf>
    <xf numFmtId="0" fontId="0" fillId="0" borderId="4" xfId="0"/>
    <xf numFmtId="0" fontId="5" fillId="6" borderId="5" xfId="0" applyFont="1" applyFill="1" applyBorder="1" applyAlignment="1">
      <alignment horizontal="center" vertical="center"/>
    </xf>
    <xf numFmtId="0" fontId="0" fillId="0" borderId="7" xfId="0" applyBorder="1"/>
    <xf numFmtId="0" fontId="9" fillId="7" borderId="5" xfId="0" applyFont="1" applyFill="1" applyBorder="1" applyAlignment="1">
      <alignment horizontal="left" vertical="center" wrapText="1"/>
    </xf>
    <xf numFmtId="0" fontId="0" fillId="0" borderId="6" xfId="0" applyBorder="1"/>
    <xf numFmtId="0" fontId="3" fillId="4" borderId="4" xfId="0" applyFont="1" applyFill="1" applyAlignment="1">
      <alignment horizontal="center" vertical="center"/>
    </xf>
    <xf numFmtId="0" fontId="2" fillId="3" borderId="4" xfId="0" applyFont="1" applyFill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/>
    </xf>
    <xf numFmtId="1" fontId="6" fillId="7" borderId="5" xfId="0" applyNumberFormat="1" applyFont="1" applyFill="1" applyBorder="1" applyAlignment="1">
      <alignment horizontal="center" vertical="center"/>
    </xf>
    <xf numFmtId="0" fontId="13" fillId="10" borderId="4" xfId="0" applyFont="1" applyFill="1" applyAlignment="1">
      <alignment horizontal="center" vertical="center"/>
    </xf>
    <xf numFmtId="0" fontId="11" fillId="8" borderId="4" xfId="0" applyFont="1" applyFill="1" applyAlignment="1">
      <alignment horizontal="center" vertical="center"/>
    </xf>
    <xf numFmtId="0" fontId="12" fillId="9" borderId="4" xfId="0" applyFont="1" applyFill="1" applyAlignment="1">
      <alignment vertical="center" wrapText="1"/>
    </xf>
    <xf numFmtId="0" fontId="19" fillId="0" borderId="4" xfId="0" applyFont="1" applyAlignment="1">
      <alignment horizontal="center" vertical="center"/>
    </xf>
    <xf numFmtId="0" fontId="16" fillId="11" borderId="4" xfId="0" applyFont="1" applyFill="1" applyAlignment="1">
      <alignment horizontal="center" vertical="center"/>
    </xf>
    <xf numFmtId="0" fontId="27" fillId="13" borderId="4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35">
    <dxf>
      <font>
        <b/>
        <color rgb="FFB3261E"/>
        <name val="Microsoft JhengHei"/>
      </font>
      <fill>
        <patternFill>
          <bgColor rgb="FFFCE8E6"/>
        </patternFill>
      </fill>
    </dxf>
    <dxf>
      <font>
        <b/>
        <color rgb="FF8A5A00"/>
        <name val="Microsoft JhengHei"/>
      </font>
      <fill>
        <patternFill>
          <bgColor rgb="FFFFF4CC"/>
        </patternFill>
      </fill>
    </dxf>
    <dxf>
      <font>
        <b/>
        <color rgb="FF146C43"/>
        <name val="Microsoft JhengHei"/>
      </font>
      <fill>
        <patternFill>
          <bgColor rgb="FFE6F4EA"/>
        </patternFill>
      </fill>
    </dxf>
    <dxf>
      <font>
        <b/>
        <color rgb="FFB3261E"/>
        <name val="Microsoft JhengHei"/>
      </font>
      <fill>
        <patternFill>
          <bgColor rgb="FFFCE8E6"/>
        </patternFill>
      </fill>
    </dxf>
    <dxf>
      <font>
        <b/>
        <color rgb="FF8A5A00"/>
        <name val="Microsoft JhengHei"/>
      </font>
      <fill>
        <patternFill>
          <bgColor rgb="FFFFF4CC"/>
        </patternFill>
      </fill>
    </dxf>
    <dxf>
      <font>
        <b/>
        <color rgb="FF146C43"/>
        <name val="Microsoft JhengHei"/>
      </font>
      <fill>
        <patternFill>
          <bgColor rgb="FFE6F4EA"/>
        </patternFill>
      </fill>
    </dxf>
    <dxf>
      <font>
        <b/>
        <color rgb="FFB3261E"/>
        <name val="Microsoft JhengHei"/>
      </font>
      <fill>
        <patternFill>
          <bgColor rgb="FFFCE8E6"/>
        </patternFill>
      </fill>
    </dxf>
    <dxf>
      <font>
        <b/>
        <color rgb="FF8A5A00"/>
        <name val="Microsoft JhengHei"/>
      </font>
      <fill>
        <patternFill>
          <bgColor rgb="FFFFF4CC"/>
        </patternFill>
      </fill>
    </dxf>
    <dxf>
      <font>
        <b/>
        <color rgb="FF146C43"/>
        <name val="Microsoft JhengHei"/>
      </font>
      <fill>
        <patternFill>
          <bgColor rgb="FFE6F4EA"/>
        </patternFill>
      </fill>
    </dxf>
    <dxf>
      <font>
        <b/>
        <color rgb="FFB3261E"/>
        <name val="Microsoft JhengHei"/>
      </font>
      <fill>
        <patternFill>
          <bgColor rgb="FFFCE8E6"/>
        </patternFill>
      </fill>
    </dxf>
    <dxf>
      <font>
        <b/>
        <color rgb="FF8A5A00"/>
        <name val="Microsoft JhengHei"/>
      </font>
      <fill>
        <patternFill>
          <bgColor rgb="FFFFF4CC"/>
        </patternFill>
      </fill>
    </dxf>
    <dxf>
      <font>
        <b/>
        <color rgb="FF146C43"/>
        <name val="Microsoft JhengHei"/>
      </font>
      <fill>
        <patternFill>
          <bgColor rgb="FFE6F4EA"/>
        </patternFill>
      </fill>
    </dxf>
    <dxf>
      <font>
        <b/>
        <color rgb="FFA34714"/>
        <name val="Microsoft JhengHei"/>
      </font>
      <fill>
        <patternFill>
          <bgColor rgb="FFFFF0E6"/>
        </patternFill>
      </fill>
    </dxf>
    <dxf>
      <font>
        <b/>
        <color rgb="FF146C43"/>
        <name val="Microsoft JhengHei"/>
      </font>
      <fill>
        <patternFill>
          <bgColor rgb="FFE6F4EA"/>
        </patternFill>
      </fill>
    </dxf>
    <dxf>
      <border outline="0">
        <left style="thin">
          <color rgb="FFC8D5DF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Microsoft JhengHei"/>
        <scheme val="none"/>
      </font>
      <numFmt numFmtId="166" formatCode="0.0%"/>
      <fill>
        <patternFill patternType="solid">
          <fgColor indexed="64"/>
          <bgColor rgb="FFFFF4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8D5DF"/>
        </left>
        <right style="thin">
          <color rgb="FFC8D5DF"/>
        </right>
        <top style="thin">
          <color rgb="FFC8D5DF"/>
        </top>
        <bottom style="thin">
          <color rgb="FFC8D5D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Microsoft JhengHei"/>
        <scheme val="none"/>
      </font>
      <numFmt numFmtId="165" formatCode="0.000"/>
      <fill>
        <patternFill patternType="solid">
          <fgColor indexed="64"/>
          <bgColor rgb="FFFFF4CC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8D5DF"/>
        </left>
        <right style="thin">
          <color rgb="FFC8D5DF"/>
        </right>
        <top style="thin">
          <color rgb="FFC8D5DF"/>
        </top>
        <bottom style="thin">
          <color rgb="FFC8D5D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Microsoft JhengHei"/>
        <scheme val="none"/>
      </font>
      <numFmt numFmtId="165" formatCode="0.000"/>
      <fill>
        <patternFill patternType="solid">
          <fgColor indexed="64"/>
          <bgColor rgb="FFFFF4CC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C8D5DF"/>
        </left>
        <right style="thin">
          <color rgb="FFC8D5DF"/>
        </right>
        <top style="thin">
          <color rgb="FFC8D5DF"/>
        </top>
        <bottom style="thin">
          <color rgb="FFC8D5DF"/>
        </bottom>
      </border>
    </dxf>
    <dxf>
      <border outline="0">
        <right style="thin">
          <color rgb="FFC8D5DF"/>
        </right>
      </border>
    </dxf>
    <dxf>
      <border outline="0">
        <left style="thin">
          <color rgb="FFC8D5DF"/>
        </left>
      </border>
    </dxf>
    <dxf>
      <alignment horizontal="left" vertical="center" textRotation="0" wrapText="0" indent="0" justifyLastLine="0" shrinkToFit="0" readingOrder="0"/>
    </dxf>
    <dxf>
      <border outline="0">
        <right style="thin">
          <color rgb="FFC8D5DF"/>
        </right>
      </border>
    </dxf>
    <dxf>
      <font>
        <b/>
        <color rgb="FFB3261E"/>
        <name val="Microsoft JhengHei"/>
      </font>
      <fill>
        <patternFill>
          <bgColor rgb="FFFCE8E6"/>
        </patternFill>
      </fill>
    </dxf>
    <dxf>
      <font>
        <b/>
        <color rgb="FF8A5A00"/>
        <name val="Microsoft JhengHei"/>
      </font>
      <fill>
        <patternFill>
          <bgColor rgb="FFFFF4CC"/>
        </patternFill>
      </fill>
    </dxf>
    <dxf>
      <font>
        <b/>
        <color rgb="FF146C43"/>
        <name val="Microsoft JhengHei"/>
      </font>
      <fill>
        <patternFill>
          <bgColor rgb="FFE6F4EA"/>
        </patternFill>
      </fill>
    </dxf>
    <dxf>
      <font>
        <b/>
        <color rgb="FFB3261E"/>
        <name val="Microsoft JhengHei"/>
      </font>
      <fill>
        <patternFill>
          <bgColor rgb="FFFCE8E6"/>
        </patternFill>
      </fill>
    </dxf>
    <dxf>
      <font>
        <b/>
        <color rgb="FF8A5A00"/>
        <name val="Microsoft JhengHei"/>
      </font>
      <fill>
        <patternFill>
          <bgColor rgb="FFFFF4CC"/>
        </patternFill>
      </fill>
    </dxf>
    <dxf>
      <font>
        <b/>
        <color rgb="FF146C43"/>
        <name val="Microsoft JhengHei"/>
      </font>
      <fill>
        <patternFill>
          <bgColor rgb="FFE6F4EA"/>
        </patternFill>
      </fill>
    </dxf>
    <dxf>
      <font>
        <b/>
        <color rgb="FFB3261E"/>
        <name val="Microsoft JhengHei"/>
      </font>
      <fill>
        <patternFill>
          <bgColor rgb="FFFCE8E6"/>
        </patternFill>
      </fill>
    </dxf>
    <dxf>
      <font>
        <b/>
        <color rgb="FF8A5A00"/>
        <name val="Microsoft JhengHei"/>
      </font>
      <fill>
        <patternFill>
          <bgColor rgb="FFFFF4CC"/>
        </patternFill>
      </fill>
    </dxf>
    <dxf>
      <font>
        <b/>
        <color rgb="FF146C43"/>
        <name val="Microsoft JhengHei"/>
      </font>
      <fill>
        <patternFill>
          <bgColor rgb="FFE6F4EA"/>
        </patternFill>
      </fill>
    </dxf>
    <dxf>
      <font>
        <b/>
        <color rgb="FFB3261E"/>
        <name val="Microsoft JhengHei"/>
      </font>
      <fill>
        <patternFill>
          <bgColor rgb="FFFCE8E6"/>
        </patternFill>
      </fill>
    </dxf>
    <dxf>
      <font>
        <b/>
        <color rgb="FF146C43"/>
        <name val="Microsoft JhengHei"/>
      </font>
      <fill>
        <patternFill>
          <bgColor rgb="FFE6F4EA"/>
        </patternFill>
      </fill>
    </dxf>
    <dxf>
      <font>
        <b/>
        <color rgb="FFA34714"/>
        <name val="Microsoft JhengHei"/>
      </font>
      <fill>
        <patternFill>
          <bgColor rgb="FFFFF0E6"/>
        </patternFill>
      </fill>
    </dxf>
    <dxf>
      <font>
        <b/>
        <color rgb="FF146C43"/>
        <name val="Microsoft JhengHei"/>
      </font>
      <fill>
        <patternFill>
          <bgColor rgb="FFE6F4E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</xdr:row>
      <xdr:rowOff>0</xdr:rowOff>
    </xdr:from>
    <xdr:ext cx="2714625" cy="1952625"/>
    <xdr:pic>
      <xdr:nvPicPr>
        <xdr:cNvPr id="2" name="/xl/media/image1.jpeg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0</xdr:colOff>
      <xdr:row>6</xdr:row>
      <xdr:rowOff>0</xdr:rowOff>
    </xdr:from>
    <xdr:ext cx="2714625" cy="1952625"/>
    <xdr:pic>
      <xdr:nvPicPr>
        <xdr:cNvPr id="3" name="/xl/media/image2.jpeg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25</xdr:row>
      <xdr:rowOff>0</xdr:rowOff>
    </xdr:from>
    <xdr:ext cx="2714625" cy="1952625"/>
    <xdr:pic>
      <xdr:nvPicPr>
        <xdr:cNvPr id="4" name="/xl/media/image3.jpeg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0</xdr:colOff>
      <xdr:row>25</xdr:row>
      <xdr:rowOff>0</xdr:rowOff>
    </xdr:from>
    <xdr:ext cx="2714625" cy="1952625"/>
    <xdr:pic>
      <xdr:nvPicPr>
        <xdr:cNvPr id="5" name="/xl/media/image4.jpeg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44</xdr:row>
      <xdr:rowOff>0</xdr:rowOff>
    </xdr:from>
    <xdr:ext cx="2714625" cy="1952625"/>
    <xdr:pic>
      <xdr:nvPicPr>
        <xdr:cNvPr id="6" name="/xl/media/image5.jpeg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0</xdr:colOff>
      <xdr:row>44</xdr:row>
      <xdr:rowOff>0</xdr:rowOff>
    </xdr:from>
    <xdr:ext cx="2714625" cy="1952625"/>
    <xdr:pic>
      <xdr:nvPicPr>
        <xdr:cNvPr id="7" name="/xl/media/image6.jpeg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63</xdr:row>
      <xdr:rowOff>0</xdr:rowOff>
    </xdr:from>
    <xdr:ext cx="2714625" cy="1952625"/>
    <xdr:pic>
      <xdr:nvPicPr>
        <xdr:cNvPr id="8" name="/xl/media/image7.jpeg">
          <a:extLst>
            <a:ext uri="{FF2B5EF4-FFF2-40B4-BE49-F238E27FC236}">
              <a16:creationId xmlns=""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82</xdr:row>
      <xdr:rowOff>0</xdr:rowOff>
    </xdr:from>
    <xdr:ext cx="2647950" cy="3143250"/>
    <xdr:pic>
      <xdr:nvPicPr>
        <xdr:cNvPr id="9" name="Image 8" descr="Picture">
          <a:extLst>
            <a:ext uri="{FF2B5EF4-FFF2-40B4-BE49-F238E27FC236}">
              <a16:creationId xmlns="" xmlns:a16="http://schemas.microsoft.com/office/drawing/2014/main" id="{00000000-0008-0000-01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82</xdr:row>
      <xdr:rowOff>0</xdr:rowOff>
    </xdr:from>
    <xdr:ext cx="2647950" cy="3143250"/>
    <xdr:pic>
      <xdr:nvPicPr>
        <xdr:cNvPr id="10" name="Image 9" descr="Picture">
          <a:extLst>
            <a:ext uri="{FF2B5EF4-FFF2-40B4-BE49-F238E27FC236}">
              <a16:creationId xmlns="" xmlns:a16="http://schemas.microsoft.com/office/drawing/2014/main" id="{00000000-0008-0000-01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101</xdr:row>
      <xdr:rowOff>0</xdr:rowOff>
    </xdr:from>
    <xdr:ext cx="2647950" cy="3143250"/>
    <xdr:pic>
      <xdr:nvPicPr>
        <xdr:cNvPr id="11" name="Image 10" descr="Picture"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101</xdr:row>
      <xdr:rowOff>0</xdr:rowOff>
    </xdr:from>
    <xdr:ext cx="2647950" cy="3143250"/>
    <xdr:pic>
      <xdr:nvPicPr>
        <xdr:cNvPr id="12" name="Image 11" descr="Picture"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IEUpdateTable" displayName="IEUpdateTable" ref="A7:S79" totalsRowShown="0">
  <autoFilter ref="A7:S79"/>
  <tableColumns count="19">
    <tableColumn id="1" name="序號_x000a_No."/>
    <tableColumn id="2" name="款式狀態_x000a_Style Type"/>
    <tableColumn id="3" name="客戶_x000a_Customer"/>
    <tableColumn id="4" name="款式_x000a_Style" dataDxfId="21"/>
    <tableColumn id="5" name="衣服類別_x000a_Garment Category" dataDxfId="20"/>
    <tableColumn id="6" name="測試日期_x000a_Test Date" dataDxfId="19"/>
    <tableColumn id="7" name="測試人_x000a_Tested by"/>
    <tableColumn id="8" name="之前 SMV_x000a_Previous SMV"/>
    <tableColumn id="9" name="現在 SMV_x000a_Current SMV" dataDxfId="18"/>
    <tableColumn id="18" name="Current SMV 20260914" dataDxfId="17">
      <calculatedColumnFormula>I8+(I8*IEUpdateTable[[#This Row],[Cut off "-" (5%/10%/15%)]])</calculatedColumnFormula>
    </tableColumn>
    <tableColumn id="19" name="Difference SMV" dataDxfId="16">
      <calculatedColumnFormula>IEUpdateTable[[#This Row],[現在 SMV
Current SMV]]-IEUpdateTable[[#This Row],[Current SMV 20260914]]</calculatedColumnFormula>
    </tableColumn>
    <tableColumn id="17" name="Cut off &quot;-&quot; (5%/10%/15%)" dataDxfId="15" dataCellStyle="Percent">
      <calculatedColumnFormula>IF(M8&lt;=-20%, -15%, IF(M8&lt;=-10%, -10%, IF(M8&lt;0%, -5%, 0)))</calculatedColumnFormula>
    </tableColumn>
    <tableColumn id="10" name="差異 %_x000a_Change %" dataDxfId="14"/>
    <tableColumn id="11" name="差異說明_x000a_Change Summary"/>
    <tableColumn id="12" name="更新進度_x000a_Update Progress"/>
    <tableColumn id="13" name="簽核狀態_x000a_Approval Status"/>
    <tableColumn id="14" name="簽核日期_x000a_Approval Date"/>
    <tableColumn id="15" name="生效日期_x000a_Effective Date"/>
    <tableColumn id="16" name="備註_x000a_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1"/>
  <sheetViews>
    <sheetView showGridLines="0" tabSelected="1" topLeftCell="A4" zoomScale="85" zoomScaleNormal="85" workbookViewId="0">
      <selection activeCell="D9" sqref="D9"/>
    </sheetView>
  </sheetViews>
  <sheetFormatPr defaultRowHeight="14.25"/>
  <cols>
    <col min="1" max="1" width="6.5" style="19" customWidth="1"/>
    <col min="2" max="2" width="12.375" style="19" customWidth="1"/>
    <col min="3" max="3" width="18.5" style="19" bestFit="1" customWidth="1"/>
    <col min="4" max="4" width="17.375" style="19" bestFit="1" customWidth="1"/>
    <col min="5" max="5" width="18" style="19" customWidth="1"/>
    <col min="6" max="6" width="13" style="19" customWidth="1"/>
    <col min="7" max="7" width="14" style="19" customWidth="1"/>
    <col min="8" max="9" width="13" style="19" customWidth="1"/>
    <col min="10" max="10" width="13" style="38" customWidth="1"/>
    <col min="11" max="11" width="13" style="69" customWidth="1"/>
    <col min="12" max="12" width="13" style="81" customWidth="1"/>
    <col min="13" max="13" width="12" style="19" customWidth="1"/>
    <col min="14" max="14" width="22" style="19" customWidth="1"/>
    <col min="15" max="15" width="31.25" style="19" customWidth="1"/>
    <col min="16" max="16" width="18" style="19" customWidth="1"/>
    <col min="17" max="18" width="13" style="19" customWidth="1"/>
    <col min="19" max="19" width="43.5" style="19" customWidth="1"/>
  </cols>
  <sheetData>
    <row r="1" spans="1:19" ht="26.1" customHeight="1">
      <c r="A1" s="86" t="s">
        <v>0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</row>
    <row r="2" spans="1:19" ht="26.1" customHeight="1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</row>
    <row r="3" spans="1:19" ht="33.950000000000003" customHeight="1">
      <c r="A3" s="93" t="s">
        <v>1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</row>
    <row r="4" spans="1:19" ht="27.95" customHeight="1">
      <c r="A4" s="92" t="s">
        <v>2</v>
      </c>
      <c r="B4" s="87"/>
      <c r="C4" s="20" t="s">
        <v>3</v>
      </c>
      <c r="D4" s="92" t="s">
        <v>4</v>
      </c>
      <c r="E4" s="87"/>
      <c r="F4" s="1">
        <v>46244</v>
      </c>
      <c r="G4" s="92" t="s">
        <v>5</v>
      </c>
      <c r="H4" s="87"/>
      <c r="I4" s="1">
        <v>46250</v>
      </c>
      <c r="J4" s="44"/>
      <c r="K4" s="44"/>
      <c r="L4" s="78"/>
      <c r="M4" s="92" t="s">
        <v>6</v>
      </c>
      <c r="N4" s="87"/>
      <c r="O4" s="94" t="s">
        <v>7</v>
      </c>
      <c r="P4" s="91"/>
      <c r="Q4" s="91"/>
      <c r="R4" s="91"/>
      <c r="S4" s="89"/>
    </row>
    <row r="5" spans="1:19" ht="27.95" customHeight="1">
      <c r="A5" s="88" t="s">
        <v>8</v>
      </c>
      <c r="B5" s="89"/>
      <c r="C5" s="21">
        <f>IF(OR($F$4="",$I$4=""),COUNTIF($D$8:$D$79,"&lt;&gt;"),COUNTIFS($F$8:$F$79,"&gt;="&amp;$F$4,$F$8:$F$79,"&lt;="&amp;$I$4,$D$8:$D$79,"&lt;&gt;"))</f>
        <v>12</v>
      </c>
      <c r="D5" s="88" t="s">
        <v>9</v>
      </c>
      <c r="E5" s="89"/>
      <c r="F5" s="21">
        <f>IF(OR($F$4="",$I$4=""),COUNTIF($B$8:$B$79,"新款 / New Style"),COUNTIFS($F$8:$F$79,"&gt;="&amp;$F$4,$F$8:$F$79,"&lt;="&amp;$I$4,$B$8:$B$79,"新款 / New Style"))</f>
        <v>0</v>
      </c>
      <c r="G5" s="88" t="s">
        <v>10</v>
      </c>
      <c r="H5" s="89"/>
      <c r="I5" s="21">
        <f>IF(OR($F$4="",$I$4=""),COUNTIF($B$8:$B$79,"現在款 / Current Style")+COUNTIF($B$8:$B$79,"舊款 / Old Style"),COUNTIFS($F$8:$F$79,"&gt;="&amp;$F$4,$F$8:$F$79,"&lt;="&amp;$I$4,$B$8:$B$79,"現在款 / Current Style")+COUNTIFS($F$8:$F$79,"&gt;="&amp;$F$4,$F$8:$F$79,"&lt;="&amp;$I$4,$B$8:$B$79,"舊款 / Old Style"))</f>
        <v>12</v>
      </c>
      <c r="J5" s="41"/>
      <c r="K5" s="43"/>
      <c r="L5" s="79"/>
      <c r="M5" s="88" t="s">
        <v>11</v>
      </c>
      <c r="N5" s="89"/>
      <c r="O5" s="21">
        <v>12</v>
      </c>
      <c r="P5" s="88" t="s">
        <v>12</v>
      </c>
      <c r="Q5" s="89"/>
      <c r="R5" s="95">
        <v>0</v>
      </c>
      <c r="S5" s="89"/>
    </row>
    <row r="6" spans="1:19">
      <c r="K6" s="82"/>
      <c r="L6" s="82"/>
    </row>
    <row r="7" spans="1:19" ht="42" customHeight="1">
      <c r="A7" s="2" t="s">
        <v>13</v>
      </c>
      <c r="B7" s="2" t="s">
        <v>14</v>
      </c>
      <c r="C7" s="2" t="s">
        <v>15</v>
      </c>
      <c r="D7" s="2" t="s">
        <v>16</v>
      </c>
      <c r="E7" s="2" t="s">
        <v>17</v>
      </c>
      <c r="F7" s="2" t="s">
        <v>18</v>
      </c>
      <c r="G7" s="2" t="s">
        <v>19</v>
      </c>
      <c r="H7" s="2" t="s">
        <v>20</v>
      </c>
      <c r="I7" s="2" t="s">
        <v>21</v>
      </c>
      <c r="J7" s="2" t="s">
        <v>142</v>
      </c>
      <c r="K7" s="45" t="s">
        <v>140</v>
      </c>
      <c r="L7" s="80" t="s">
        <v>127</v>
      </c>
      <c r="M7" s="2" t="s">
        <v>22</v>
      </c>
      <c r="N7" s="2" t="s">
        <v>23</v>
      </c>
      <c r="O7" s="2" t="s">
        <v>24</v>
      </c>
      <c r="P7" s="2" t="s">
        <v>25</v>
      </c>
      <c r="Q7" s="2" t="s">
        <v>26</v>
      </c>
      <c r="R7" s="2" t="s">
        <v>27</v>
      </c>
      <c r="S7" s="2" t="s">
        <v>28</v>
      </c>
    </row>
    <row r="8" spans="1:19" ht="30" customHeight="1">
      <c r="A8" s="4">
        <v>1</v>
      </c>
      <c r="B8" s="5" t="s">
        <v>29</v>
      </c>
      <c r="C8" s="3" t="s">
        <v>165</v>
      </c>
      <c r="D8" s="3" t="s">
        <v>167</v>
      </c>
      <c r="E8" s="13" t="s">
        <v>32</v>
      </c>
      <c r="F8" s="8">
        <v>46244</v>
      </c>
      <c r="G8" s="5" t="s">
        <v>33</v>
      </c>
      <c r="H8" s="9">
        <v>1.1879999999999999</v>
      </c>
      <c r="I8" s="9">
        <v>1.615</v>
      </c>
      <c r="J8" s="85">
        <f>I8+(I8*IEUpdateTable[[#This Row],[Cut off "-" (5%/10%/15%)]])</f>
        <v>1.615</v>
      </c>
      <c r="K8" s="84">
        <f>IEUpdateTable[[#This Row],[現在 SMV
Current SMV]]-IEUpdateTable[[#This Row],[Current SMV 20260914]]</f>
        <v>0</v>
      </c>
      <c r="L8" s="83">
        <f>IF(M8&lt;=-20%, -15%, IF(M8&lt;=-10%, -10%, IF(M8&lt;0%, -5%, 0)))</f>
        <v>0</v>
      </c>
      <c r="M8" s="10">
        <f t="shared" ref="M8:M42" si="0">IF(OR(H8="",I8="",H8=0),"",(I8-H8)/H8)</f>
        <v>0.35942760942760948</v>
      </c>
      <c r="N8" s="6" t="str">
        <f t="shared" ref="N8:N42" si="1">IF(I8="","",IF(OR(H8="",H8=0),"新款首次建立 / Initial SMV",IF(M8=0,"無變化 / No Change",IF(M8&lt;0,"扣除 "&amp;TEXT(ABS(M8),"0.0%")&amp;" / Reduced "&amp;TEXT(ABS(M8),"0.0%"),"增加 "&amp;TEXT(M8,"0.0%")&amp;" / Increased "&amp;TEXT(M8,"0.0%")))))</f>
        <v>增加 35.9% / Increased 35.9%</v>
      </c>
      <c r="O8" s="11" t="s">
        <v>34</v>
      </c>
      <c r="P8" s="11" t="s">
        <v>11</v>
      </c>
      <c r="Q8" s="12">
        <v>46245</v>
      </c>
      <c r="R8" s="12"/>
      <c r="S8" s="7" t="s">
        <v>35</v>
      </c>
    </row>
    <row r="9" spans="1:19" ht="30" customHeight="1">
      <c r="A9" s="4">
        <f t="shared" ref="A9:A79" si="2">+A8+1</f>
        <v>2</v>
      </c>
      <c r="B9" s="5" t="s">
        <v>29</v>
      </c>
      <c r="C9" s="3" t="s">
        <v>36</v>
      </c>
      <c r="D9" s="13">
        <v>1734</v>
      </c>
      <c r="E9" s="13" t="s">
        <v>37</v>
      </c>
      <c r="F9" s="8">
        <v>46246</v>
      </c>
      <c r="G9" s="5" t="s">
        <v>33</v>
      </c>
      <c r="H9" s="9">
        <v>8.5</v>
      </c>
      <c r="I9" s="9">
        <v>9.3420000000000005</v>
      </c>
      <c r="J9" s="85">
        <f>I9+(I9*IEUpdateTable[[#This Row],[Cut off "-" (5%/10%/15%)]])</f>
        <v>9.3420000000000005</v>
      </c>
      <c r="K9" s="84">
        <f>IEUpdateTable[[#This Row],[現在 SMV
Current SMV]]-IEUpdateTable[[#This Row],[Current SMV 20260914]]</f>
        <v>0</v>
      </c>
      <c r="L9" s="83">
        <f t="shared" ref="L9:L72" si="3">IF(M9&lt;=-20%, -15%, IF(M9&lt;=-10%, -10%, IF(M9&lt;0%, -5%, 0)))</f>
        <v>0</v>
      </c>
      <c r="M9" s="10">
        <f t="shared" si="0"/>
        <v>9.9058823529411824E-2</v>
      </c>
      <c r="N9" s="6" t="str">
        <f t="shared" si="1"/>
        <v>增加 9.9% / Increased 9.9%</v>
      </c>
      <c r="O9" s="5" t="s">
        <v>34</v>
      </c>
      <c r="P9" s="5" t="s">
        <v>11</v>
      </c>
      <c r="Q9" s="8">
        <v>46246</v>
      </c>
      <c r="R9" s="8"/>
      <c r="S9" s="7" t="s">
        <v>38</v>
      </c>
    </row>
    <row r="10" spans="1:19" ht="30" customHeight="1">
      <c r="A10" s="4">
        <f t="shared" si="2"/>
        <v>3</v>
      </c>
      <c r="B10" s="5" t="s">
        <v>29</v>
      </c>
      <c r="C10" s="3" t="s">
        <v>36</v>
      </c>
      <c r="D10" s="13">
        <v>1735</v>
      </c>
      <c r="E10" s="13" t="s">
        <v>37</v>
      </c>
      <c r="F10" s="8">
        <v>46246</v>
      </c>
      <c r="G10" s="5" t="s">
        <v>33</v>
      </c>
      <c r="H10" s="9">
        <v>10</v>
      </c>
      <c r="I10" s="14">
        <v>9.4920000000000009</v>
      </c>
      <c r="J10" s="85">
        <f>I10+(I10*IEUpdateTable[[#This Row],[Cut off "-" (5%/10%/15%)]])</f>
        <v>9.0174000000000003</v>
      </c>
      <c r="K10" s="84">
        <f>IEUpdateTable[[#This Row],[現在 SMV
Current SMV]]-IEUpdateTable[[#This Row],[Current SMV 20260914]]</f>
        <v>0.47460000000000058</v>
      </c>
      <c r="L10" s="83">
        <f t="shared" si="3"/>
        <v>-0.05</v>
      </c>
      <c r="M10" s="10">
        <f t="shared" si="0"/>
        <v>-5.0799999999999915E-2</v>
      </c>
      <c r="N10" s="6" t="str">
        <f t="shared" si="1"/>
        <v>扣除 5.1% / Reduced 5.1%</v>
      </c>
      <c r="O10" s="5" t="s">
        <v>34</v>
      </c>
      <c r="P10" s="5" t="s">
        <v>11</v>
      </c>
      <c r="Q10" s="8">
        <v>46246</v>
      </c>
      <c r="R10" s="8"/>
      <c r="S10" s="7" t="s">
        <v>38</v>
      </c>
    </row>
    <row r="11" spans="1:19" ht="30" customHeight="1">
      <c r="A11" s="4">
        <f t="shared" si="2"/>
        <v>4</v>
      </c>
      <c r="B11" s="5" t="s">
        <v>29</v>
      </c>
      <c r="C11" s="3" t="s">
        <v>36</v>
      </c>
      <c r="D11" s="13">
        <v>1754</v>
      </c>
      <c r="E11" s="13" t="s">
        <v>37</v>
      </c>
      <c r="F11" s="8">
        <v>46246</v>
      </c>
      <c r="G11" s="5" t="s">
        <v>33</v>
      </c>
      <c r="H11" s="9">
        <v>12.23</v>
      </c>
      <c r="I11" s="9">
        <v>11.433999999999999</v>
      </c>
      <c r="J11" s="85">
        <f>I11+(I11*IEUpdateTable[[#This Row],[Cut off "-" (5%/10%/15%)]])</f>
        <v>10.862299999999999</v>
      </c>
      <c r="K11" s="84">
        <f>IEUpdateTable[[#This Row],[現在 SMV
Current SMV]]-IEUpdateTable[[#This Row],[Current SMV 20260914]]</f>
        <v>0.57169999999999987</v>
      </c>
      <c r="L11" s="83">
        <f t="shared" si="3"/>
        <v>-0.05</v>
      </c>
      <c r="M11" s="10">
        <f t="shared" si="0"/>
        <v>-6.5085854456255199E-2</v>
      </c>
      <c r="N11" s="6" t="str">
        <f t="shared" si="1"/>
        <v>扣除 6.5% / Reduced 6.5%</v>
      </c>
      <c r="O11" s="5" t="s">
        <v>34</v>
      </c>
      <c r="P11" s="5" t="s">
        <v>11</v>
      </c>
      <c r="Q11" s="8">
        <v>46246</v>
      </c>
      <c r="R11" s="8"/>
      <c r="S11" s="7" t="s">
        <v>38</v>
      </c>
    </row>
    <row r="12" spans="1:19" ht="30" customHeight="1">
      <c r="A12" s="4">
        <f t="shared" si="2"/>
        <v>5</v>
      </c>
      <c r="B12" s="5" t="s">
        <v>29</v>
      </c>
      <c r="C12" s="3" t="s">
        <v>36</v>
      </c>
      <c r="D12" s="13" t="s">
        <v>39</v>
      </c>
      <c r="E12" s="13" t="s">
        <v>40</v>
      </c>
      <c r="F12" s="8">
        <v>46246</v>
      </c>
      <c r="G12" s="5" t="s">
        <v>33</v>
      </c>
      <c r="H12" s="9">
        <v>9.0960000000000001</v>
      </c>
      <c r="I12" s="9">
        <v>8.923</v>
      </c>
      <c r="J12" s="85">
        <f>I12+(I12*IEUpdateTable[[#This Row],[Cut off "-" (5%/10%/15%)]])</f>
        <v>8.4768500000000007</v>
      </c>
      <c r="K12" s="84">
        <f>IEUpdateTable[[#This Row],[現在 SMV
Current SMV]]-IEUpdateTable[[#This Row],[Current SMV 20260914]]</f>
        <v>0.44614999999999938</v>
      </c>
      <c r="L12" s="83">
        <f t="shared" si="3"/>
        <v>-0.05</v>
      </c>
      <c r="M12" s="10">
        <f t="shared" si="0"/>
        <v>-1.9019349164467902E-2</v>
      </c>
      <c r="N12" s="6" t="str">
        <f t="shared" si="1"/>
        <v>扣除 1.9% / Reduced 1.9%</v>
      </c>
      <c r="O12" s="5" t="s">
        <v>34</v>
      </c>
      <c r="P12" s="5" t="s">
        <v>11</v>
      </c>
      <c r="Q12" s="8">
        <v>46246</v>
      </c>
      <c r="R12" s="8"/>
      <c r="S12" s="7" t="s">
        <v>38</v>
      </c>
    </row>
    <row r="13" spans="1:19" ht="30" customHeight="1">
      <c r="A13" s="4">
        <f t="shared" si="2"/>
        <v>6</v>
      </c>
      <c r="B13" s="5" t="s">
        <v>29</v>
      </c>
      <c r="C13" s="3" t="s">
        <v>36</v>
      </c>
      <c r="D13" s="13" t="s">
        <v>41</v>
      </c>
      <c r="E13" s="13" t="s">
        <v>40</v>
      </c>
      <c r="F13" s="8">
        <v>46246</v>
      </c>
      <c r="G13" s="5" t="s">
        <v>33</v>
      </c>
      <c r="H13" s="9">
        <v>9.0960000000000001</v>
      </c>
      <c r="I13" s="9">
        <v>9.452</v>
      </c>
      <c r="J13" s="85">
        <f>I13+(I13*IEUpdateTable[[#This Row],[Cut off "-" (5%/10%/15%)]])</f>
        <v>9.452</v>
      </c>
      <c r="K13" s="84">
        <f>IEUpdateTable[[#This Row],[現在 SMV
Current SMV]]-IEUpdateTable[[#This Row],[Current SMV 20260914]]</f>
        <v>0</v>
      </c>
      <c r="L13" s="83">
        <f t="shared" si="3"/>
        <v>0</v>
      </c>
      <c r="M13" s="10">
        <f t="shared" si="0"/>
        <v>3.9138082673702709E-2</v>
      </c>
      <c r="N13" s="6" t="str">
        <f t="shared" si="1"/>
        <v>增加 3.9% / Increased 3.9%</v>
      </c>
      <c r="O13" s="5" t="s">
        <v>34</v>
      </c>
      <c r="P13" s="5" t="s">
        <v>11</v>
      </c>
      <c r="Q13" s="8">
        <v>46246</v>
      </c>
      <c r="R13" s="8"/>
      <c r="S13" s="7" t="s">
        <v>38</v>
      </c>
    </row>
    <row r="14" spans="1:19" ht="30" customHeight="1">
      <c r="A14" s="4">
        <f t="shared" si="2"/>
        <v>7</v>
      </c>
      <c r="B14" s="5" t="s">
        <v>29</v>
      </c>
      <c r="C14" s="3" t="s">
        <v>36</v>
      </c>
      <c r="D14" s="13" t="s">
        <v>42</v>
      </c>
      <c r="E14" s="13" t="s">
        <v>40</v>
      </c>
      <c r="F14" s="8">
        <v>46246</v>
      </c>
      <c r="G14" s="5" t="s">
        <v>33</v>
      </c>
      <c r="H14" s="9">
        <v>11</v>
      </c>
      <c r="I14" s="9">
        <v>9.2729999999999997</v>
      </c>
      <c r="J14" s="85">
        <f>I14+(I14*IEUpdateTable[[#This Row],[Cut off "-" (5%/10%/15%)]])</f>
        <v>8.345699999999999</v>
      </c>
      <c r="K14" s="84">
        <f>IEUpdateTable[[#This Row],[現在 SMV
Current SMV]]-IEUpdateTable[[#This Row],[Current SMV 20260914]]</f>
        <v>0.92730000000000068</v>
      </c>
      <c r="L14" s="83">
        <f t="shared" si="3"/>
        <v>-0.1</v>
      </c>
      <c r="M14" s="10">
        <f t="shared" si="0"/>
        <v>-0.15700000000000003</v>
      </c>
      <c r="N14" s="6" t="str">
        <f t="shared" si="1"/>
        <v>扣除 15.7% / Reduced 15.7%</v>
      </c>
      <c r="O14" s="5" t="s">
        <v>34</v>
      </c>
      <c r="P14" s="5" t="s">
        <v>11</v>
      </c>
      <c r="Q14" s="8">
        <v>46246</v>
      </c>
      <c r="R14" s="8"/>
      <c r="S14" s="7" t="s">
        <v>38</v>
      </c>
    </row>
    <row r="15" spans="1:19" ht="30" customHeight="1">
      <c r="A15" s="4">
        <f t="shared" si="2"/>
        <v>8</v>
      </c>
      <c r="B15" s="5" t="s">
        <v>29</v>
      </c>
      <c r="C15" s="3" t="s">
        <v>36</v>
      </c>
      <c r="D15" s="13" t="s">
        <v>43</v>
      </c>
      <c r="E15" s="13" t="s">
        <v>40</v>
      </c>
      <c r="F15" s="8">
        <v>46246</v>
      </c>
      <c r="G15" s="5" t="s">
        <v>33</v>
      </c>
      <c r="H15" s="9">
        <v>11.832000000000001</v>
      </c>
      <c r="I15" s="9">
        <v>10.255000000000001</v>
      </c>
      <c r="J15" s="85">
        <f>I15+(I15*IEUpdateTable[[#This Row],[Cut off "-" (5%/10%/15%)]])</f>
        <v>9.2295000000000016</v>
      </c>
      <c r="K15" s="84">
        <f>IEUpdateTable[[#This Row],[現在 SMV
Current SMV]]-IEUpdateTable[[#This Row],[Current SMV 20260914]]</f>
        <v>1.0254999999999992</v>
      </c>
      <c r="L15" s="83">
        <f t="shared" si="3"/>
        <v>-0.1</v>
      </c>
      <c r="M15" s="10">
        <f t="shared" si="0"/>
        <v>-0.13328262339418526</v>
      </c>
      <c r="N15" s="6" t="str">
        <f t="shared" si="1"/>
        <v>扣除 13.3% / Reduced 13.3%</v>
      </c>
      <c r="O15" s="5" t="s">
        <v>34</v>
      </c>
      <c r="P15" s="5" t="s">
        <v>11</v>
      </c>
      <c r="Q15" s="8">
        <v>46246</v>
      </c>
      <c r="R15" s="8"/>
      <c r="S15" s="7" t="s">
        <v>38</v>
      </c>
    </row>
    <row r="16" spans="1:19" ht="30" customHeight="1">
      <c r="A16" s="4">
        <f t="shared" si="2"/>
        <v>9</v>
      </c>
      <c r="B16" s="5" t="s">
        <v>29</v>
      </c>
      <c r="C16" s="3" t="s">
        <v>36</v>
      </c>
      <c r="D16" s="3" t="s">
        <v>150</v>
      </c>
      <c r="E16" s="13" t="s">
        <v>40</v>
      </c>
      <c r="F16" s="8">
        <v>46247</v>
      </c>
      <c r="G16" s="5" t="s">
        <v>33</v>
      </c>
      <c r="H16" s="9">
        <v>11.27</v>
      </c>
      <c r="I16" s="9">
        <v>23.82</v>
      </c>
      <c r="J16" s="85">
        <f>I16+(I16*IEUpdateTable[[#This Row],[Cut off "-" (5%/10%/15%)]])</f>
        <v>23.82</v>
      </c>
      <c r="K16" s="84">
        <f>IEUpdateTable[[#This Row],[現在 SMV
Current SMV]]-IEUpdateTable[[#This Row],[Current SMV 20260914]]</f>
        <v>0</v>
      </c>
      <c r="L16" s="83">
        <f t="shared" si="3"/>
        <v>0</v>
      </c>
      <c r="M16" s="10">
        <f t="shared" si="0"/>
        <v>1.1135758651286602</v>
      </c>
      <c r="N16" s="6" t="str">
        <f t="shared" si="1"/>
        <v>增加 111.4% / Increased 111.4%</v>
      </c>
      <c r="O16" s="5" t="s">
        <v>34</v>
      </c>
      <c r="P16" s="5" t="s">
        <v>11</v>
      </c>
      <c r="Q16" s="33">
        <v>46247</v>
      </c>
      <c r="R16" s="8"/>
      <c r="S16" s="7" t="s">
        <v>45</v>
      </c>
    </row>
    <row r="17" spans="1:19" ht="30" customHeight="1">
      <c r="A17" s="4">
        <f t="shared" si="2"/>
        <v>10</v>
      </c>
      <c r="B17" s="5" t="s">
        <v>29</v>
      </c>
      <c r="C17" s="3" t="s">
        <v>36</v>
      </c>
      <c r="D17" s="3" t="s">
        <v>151</v>
      </c>
      <c r="E17" s="13" t="s">
        <v>40</v>
      </c>
      <c r="F17" s="8">
        <v>46247</v>
      </c>
      <c r="G17" s="5" t="s">
        <v>33</v>
      </c>
      <c r="H17" s="9">
        <v>11.27</v>
      </c>
      <c r="I17" s="9">
        <v>23.82</v>
      </c>
      <c r="J17" s="85">
        <f>I17+(I17*IEUpdateTable[[#This Row],[Cut off "-" (5%/10%/15%)]])</f>
        <v>23.82</v>
      </c>
      <c r="K17" s="84">
        <f>IEUpdateTable[[#This Row],[現在 SMV
Current SMV]]-IEUpdateTable[[#This Row],[Current SMV 20260914]]</f>
        <v>0</v>
      </c>
      <c r="L17" s="83">
        <f t="shared" si="3"/>
        <v>0</v>
      </c>
      <c r="M17" s="10">
        <f t="shared" si="0"/>
        <v>1.1135758651286602</v>
      </c>
      <c r="N17" s="6" t="str">
        <f t="shared" si="1"/>
        <v>增加 111.4% / Increased 111.4%</v>
      </c>
      <c r="O17" s="5" t="s">
        <v>34</v>
      </c>
      <c r="P17" s="5" t="s">
        <v>11</v>
      </c>
      <c r="Q17" s="33">
        <v>46247</v>
      </c>
      <c r="R17" s="8"/>
      <c r="S17" s="7" t="s">
        <v>45</v>
      </c>
    </row>
    <row r="18" spans="1:19" ht="30" customHeight="1">
      <c r="A18" s="4">
        <f t="shared" si="2"/>
        <v>11</v>
      </c>
      <c r="B18" s="5" t="s">
        <v>29</v>
      </c>
      <c r="C18" s="3" t="s">
        <v>36</v>
      </c>
      <c r="D18" s="3" t="s">
        <v>152</v>
      </c>
      <c r="E18" s="13" t="s">
        <v>40</v>
      </c>
      <c r="F18" s="8">
        <v>46247</v>
      </c>
      <c r="G18" s="5" t="s">
        <v>33</v>
      </c>
      <c r="H18" s="9">
        <v>13.88</v>
      </c>
      <c r="I18" s="9">
        <v>24.053999999999998</v>
      </c>
      <c r="J18" s="85">
        <f>I18+(I18*IEUpdateTable[[#This Row],[Cut off "-" (5%/10%/15%)]])</f>
        <v>24.053999999999998</v>
      </c>
      <c r="K18" s="84">
        <f>IEUpdateTable[[#This Row],[現在 SMV
Current SMV]]-IEUpdateTable[[#This Row],[Current SMV 20260914]]</f>
        <v>0</v>
      </c>
      <c r="L18" s="83">
        <f t="shared" si="3"/>
        <v>0</v>
      </c>
      <c r="M18" s="10">
        <f t="shared" si="0"/>
        <v>0.73299711815561941</v>
      </c>
      <c r="N18" s="6" t="str">
        <f t="shared" si="1"/>
        <v>增加 73.3% / Increased 73.3%</v>
      </c>
      <c r="O18" s="5" t="s">
        <v>34</v>
      </c>
      <c r="P18" s="5" t="s">
        <v>11</v>
      </c>
      <c r="Q18" s="33">
        <v>46247</v>
      </c>
      <c r="R18" s="8"/>
      <c r="S18" s="7" t="s">
        <v>48</v>
      </c>
    </row>
    <row r="19" spans="1:19" ht="30" customHeight="1">
      <c r="A19" s="4">
        <f t="shared" si="2"/>
        <v>12</v>
      </c>
      <c r="B19" s="5" t="s">
        <v>29</v>
      </c>
      <c r="C19" s="3" t="s">
        <v>36</v>
      </c>
      <c r="D19" s="3" t="s">
        <v>153</v>
      </c>
      <c r="E19" s="13" t="s">
        <v>40</v>
      </c>
      <c r="F19" s="8">
        <v>46247</v>
      </c>
      <c r="G19" s="5" t="s">
        <v>33</v>
      </c>
      <c r="H19" s="9">
        <v>10.82</v>
      </c>
      <c r="I19" s="9">
        <v>24.053999999999998</v>
      </c>
      <c r="J19" s="85">
        <f>I19+(I19*IEUpdateTable[[#This Row],[Cut off "-" (5%/10%/15%)]])</f>
        <v>24.053999999999998</v>
      </c>
      <c r="K19" s="84">
        <f>IEUpdateTable[[#This Row],[現在 SMV
Current SMV]]-IEUpdateTable[[#This Row],[Current SMV 20260914]]</f>
        <v>0</v>
      </c>
      <c r="L19" s="83">
        <f t="shared" si="3"/>
        <v>0</v>
      </c>
      <c r="M19" s="10">
        <f t="shared" si="0"/>
        <v>1.2231053604436226</v>
      </c>
      <c r="N19" s="6" t="str">
        <f t="shared" si="1"/>
        <v>增加 122.3% / Increased 122.3%</v>
      </c>
      <c r="O19" s="5" t="s">
        <v>34</v>
      </c>
      <c r="P19" s="5" t="s">
        <v>11</v>
      </c>
      <c r="Q19" s="33">
        <v>46247</v>
      </c>
      <c r="R19" s="8"/>
      <c r="S19" s="7" t="s">
        <v>48</v>
      </c>
    </row>
    <row r="20" spans="1:19" ht="30" customHeight="1">
      <c r="A20" s="4">
        <f t="shared" si="2"/>
        <v>13</v>
      </c>
      <c r="B20" s="5" t="s">
        <v>29</v>
      </c>
      <c r="C20" s="3" t="s">
        <v>80</v>
      </c>
      <c r="D20" s="13">
        <v>163</v>
      </c>
      <c r="E20" s="13" t="s">
        <v>81</v>
      </c>
      <c r="F20" s="33">
        <v>46259</v>
      </c>
      <c r="G20" s="5" t="s">
        <v>33</v>
      </c>
      <c r="H20" s="9">
        <v>11</v>
      </c>
      <c r="I20" s="9">
        <v>10.359</v>
      </c>
      <c r="J20" s="85">
        <f>I20+(I20*IEUpdateTable[[#This Row],[Cut off "-" (5%/10%/15%)]])</f>
        <v>9.8410499999999992</v>
      </c>
      <c r="K20" s="84">
        <f>IEUpdateTable[[#This Row],[現在 SMV
Current SMV]]-IEUpdateTable[[#This Row],[Current SMV 20260914]]</f>
        <v>0.5179500000000008</v>
      </c>
      <c r="L20" s="83">
        <f t="shared" si="3"/>
        <v>-0.05</v>
      </c>
      <c r="M20" s="10">
        <f t="shared" si="0"/>
        <v>-5.8272727272727275E-2</v>
      </c>
      <c r="N20" s="6" t="str">
        <f t="shared" si="1"/>
        <v>扣除 5.8% / Reduced 5.8%</v>
      </c>
      <c r="O20" s="5" t="s">
        <v>34</v>
      </c>
      <c r="P20" s="5" t="s">
        <v>11</v>
      </c>
      <c r="Q20" s="33">
        <v>46259</v>
      </c>
      <c r="R20" s="8"/>
      <c r="S20" s="7"/>
    </row>
    <row r="21" spans="1:19" ht="30" customHeight="1">
      <c r="A21" s="4">
        <f t="shared" si="2"/>
        <v>14</v>
      </c>
      <c r="B21" s="5" t="s">
        <v>29</v>
      </c>
      <c r="C21" s="3" t="s">
        <v>80</v>
      </c>
      <c r="D21" s="13">
        <v>182</v>
      </c>
      <c r="E21" s="13" t="s">
        <v>81</v>
      </c>
      <c r="F21" s="33">
        <v>46259</v>
      </c>
      <c r="G21" s="5" t="s">
        <v>33</v>
      </c>
      <c r="H21" s="9">
        <v>11.428571428571429</v>
      </c>
      <c r="I21" s="9">
        <v>11.63</v>
      </c>
      <c r="J21" s="85">
        <f>I21+(I21*IEUpdateTable[[#This Row],[Cut off "-" (5%/10%/15%)]])</f>
        <v>11.63</v>
      </c>
      <c r="K21" s="84">
        <f>IEUpdateTable[[#This Row],[現在 SMV
Current SMV]]-IEUpdateTable[[#This Row],[Current SMV 20260914]]</f>
        <v>0</v>
      </c>
      <c r="L21" s="83">
        <f t="shared" si="3"/>
        <v>0</v>
      </c>
      <c r="M21" s="10">
        <f t="shared" si="0"/>
        <v>1.7625000000000047E-2</v>
      </c>
      <c r="N21" s="6" t="str">
        <f t="shared" si="1"/>
        <v>增加 1.8% / Increased 1.8%</v>
      </c>
      <c r="O21" s="5" t="s">
        <v>34</v>
      </c>
      <c r="P21" s="5" t="s">
        <v>11</v>
      </c>
      <c r="Q21" s="33">
        <v>46259</v>
      </c>
      <c r="R21" s="8"/>
      <c r="S21" s="7"/>
    </row>
    <row r="22" spans="1:19" ht="30" customHeight="1">
      <c r="A22" s="4">
        <f t="shared" si="2"/>
        <v>15</v>
      </c>
      <c r="B22" s="5" t="s">
        <v>29</v>
      </c>
      <c r="C22" s="3" t="s">
        <v>80</v>
      </c>
      <c r="D22" s="13">
        <v>183</v>
      </c>
      <c r="E22" s="13" t="s">
        <v>81</v>
      </c>
      <c r="F22" s="33">
        <v>46259</v>
      </c>
      <c r="G22" s="5" t="s">
        <v>33</v>
      </c>
      <c r="H22" s="9">
        <v>11.428571428571429</v>
      </c>
      <c r="I22" s="9">
        <v>11.945</v>
      </c>
      <c r="J22" s="85">
        <f>I22+(I22*IEUpdateTable[[#This Row],[Cut off "-" (5%/10%/15%)]])</f>
        <v>11.945</v>
      </c>
      <c r="K22" s="84">
        <f>IEUpdateTable[[#This Row],[現在 SMV
Current SMV]]-IEUpdateTable[[#This Row],[Current SMV 20260914]]</f>
        <v>0</v>
      </c>
      <c r="L22" s="83">
        <f t="shared" si="3"/>
        <v>0</v>
      </c>
      <c r="M22" s="10">
        <f t="shared" si="0"/>
        <v>4.5187499999999999E-2</v>
      </c>
      <c r="N22" s="6" t="str">
        <f t="shared" si="1"/>
        <v>增加 4.5% / Increased 4.5%</v>
      </c>
      <c r="O22" s="5" t="s">
        <v>34</v>
      </c>
      <c r="P22" s="5" t="s">
        <v>11</v>
      </c>
      <c r="Q22" s="33">
        <v>46259</v>
      </c>
      <c r="R22" s="8"/>
      <c r="S22" s="7"/>
    </row>
    <row r="23" spans="1:19" ht="30" customHeight="1">
      <c r="A23" s="4">
        <f t="shared" si="2"/>
        <v>16</v>
      </c>
      <c r="B23" s="5" t="s">
        <v>29</v>
      </c>
      <c r="C23" s="3" t="s">
        <v>36</v>
      </c>
      <c r="D23" s="3" t="s">
        <v>85</v>
      </c>
      <c r="E23" s="13" t="s">
        <v>81</v>
      </c>
      <c r="F23" s="33">
        <v>46259</v>
      </c>
      <c r="G23" s="5" t="s">
        <v>33</v>
      </c>
      <c r="H23" s="9">
        <v>22</v>
      </c>
      <c r="I23" s="9">
        <v>19.686</v>
      </c>
      <c r="J23" s="85">
        <f>I23+(I23*IEUpdateTable[[#This Row],[Cut off "-" (5%/10%/15%)]])</f>
        <v>17.717400000000001</v>
      </c>
      <c r="K23" s="84">
        <f>IEUpdateTable[[#This Row],[現在 SMV
Current SMV]]-IEUpdateTable[[#This Row],[Current SMV 20260914]]</f>
        <v>1.9685999999999986</v>
      </c>
      <c r="L23" s="83">
        <f t="shared" si="3"/>
        <v>-0.1</v>
      </c>
      <c r="M23" s="10">
        <f t="shared" si="0"/>
        <v>-0.10518181818181818</v>
      </c>
      <c r="N23" s="6" t="str">
        <f t="shared" si="1"/>
        <v>扣除 10.5% / Reduced 10.5%</v>
      </c>
      <c r="O23" s="5" t="s">
        <v>34</v>
      </c>
      <c r="P23" s="5" t="s">
        <v>11</v>
      </c>
      <c r="Q23" s="33">
        <v>46259</v>
      </c>
      <c r="R23" s="8"/>
      <c r="S23" s="7"/>
    </row>
    <row r="24" spans="1:19" ht="30" customHeight="1">
      <c r="A24" s="4">
        <f t="shared" si="2"/>
        <v>17</v>
      </c>
      <c r="B24" s="5" t="s">
        <v>29</v>
      </c>
      <c r="C24" s="3" t="s">
        <v>36</v>
      </c>
      <c r="D24" s="3" t="s">
        <v>90</v>
      </c>
      <c r="E24" s="13" t="s">
        <v>81</v>
      </c>
      <c r="F24" s="33">
        <v>46259</v>
      </c>
      <c r="G24" s="5" t="s">
        <v>33</v>
      </c>
      <c r="H24" s="9">
        <v>11.428571428571429</v>
      </c>
      <c r="I24" s="9">
        <v>9.0549999999999997</v>
      </c>
      <c r="J24" s="85">
        <f>I24+(I24*IEUpdateTable[[#This Row],[Cut off "-" (5%/10%/15%)]])</f>
        <v>7.6967499999999998</v>
      </c>
      <c r="K24" s="84">
        <f>IEUpdateTable[[#This Row],[現在 SMV
Current SMV]]-IEUpdateTable[[#This Row],[Current SMV 20260914]]</f>
        <v>1.35825</v>
      </c>
      <c r="L24" s="83">
        <f t="shared" si="3"/>
        <v>-0.15</v>
      </c>
      <c r="M24" s="10">
        <f t="shared" si="0"/>
        <v>-0.20768750000000005</v>
      </c>
      <c r="N24" s="6" t="str">
        <f t="shared" si="1"/>
        <v>扣除 20.8% / Reduced 20.8%</v>
      </c>
      <c r="O24" s="5" t="s">
        <v>34</v>
      </c>
      <c r="P24" s="5" t="s">
        <v>11</v>
      </c>
      <c r="Q24" s="33">
        <v>46259</v>
      </c>
      <c r="R24" s="8"/>
      <c r="S24" s="7"/>
    </row>
    <row r="25" spans="1:19" ht="30" customHeight="1">
      <c r="A25" s="4">
        <f t="shared" si="2"/>
        <v>18</v>
      </c>
      <c r="B25" s="5" t="s">
        <v>29</v>
      </c>
      <c r="C25" s="3" t="s">
        <v>36</v>
      </c>
      <c r="D25" s="3" t="s">
        <v>88</v>
      </c>
      <c r="E25" s="13" t="s">
        <v>81</v>
      </c>
      <c r="F25" s="33">
        <v>46259</v>
      </c>
      <c r="G25" s="5" t="s">
        <v>33</v>
      </c>
      <c r="H25" s="9">
        <v>11.428571428571429</v>
      </c>
      <c r="I25" s="9">
        <v>11.577</v>
      </c>
      <c r="J25" s="85">
        <f>I25+(I25*IEUpdateTable[[#This Row],[Cut off "-" (5%/10%/15%)]])</f>
        <v>11.577</v>
      </c>
      <c r="K25" s="84">
        <f>IEUpdateTable[[#This Row],[現在 SMV
Current SMV]]-IEUpdateTable[[#This Row],[Current SMV 20260914]]</f>
        <v>0</v>
      </c>
      <c r="L25" s="83">
        <f t="shared" si="3"/>
        <v>0</v>
      </c>
      <c r="M25" s="10">
        <f t="shared" si="0"/>
        <v>1.2987499999999973E-2</v>
      </c>
      <c r="N25" s="6" t="str">
        <f t="shared" si="1"/>
        <v>增加 1.3% / Increased 1.3%</v>
      </c>
      <c r="O25" s="5" t="s">
        <v>34</v>
      </c>
      <c r="P25" s="5" t="s">
        <v>11</v>
      </c>
      <c r="Q25" s="33">
        <v>46259</v>
      </c>
      <c r="R25" s="8"/>
      <c r="S25" s="7"/>
    </row>
    <row r="26" spans="1:19" ht="30" customHeight="1">
      <c r="A26" s="4">
        <f t="shared" si="2"/>
        <v>19</v>
      </c>
      <c r="B26" s="5" t="s">
        <v>29</v>
      </c>
      <c r="C26" s="3" t="s">
        <v>36</v>
      </c>
      <c r="D26" s="3" t="s">
        <v>89</v>
      </c>
      <c r="E26" s="13" t="s">
        <v>81</v>
      </c>
      <c r="F26" s="33">
        <v>46259</v>
      </c>
      <c r="G26" s="5" t="s">
        <v>33</v>
      </c>
      <c r="H26" s="9">
        <v>12.328571428571429</v>
      </c>
      <c r="I26" s="9">
        <v>12.227</v>
      </c>
      <c r="J26" s="85">
        <f>I26+(I26*IEUpdateTable[[#This Row],[Cut off "-" (5%/10%/15%)]])</f>
        <v>11.61565</v>
      </c>
      <c r="K26" s="84">
        <f>IEUpdateTable[[#This Row],[現在 SMV
Current SMV]]-IEUpdateTable[[#This Row],[Current SMV 20260914]]</f>
        <v>0.61134999999999984</v>
      </c>
      <c r="L26" s="83">
        <f t="shared" si="3"/>
        <v>-0.05</v>
      </c>
      <c r="M26" s="10">
        <f t="shared" si="0"/>
        <v>-8.2387022016222715E-3</v>
      </c>
      <c r="N26" s="6" t="str">
        <f t="shared" si="1"/>
        <v>扣除 0.8% / Reduced 0.8%</v>
      </c>
      <c r="O26" s="5" t="s">
        <v>34</v>
      </c>
      <c r="P26" s="5" t="s">
        <v>11</v>
      </c>
      <c r="Q26" s="33">
        <v>46259</v>
      </c>
      <c r="R26" s="8"/>
      <c r="S26" s="7"/>
    </row>
    <row r="27" spans="1:19" ht="30" customHeight="1">
      <c r="A27" s="4">
        <f t="shared" si="2"/>
        <v>20</v>
      </c>
      <c r="B27" s="5" t="s">
        <v>29</v>
      </c>
      <c r="C27" s="3" t="s">
        <v>36</v>
      </c>
      <c r="D27" s="3" t="s">
        <v>83</v>
      </c>
      <c r="E27" s="13" t="s">
        <v>40</v>
      </c>
      <c r="F27" s="33">
        <v>46259</v>
      </c>
      <c r="G27" s="5" t="s">
        <v>33</v>
      </c>
      <c r="H27" s="9">
        <v>13.5</v>
      </c>
      <c r="I27" s="9">
        <v>11.042</v>
      </c>
      <c r="J27" s="85">
        <f>I27+(I27*IEUpdateTable[[#This Row],[Cut off "-" (5%/10%/15%)]])</f>
        <v>9.9377999999999993</v>
      </c>
      <c r="K27" s="84">
        <f>IEUpdateTable[[#This Row],[現在 SMV
Current SMV]]-IEUpdateTable[[#This Row],[Current SMV 20260914]]</f>
        <v>1.1042000000000005</v>
      </c>
      <c r="L27" s="83">
        <f t="shared" si="3"/>
        <v>-0.1</v>
      </c>
      <c r="M27" s="10">
        <f t="shared" si="0"/>
        <v>-0.18207407407407408</v>
      </c>
      <c r="N27" s="6" t="str">
        <f t="shared" si="1"/>
        <v>扣除 18.2% / Reduced 18.2%</v>
      </c>
      <c r="O27" s="5" t="s">
        <v>34</v>
      </c>
      <c r="P27" s="5" t="s">
        <v>11</v>
      </c>
      <c r="Q27" s="33">
        <v>46259</v>
      </c>
      <c r="R27" s="8"/>
      <c r="S27" s="7"/>
    </row>
    <row r="28" spans="1:19" ht="30" customHeight="1">
      <c r="A28" s="4">
        <f t="shared" si="2"/>
        <v>21</v>
      </c>
      <c r="B28" s="5" t="s">
        <v>29</v>
      </c>
      <c r="C28" s="3" t="s">
        <v>36</v>
      </c>
      <c r="D28" s="3" t="s">
        <v>84</v>
      </c>
      <c r="E28" s="13" t="s">
        <v>40</v>
      </c>
      <c r="F28" s="33">
        <v>46259</v>
      </c>
      <c r="G28" s="5" t="s">
        <v>33</v>
      </c>
      <c r="H28" s="9">
        <v>10.606999999999999</v>
      </c>
      <c r="I28" s="9">
        <v>10.313000000000001</v>
      </c>
      <c r="J28" s="85">
        <f>I28+(I28*IEUpdateTable[[#This Row],[Cut off "-" (5%/10%/15%)]])</f>
        <v>9.7973499999999998</v>
      </c>
      <c r="K28" s="84">
        <f>IEUpdateTable[[#This Row],[現在 SMV
Current SMV]]-IEUpdateTable[[#This Row],[Current SMV 20260914]]</f>
        <v>0.51565000000000083</v>
      </c>
      <c r="L28" s="83">
        <f t="shared" si="3"/>
        <v>-0.05</v>
      </c>
      <c r="M28" s="10">
        <f t="shared" si="0"/>
        <v>-2.7717545017441191E-2</v>
      </c>
      <c r="N28" s="6" t="str">
        <f t="shared" si="1"/>
        <v>扣除 2.8% / Reduced 2.8%</v>
      </c>
      <c r="O28" s="5" t="s">
        <v>34</v>
      </c>
      <c r="P28" s="5" t="s">
        <v>11</v>
      </c>
      <c r="Q28" s="33">
        <v>46259</v>
      </c>
      <c r="R28" s="8"/>
      <c r="S28" s="7"/>
    </row>
    <row r="29" spans="1:19" ht="30" customHeight="1">
      <c r="A29" s="4">
        <f t="shared" si="2"/>
        <v>22</v>
      </c>
      <c r="B29" s="5" t="s">
        <v>29</v>
      </c>
      <c r="C29" s="3" t="s">
        <v>36</v>
      </c>
      <c r="D29" s="3" t="s">
        <v>86</v>
      </c>
      <c r="E29" s="13" t="s">
        <v>40</v>
      </c>
      <c r="F29" s="33">
        <v>46259</v>
      </c>
      <c r="G29" s="5" t="s">
        <v>33</v>
      </c>
      <c r="H29" s="9">
        <v>10</v>
      </c>
      <c r="I29" s="9">
        <v>7.9560000000000004</v>
      </c>
      <c r="J29" s="85">
        <f>I29+(I29*IEUpdateTable[[#This Row],[Cut off "-" (5%/10%/15%)]])</f>
        <v>6.7626000000000008</v>
      </c>
      <c r="K29" s="84">
        <f>IEUpdateTable[[#This Row],[現在 SMV
Current SMV]]-IEUpdateTable[[#This Row],[Current SMV 20260914]]</f>
        <v>1.1933999999999996</v>
      </c>
      <c r="L29" s="83">
        <f t="shared" si="3"/>
        <v>-0.15</v>
      </c>
      <c r="M29" s="10">
        <f t="shared" si="0"/>
        <v>-0.20439999999999997</v>
      </c>
      <c r="N29" s="6" t="str">
        <f t="shared" si="1"/>
        <v>扣除 20.4% / Reduced 20.4%</v>
      </c>
      <c r="O29" s="5" t="s">
        <v>34</v>
      </c>
      <c r="P29" s="5" t="s">
        <v>11</v>
      </c>
      <c r="Q29" s="33">
        <v>46259</v>
      </c>
      <c r="R29" s="8"/>
      <c r="S29" s="7"/>
    </row>
    <row r="30" spans="1:19" ht="30" customHeight="1">
      <c r="A30" s="4">
        <f t="shared" si="2"/>
        <v>23</v>
      </c>
      <c r="B30" s="5" t="s">
        <v>29</v>
      </c>
      <c r="C30" s="3" t="s">
        <v>36</v>
      </c>
      <c r="D30" s="3" t="s">
        <v>82</v>
      </c>
      <c r="E30" s="13" t="s">
        <v>40</v>
      </c>
      <c r="F30" s="33">
        <v>46259</v>
      </c>
      <c r="G30" s="5" t="s">
        <v>33</v>
      </c>
      <c r="H30" s="9">
        <v>9.5</v>
      </c>
      <c r="I30" s="9">
        <v>8.1039999999999992</v>
      </c>
      <c r="J30" s="85">
        <f>I30+(I30*IEUpdateTable[[#This Row],[Cut off "-" (5%/10%/15%)]])</f>
        <v>7.2935999999999996</v>
      </c>
      <c r="K30" s="84">
        <f>IEUpdateTable[[#This Row],[現在 SMV
Current SMV]]-IEUpdateTable[[#This Row],[Current SMV 20260914]]</f>
        <v>0.81039999999999957</v>
      </c>
      <c r="L30" s="83">
        <f t="shared" si="3"/>
        <v>-0.1</v>
      </c>
      <c r="M30" s="10">
        <f t="shared" si="0"/>
        <v>-0.14694736842105272</v>
      </c>
      <c r="N30" s="6" t="str">
        <f t="shared" si="1"/>
        <v>扣除 14.7% / Reduced 14.7%</v>
      </c>
      <c r="O30" s="5" t="s">
        <v>34</v>
      </c>
      <c r="P30" s="5" t="s">
        <v>11</v>
      </c>
      <c r="Q30" s="33">
        <v>46259</v>
      </c>
      <c r="R30" s="8"/>
      <c r="S30" s="7"/>
    </row>
    <row r="31" spans="1:19" ht="30" customHeight="1">
      <c r="A31" s="4">
        <f t="shared" si="2"/>
        <v>24</v>
      </c>
      <c r="B31" s="5" t="s">
        <v>29</v>
      </c>
      <c r="C31" s="3" t="s">
        <v>36</v>
      </c>
      <c r="D31" s="3" t="s">
        <v>149</v>
      </c>
      <c r="E31" s="13" t="s">
        <v>40</v>
      </c>
      <c r="F31" s="33">
        <v>46259</v>
      </c>
      <c r="G31" s="5" t="s">
        <v>33</v>
      </c>
      <c r="H31" s="9">
        <v>11.5</v>
      </c>
      <c r="I31" s="9">
        <v>12.108000000000001</v>
      </c>
      <c r="J31" s="85">
        <f>I31+(I31*IEUpdateTable[[#This Row],[Cut off "-" (5%/10%/15%)]])</f>
        <v>12.108000000000001</v>
      </c>
      <c r="K31" s="84">
        <f>IEUpdateTable[[#This Row],[現在 SMV
Current SMV]]-IEUpdateTable[[#This Row],[Current SMV 20260914]]</f>
        <v>0</v>
      </c>
      <c r="L31" s="83">
        <f t="shared" si="3"/>
        <v>0</v>
      </c>
      <c r="M31" s="10">
        <f t="shared" si="0"/>
        <v>5.2869565217391348E-2</v>
      </c>
      <c r="N31" s="6" t="str">
        <f t="shared" si="1"/>
        <v>增加 5.3% / Increased 5.3%</v>
      </c>
      <c r="O31" s="5" t="s">
        <v>34</v>
      </c>
      <c r="P31" s="5" t="s">
        <v>11</v>
      </c>
      <c r="Q31" s="33">
        <v>46259</v>
      </c>
      <c r="R31" s="8"/>
      <c r="S31" s="7"/>
    </row>
    <row r="32" spans="1:19" ht="30" customHeight="1">
      <c r="A32" s="4">
        <f t="shared" si="2"/>
        <v>25</v>
      </c>
      <c r="B32" s="5" t="s">
        <v>29</v>
      </c>
      <c r="C32" s="3" t="s">
        <v>80</v>
      </c>
      <c r="D32" s="13">
        <v>228</v>
      </c>
      <c r="E32" s="13" t="s">
        <v>81</v>
      </c>
      <c r="F32" s="33">
        <v>46267</v>
      </c>
      <c r="G32" s="5" t="s">
        <v>33</v>
      </c>
      <c r="H32" s="9">
        <v>16.5</v>
      </c>
      <c r="I32" s="9">
        <v>14.384424107823968</v>
      </c>
      <c r="J32" s="85">
        <f>I32+(I32*IEUpdateTable[[#This Row],[Cut off "-" (5%/10%/15%)]])</f>
        <v>12.945981697041571</v>
      </c>
      <c r="K32" s="84">
        <f>IEUpdateTable[[#This Row],[現在 SMV
Current SMV]]-IEUpdateTable[[#This Row],[Current SMV 20260914]]</f>
        <v>1.4384424107823968</v>
      </c>
      <c r="L32" s="83">
        <f t="shared" si="3"/>
        <v>-0.1</v>
      </c>
      <c r="M32" s="10">
        <f t="shared" si="0"/>
        <v>-0.12821672073794135</v>
      </c>
      <c r="N32" s="6" t="str">
        <f t="shared" si="1"/>
        <v>扣除 12.8% / Reduced 12.8%</v>
      </c>
      <c r="O32" s="5" t="s">
        <v>34</v>
      </c>
      <c r="P32" s="5" t="s">
        <v>11</v>
      </c>
      <c r="Q32" s="33">
        <v>46270</v>
      </c>
      <c r="R32" s="8"/>
      <c r="S32" s="7"/>
    </row>
    <row r="33" spans="1:19" ht="30" customHeight="1">
      <c r="A33" s="4">
        <f t="shared" si="2"/>
        <v>26</v>
      </c>
      <c r="B33" s="5" t="s">
        <v>29</v>
      </c>
      <c r="C33" s="3" t="s">
        <v>36</v>
      </c>
      <c r="D33" s="13">
        <v>1504</v>
      </c>
      <c r="E33" s="13" t="s">
        <v>98</v>
      </c>
      <c r="F33" s="33">
        <v>46267</v>
      </c>
      <c r="G33" s="5" t="s">
        <v>33</v>
      </c>
      <c r="H33" s="9">
        <v>9.5</v>
      </c>
      <c r="I33" s="9">
        <v>12.273991747910591</v>
      </c>
      <c r="J33" s="85">
        <f>I33+(I33*IEUpdateTable[[#This Row],[Cut off "-" (5%/10%/15%)]])</f>
        <v>12.273991747910591</v>
      </c>
      <c r="K33" s="84">
        <f>IEUpdateTable[[#This Row],[現在 SMV
Current SMV]]-IEUpdateTable[[#This Row],[Current SMV 20260914]]</f>
        <v>0</v>
      </c>
      <c r="L33" s="83">
        <f t="shared" si="3"/>
        <v>0</v>
      </c>
      <c r="M33" s="10">
        <f t="shared" si="0"/>
        <v>0.29199913135900957</v>
      </c>
      <c r="N33" s="6" t="str">
        <f t="shared" si="1"/>
        <v>增加 29.2% / Increased 29.2%</v>
      </c>
      <c r="O33" s="5" t="s">
        <v>34</v>
      </c>
      <c r="P33" s="5" t="s">
        <v>11</v>
      </c>
      <c r="Q33" s="33">
        <v>46270</v>
      </c>
      <c r="R33" s="8"/>
      <c r="S33" s="7"/>
    </row>
    <row r="34" spans="1:19" ht="30" customHeight="1">
      <c r="A34" s="4">
        <f t="shared" si="2"/>
        <v>27</v>
      </c>
      <c r="B34" s="5" t="s">
        <v>29</v>
      </c>
      <c r="C34" s="3" t="s">
        <v>36</v>
      </c>
      <c r="D34" s="13" t="s">
        <v>91</v>
      </c>
      <c r="E34" s="13" t="s">
        <v>40</v>
      </c>
      <c r="F34" s="33">
        <v>46267</v>
      </c>
      <c r="G34" s="5" t="s">
        <v>33</v>
      </c>
      <c r="H34" s="9">
        <v>10.5</v>
      </c>
      <c r="I34" s="9">
        <v>10.679711161312815</v>
      </c>
      <c r="J34" s="85">
        <f>I34+(I34*IEUpdateTable[[#This Row],[Cut off "-" (5%/10%/15%)]])</f>
        <v>10.679711161312815</v>
      </c>
      <c r="K34" s="84">
        <f>IEUpdateTable[[#This Row],[現在 SMV
Current SMV]]-IEUpdateTable[[#This Row],[Current SMV 20260914]]</f>
        <v>0</v>
      </c>
      <c r="L34" s="83">
        <f t="shared" si="3"/>
        <v>0</v>
      </c>
      <c r="M34" s="10">
        <f t="shared" si="0"/>
        <v>1.7115348696458556E-2</v>
      </c>
      <c r="N34" s="6" t="str">
        <f t="shared" si="1"/>
        <v>增加 1.7% / Increased 1.7%</v>
      </c>
      <c r="O34" s="5" t="s">
        <v>34</v>
      </c>
      <c r="P34" s="5" t="s">
        <v>11</v>
      </c>
      <c r="Q34" s="33">
        <v>46270</v>
      </c>
      <c r="R34" s="8"/>
      <c r="S34" s="7"/>
    </row>
    <row r="35" spans="1:19" ht="30" customHeight="1">
      <c r="A35" s="4">
        <f t="shared" si="2"/>
        <v>28</v>
      </c>
      <c r="B35" s="5" t="s">
        <v>29</v>
      </c>
      <c r="C35" s="3" t="s">
        <v>96</v>
      </c>
      <c r="D35" s="13" t="s">
        <v>154</v>
      </c>
      <c r="E35" s="13" t="s">
        <v>40</v>
      </c>
      <c r="F35" s="33">
        <v>46267</v>
      </c>
      <c r="G35" s="5" t="s">
        <v>33</v>
      </c>
      <c r="H35" s="9">
        <v>8.6449999999999996</v>
      </c>
      <c r="I35" s="9">
        <v>9.6048888289973569</v>
      </c>
      <c r="J35" s="85">
        <f>I35+(I35*IEUpdateTable[[#This Row],[Cut off "-" (5%/10%/15%)]])</f>
        <v>9.6048888289973569</v>
      </c>
      <c r="K35" s="84">
        <f>IEUpdateTable[[#This Row],[現在 SMV
Current SMV]]-IEUpdateTable[[#This Row],[Current SMV 20260914]]</f>
        <v>0</v>
      </c>
      <c r="L35" s="83">
        <f t="shared" si="3"/>
        <v>0</v>
      </c>
      <c r="M35" s="10">
        <f t="shared" si="0"/>
        <v>0.11103398831664052</v>
      </c>
      <c r="N35" s="6" t="str">
        <f t="shared" si="1"/>
        <v>增加 11.1% / Increased 11.1%</v>
      </c>
      <c r="O35" s="5" t="s">
        <v>34</v>
      </c>
      <c r="P35" s="5" t="s">
        <v>11</v>
      </c>
      <c r="Q35" s="33">
        <v>46270</v>
      </c>
      <c r="R35" s="8"/>
      <c r="S35" s="7"/>
    </row>
    <row r="36" spans="1:19" ht="30" customHeight="1">
      <c r="A36" s="4">
        <f t="shared" si="2"/>
        <v>29</v>
      </c>
      <c r="B36" s="5" t="s">
        <v>29</v>
      </c>
      <c r="C36" s="3" t="s">
        <v>36</v>
      </c>
      <c r="D36" s="13" t="s">
        <v>105</v>
      </c>
      <c r="E36" s="13" t="s">
        <v>99</v>
      </c>
      <c r="F36" s="33">
        <v>46267</v>
      </c>
      <c r="G36" s="5" t="s">
        <v>33</v>
      </c>
      <c r="H36" s="9">
        <v>11.67</v>
      </c>
      <c r="I36" s="9">
        <v>11.838737330709424</v>
      </c>
      <c r="J36" s="85">
        <f>I36+(I36*IEUpdateTable[[#This Row],[Cut off "-" (5%/10%/15%)]])</f>
        <v>11.838737330709424</v>
      </c>
      <c r="K36" s="84">
        <f>IEUpdateTable[[#This Row],[現在 SMV
Current SMV]]-IEUpdateTable[[#This Row],[Current SMV 20260914]]</f>
        <v>0</v>
      </c>
      <c r="L36" s="83">
        <f t="shared" si="3"/>
        <v>0</v>
      </c>
      <c r="M36" s="10">
        <f t="shared" si="0"/>
        <v>1.4459068612632769E-2</v>
      </c>
      <c r="N36" s="6" t="str">
        <f t="shared" si="1"/>
        <v>增加 1.4% / Increased 1.4%</v>
      </c>
      <c r="O36" s="5" t="s">
        <v>34</v>
      </c>
      <c r="P36" s="5" t="s">
        <v>11</v>
      </c>
      <c r="Q36" s="33">
        <v>46270</v>
      </c>
      <c r="R36" s="8"/>
      <c r="S36" s="7"/>
    </row>
    <row r="37" spans="1:19" s="38" customFormat="1" ht="30" customHeight="1">
      <c r="A37" s="4">
        <f t="shared" si="2"/>
        <v>30</v>
      </c>
      <c r="B37" s="5" t="s">
        <v>29</v>
      </c>
      <c r="C37" s="3" t="s">
        <v>36</v>
      </c>
      <c r="D37" s="13" t="s">
        <v>155</v>
      </c>
      <c r="E37" s="13" t="s">
        <v>99</v>
      </c>
      <c r="F37" s="33">
        <v>46267</v>
      </c>
      <c r="G37" s="5" t="s">
        <v>33</v>
      </c>
      <c r="H37" s="36">
        <v>14.7</v>
      </c>
      <c r="I37" s="36">
        <v>13.808958634888238</v>
      </c>
      <c r="J37" s="85">
        <f>I37+(I37*IEUpdateTable[[#This Row],[Cut off "-" (5%/10%/15%)]])</f>
        <v>13.118510703143826</v>
      </c>
      <c r="K37" s="84">
        <f>IEUpdateTable[[#This Row],[現在 SMV
Current SMV]]-IEUpdateTable[[#This Row],[Current SMV 20260914]]</f>
        <v>0.6904479317444121</v>
      </c>
      <c r="L37" s="83">
        <f t="shared" si="3"/>
        <v>-0.05</v>
      </c>
      <c r="M37" s="10">
        <f t="shared" si="0"/>
        <v>-6.0615058851140192E-2</v>
      </c>
      <c r="N37" s="6" t="str">
        <f t="shared" si="1"/>
        <v>扣除 6.1% / Reduced 6.1%</v>
      </c>
      <c r="O37" s="5" t="s">
        <v>34</v>
      </c>
      <c r="P37" s="5" t="s">
        <v>11</v>
      </c>
      <c r="Q37" s="33">
        <v>46270</v>
      </c>
      <c r="R37" s="35"/>
      <c r="S37" s="37"/>
    </row>
    <row r="38" spans="1:19" s="38" customFormat="1" ht="30" customHeight="1">
      <c r="A38" s="4">
        <f t="shared" si="2"/>
        <v>31</v>
      </c>
      <c r="B38" s="5" t="s">
        <v>29</v>
      </c>
      <c r="C38" s="3" t="s">
        <v>36</v>
      </c>
      <c r="D38" s="13" t="s">
        <v>156</v>
      </c>
      <c r="E38" s="13" t="s">
        <v>99</v>
      </c>
      <c r="F38" s="33">
        <v>46267</v>
      </c>
      <c r="G38" s="5" t="s">
        <v>33</v>
      </c>
      <c r="H38" s="36">
        <v>14.7</v>
      </c>
      <c r="I38" s="36">
        <v>13.808958634888238</v>
      </c>
      <c r="J38" s="85">
        <f>I38+(I38*IEUpdateTable[[#This Row],[Cut off "-" (5%/10%/15%)]])</f>
        <v>13.118510703143826</v>
      </c>
      <c r="K38" s="84">
        <f>IEUpdateTable[[#This Row],[現在 SMV
Current SMV]]-IEUpdateTable[[#This Row],[Current SMV 20260914]]</f>
        <v>0.6904479317444121</v>
      </c>
      <c r="L38" s="83">
        <f t="shared" si="3"/>
        <v>-0.05</v>
      </c>
      <c r="M38" s="10">
        <f t="shared" si="0"/>
        <v>-6.0615058851140192E-2</v>
      </c>
      <c r="N38" s="6" t="str">
        <f t="shared" si="1"/>
        <v>扣除 6.1% / Reduced 6.1%</v>
      </c>
      <c r="O38" s="5" t="s">
        <v>34</v>
      </c>
      <c r="P38" s="5" t="s">
        <v>11</v>
      </c>
      <c r="Q38" s="33">
        <v>46270</v>
      </c>
      <c r="R38" s="35"/>
      <c r="S38" s="37"/>
    </row>
    <row r="39" spans="1:19" s="38" customFormat="1" ht="30" customHeight="1">
      <c r="A39" s="4">
        <f t="shared" si="2"/>
        <v>32</v>
      </c>
      <c r="B39" s="5" t="s">
        <v>29</v>
      </c>
      <c r="C39" s="3" t="s">
        <v>36</v>
      </c>
      <c r="D39" s="34" t="s">
        <v>95</v>
      </c>
      <c r="E39" s="34" t="s">
        <v>97</v>
      </c>
      <c r="F39" s="33">
        <v>46267</v>
      </c>
      <c r="G39" s="5" t="s">
        <v>33</v>
      </c>
      <c r="H39" s="36">
        <v>5.5</v>
      </c>
      <c r="I39" s="36">
        <v>6.8936510189180433</v>
      </c>
      <c r="J39" s="85">
        <f>I39+(I39*IEUpdateTable[[#This Row],[Cut off "-" (5%/10%/15%)]])</f>
        <v>6.8936510189180433</v>
      </c>
      <c r="K39" s="84">
        <f>IEUpdateTable[[#This Row],[現在 SMV
Current SMV]]-IEUpdateTable[[#This Row],[Current SMV 20260914]]</f>
        <v>0</v>
      </c>
      <c r="L39" s="83">
        <f t="shared" si="3"/>
        <v>0</v>
      </c>
      <c r="M39" s="10">
        <f t="shared" si="0"/>
        <v>0.25339109434873514</v>
      </c>
      <c r="N39" s="6" t="str">
        <f t="shared" si="1"/>
        <v>增加 25.3% / Increased 25.3%</v>
      </c>
      <c r="O39" s="5" t="s">
        <v>34</v>
      </c>
      <c r="P39" s="5" t="s">
        <v>11</v>
      </c>
      <c r="Q39" s="33">
        <v>46270</v>
      </c>
      <c r="R39" s="35"/>
      <c r="S39" s="37"/>
    </row>
    <row r="40" spans="1:19" s="38" customFormat="1" ht="30" customHeight="1">
      <c r="A40" s="4">
        <f t="shared" si="2"/>
        <v>33</v>
      </c>
      <c r="B40" s="5" t="s">
        <v>29</v>
      </c>
      <c r="C40" s="39" t="s">
        <v>100</v>
      </c>
      <c r="D40" s="34" t="s">
        <v>101</v>
      </c>
      <c r="E40" s="34" t="s">
        <v>102</v>
      </c>
      <c r="F40" s="33">
        <v>46272</v>
      </c>
      <c r="G40" s="5" t="s">
        <v>33</v>
      </c>
      <c r="H40" s="36">
        <v>25.5</v>
      </c>
      <c r="I40" s="36">
        <v>18.634366666666665</v>
      </c>
      <c r="J40" s="85">
        <f>I40+(I40*IEUpdateTable[[#This Row],[Cut off "-" (5%/10%/15%)]])</f>
        <v>15.839211666666666</v>
      </c>
      <c r="K40" s="84">
        <f>IEUpdateTable[[#This Row],[現在 SMV
Current SMV]]-IEUpdateTable[[#This Row],[Current SMV 20260914]]</f>
        <v>2.7951549999999994</v>
      </c>
      <c r="L40" s="83">
        <f t="shared" si="3"/>
        <v>-0.15</v>
      </c>
      <c r="M40" s="10">
        <f t="shared" si="0"/>
        <v>-0.26924052287581707</v>
      </c>
      <c r="N40" s="6" t="str">
        <f t="shared" si="1"/>
        <v>扣除 26.9% / Reduced 26.9%</v>
      </c>
      <c r="O40" s="5" t="s">
        <v>34</v>
      </c>
      <c r="P40" s="5" t="s">
        <v>11</v>
      </c>
      <c r="Q40" s="33">
        <v>46272</v>
      </c>
      <c r="R40" s="35"/>
      <c r="S40" s="37"/>
    </row>
    <row r="41" spans="1:19" s="38" customFormat="1" ht="30" customHeight="1">
      <c r="A41" s="4">
        <f t="shared" si="2"/>
        <v>34</v>
      </c>
      <c r="B41" s="5" t="s">
        <v>29</v>
      </c>
      <c r="C41" s="39" t="s">
        <v>100</v>
      </c>
      <c r="D41" s="34" t="s">
        <v>103</v>
      </c>
      <c r="E41" s="13" t="s">
        <v>81</v>
      </c>
      <c r="F41" s="33">
        <v>46272</v>
      </c>
      <c r="G41" s="5" t="s">
        <v>33</v>
      </c>
      <c r="H41" s="36">
        <v>37.5</v>
      </c>
      <c r="I41" s="36">
        <v>28.848204333333335</v>
      </c>
      <c r="J41" s="85">
        <f>I41+(I41*IEUpdateTable[[#This Row],[Cut off "-" (5%/10%/15%)]])</f>
        <v>24.520973683333334</v>
      </c>
      <c r="K41" s="84">
        <f>IEUpdateTable[[#This Row],[現在 SMV
Current SMV]]-IEUpdateTable[[#This Row],[Current SMV 20260914]]</f>
        <v>4.3272306500000006</v>
      </c>
      <c r="L41" s="83">
        <f t="shared" si="3"/>
        <v>-0.15</v>
      </c>
      <c r="M41" s="10">
        <f t="shared" si="0"/>
        <v>-0.23071455111111105</v>
      </c>
      <c r="N41" s="6" t="str">
        <f t="shared" si="1"/>
        <v>扣除 23.1% / Reduced 23.1%</v>
      </c>
      <c r="O41" s="5" t="s">
        <v>34</v>
      </c>
      <c r="P41" s="5" t="s">
        <v>11</v>
      </c>
      <c r="Q41" s="33">
        <v>46272</v>
      </c>
      <c r="R41" s="35"/>
      <c r="S41" s="37"/>
    </row>
    <row r="42" spans="1:19" s="38" customFormat="1" ht="30" customHeight="1">
      <c r="A42" s="4">
        <f t="shared" si="2"/>
        <v>35</v>
      </c>
      <c r="B42" s="5" t="s">
        <v>29</v>
      </c>
      <c r="C42" s="39" t="s">
        <v>100</v>
      </c>
      <c r="D42" s="34" t="s">
        <v>104</v>
      </c>
      <c r="E42" s="13" t="s">
        <v>81</v>
      </c>
      <c r="F42" s="33">
        <v>46272</v>
      </c>
      <c r="G42" s="5" t="s">
        <v>33</v>
      </c>
      <c r="H42" s="36">
        <v>37.5</v>
      </c>
      <c r="I42" s="36">
        <v>27.215931000000005</v>
      </c>
      <c r="J42" s="85">
        <f>I42+(I42*IEUpdateTable[[#This Row],[Cut off "-" (5%/10%/15%)]])</f>
        <v>23.133541350000005</v>
      </c>
      <c r="K42" s="84">
        <f>IEUpdateTable[[#This Row],[現在 SMV
Current SMV]]-IEUpdateTable[[#This Row],[Current SMV 20260914]]</f>
        <v>4.0823896499999996</v>
      </c>
      <c r="L42" s="83">
        <f t="shared" si="3"/>
        <v>-0.15</v>
      </c>
      <c r="M42" s="10">
        <f t="shared" si="0"/>
        <v>-0.27424183999999985</v>
      </c>
      <c r="N42" s="6" t="str">
        <f t="shared" si="1"/>
        <v>扣除 27.4% / Reduced 27.4%</v>
      </c>
      <c r="O42" s="5" t="s">
        <v>34</v>
      </c>
      <c r="P42" s="5" t="s">
        <v>11</v>
      </c>
      <c r="Q42" s="33">
        <v>46272</v>
      </c>
      <c r="R42" s="35"/>
      <c r="S42" s="37"/>
    </row>
    <row r="43" spans="1:19" s="38" customFormat="1" ht="30" customHeight="1">
      <c r="A43" s="4">
        <f t="shared" si="2"/>
        <v>36</v>
      </c>
      <c r="B43" s="5" t="s">
        <v>29</v>
      </c>
      <c r="C43" s="3" t="s">
        <v>36</v>
      </c>
      <c r="D43" s="34" t="s">
        <v>106</v>
      </c>
      <c r="E43" s="13" t="s">
        <v>99</v>
      </c>
      <c r="F43" s="33">
        <v>46275</v>
      </c>
      <c r="G43" s="5" t="s">
        <v>33</v>
      </c>
      <c r="H43" s="36">
        <v>12.94</v>
      </c>
      <c r="I43" s="36">
        <v>12.721666845157108</v>
      </c>
      <c r="J43" s="85">
        <f>I43+(I43*IEUpdateTable[[#This Row],[Cut off "-" (5%/10%/15%)]])</f>
        <v>12.085583502899253</v>
      </c>
      <c r="K43" s="84">
        <f>IEUpdateTable[[#This Row],[現在 SMV
Current SMV]]-IEUpdateTable[[#This Row],[Current SMV 20260914]]</f>
        <v>0.63608334225785512</v>
      </c>
      <c r="L43" s="83">
        <f t="shared" si="3"/>
        <v>-0.05</v>
      </c>
      <c r="M43" s="10">
        <f t="shared" ref="M43:M79" si="4">IF(OR(H43="",I43="",H43=0),"",(I43-H43)/H43)</f>
        <v>-1.6872732213515592E-2</v>
      </c>
      <c r="N43" s="6" t="str">
        <f t="shared" ref="N43:N79" si="5">IF(I43="","",IF(OR(H43="",H43=0),"新款首次建立 / Initial SMV",IF(M43=0,"無變化 / No Change",IF(M43&lt;0,"扣除 "&amp;TEXT(ABS(M43),"0.0%")&amp;" / Reduced "&amp;TEXT(ABS(M43),"0.0%"),"增加 "&amp;TEXT(M43,"0.0%")&amp;" / Increased "&amp;TEXT(M43,"0.0%")))))</f>
        <v>扣除 1.7% / Reduced 1.7%</v>
      </c>
      <c r="O43" s="5" t="s">
        <v>34</v>
      </c>
      <c r="P43" s="5" t="s">
        <v>11</v>
      </c>
      <c r="Q43" s="33">
        <v>46281</v>
      </c>
      <c r="R43" s="35"/>
      <c r="S43" s="37"/>
    </row>
    <row r="44" spans="1:19" s="38" customFormat="1" ht="30" customHeight="1">
      <c r="A44" s="4">
        <f t="shared" si="2"/>
        <v>37</v>
      </c>
      <c r="B44" s="5" t="s">
        <v>29</v>
      </c>
      <c r="C44" s="3" t="s">
        <v>36</v>
      </c>
      <c r="D44" s="34" t="s">
        <v>107</v>
      </c>
      <c r="E44" s="13" t="s">
        <v>99</v>
      </c>
      <c r="F44" s="33">
        <v>46275</v>
      </c>
      <c r="G44" s="5" t="s">
        <v>33</v>
      </c>
      <c r="H44" s="36">
        <v>12.94</v>
      </c>
      <c r="I44" s="36">
        <v>12.407680734045996</v>
      </c>
      <c r="J44" s="85">
        <f>I44+(I44*IEUpdateTable[[#This Row],[Cut off "-" (5%/10%/15%)]])</f>
        <v>11.787296697343697</v>
      </c>
      <c r="K44" s="84">
        <f>IEUpdateTable[[#This Row],[現在 SMV
Current SMV]]-IEUpdateTable[[#This Row],[Current SMV 20260914]]</f>
        <v>0.62038403670229947</v>
      </c>
      <c r="L44" s="83">
        <f t="shared" si="3"/>
        <v>-0.05</v>
      </c>
      <c r="M44" s="10">
        <f t="shared" si="4"/>
        <v>-4.1137501232921411E-2</v>
      </c>
      <c r="N44" s="6" t="str">
        <f t="shared" si="5"/>
        <v>扣除 4.1% / Reduced 4.1%</v>
      </c>
      <c r="O44" s="5" t="s">
        <v>34</v>
      </c>
      <c r="P44" s="5" t="s">
        <v>11</v>
      </c>
      <c r="Q44" s="33">
        <v>46281</v>
      </c>
      <c r="R44" s="35"/>
      <c r="S44" s="37"/>
    </row>
    <row r="45" spans="1:19" s="38" customFormat="1" ht="30" customHeight="1">
      <c r="A45" s="4">
        <f t="shared" si="2"/>
        <v>38</v>
      </c>
      <c r="B45" s="5" t="s">
        <v>29</v>
      </c>
      <c r="C45" s="3" t="s">
        <v>36</v>
      </c>
      <c r="D45" s="34" t="s">
        <v>108</v>
      </c>
      <c r="E45" s="13" t="s">
        <v>99</v>
      </c>
      <c r="F45" s="33">
        <v>46275</v>
      </c>
      <c r="G45" s="5" t="s">
        <v>33</v>
      </c>
      <c r="H45" s="36">
        <v>19.8</v>
      </c>
      <c r="I45" s="36">
        <v>15.645174511135403</v>
      </c>
      <c r="J45" s="85">
        <f>I45+(I45*IEUpdateTable[[#This Row],[Cut off "-" (5%/10%/15%)]])</f>
        <v>13.298398334465093</v>
      </c>
      <c r="K45" s="84">
        <f>IEUpdateTable[[#This Row],[現在 SMV
Current SMV]]-IEUpdateTable[[#This Row],[Current SMV 20260914]]</f>
        <v>2.3467761766703106</v>
      </c>
      <c r="L45" s="83">
        <f t="shared" si="3"/>
        <v>-0.15</v>
      </c>
      <c r="M45" s="10">
        <f t="shared" si="4"/>
        <v>-0.20983967115477764</v>
      </c>
      <c r="N45" s="6" t="str">
        <f t="shared" si="5"/>
        <v>扣除 21.0% / Reduced 21.0%</v>
      </c>
      <c r="O45" s="5" t="s">
        <v>34</v>
      </c>
      <c r="P45" s="5" t="s">
        <v>11</v>
      </c>
      <c r="Q45" s="33">
        <v>46281</v>
      </c>
      <c r="R45" s="35"/>
      <c r="S45" s="37"/>
    </row>
    <row r="46" spans="1:19" s="38" customFormat="1" ht="30" customHeight="1">
      <c r="A46" s="4">
        <f t="shared" si="2"/>
        <v>39</v>
      </c>
      <c r="B46" s="5" t="s">
        <v>29</v>
      </c>
      <c r="C46" s="3" t="s">
        <v>36</v>
      </c>
      <c r="D46" s="34" t="s">
        <v>109</v>
      </c>
      <c r="E46" s="13" t="s">
        <v>99</v>
      </c>
      <c r="F46" s="33">
        <v>46275</v>
      </c>
      <c r="G46" s="5" t="s">
        <v>33</v>
      </c>
      <c r="H46" s="36">
        <v>19.8</v>
      </c>
      <c r="I46" s="36">
        <v>15.627432844468737</v>
      </c>
      <c r="J46" s="85">
        <f>I46+(I46*IEUpdateTable[[#This Row],[Cut off "-" (5%/10%/15%)]])</f>
        <v>13.283317917798428</v>
      </c>
      <c r="K46" s="84">
        <f>IEUpdateTable[[#This Row],[現在 SMV
Current SMV]]-IEUpdateTable[[#This Row],[Current SMV 20260914]]</f>
        <v>2.3441149266703096</v>
      </c>
      <c r="L46" s="83">
        <f t="shared" si="3"/>
        <v>-0.15</v>
      </c>
      <c r="M46" s="10">
        <f t="shared" si="4"/>
        <v>-0.21073571492582138</v>
      </c>
      <c r="N46" s="6" t="str">
        <f t="shared" si="5"/>
        <v>扣除 21.1% / Reduced 21.1%</v>
      </c>
      <c r="O46" s="5" t="s">
        <v>34</v>
      </c>
      <c r="P46" s="5" t="s">
        <v>11</v>
      </c>
      <c r="Q46" s="33">
        <v>46281</v>
      </c>
      <c r="R46" s="35"/>
      <c r="S46" s="37"/>
    </row>
    <row r="47" spans="1:19" s="38" customFormat="1" ht="30" customHeight="1">
      <c r="A47" s="4">
        <f t="shared" si="2"/>
        <v>40</v>
      </c>
      <c r="B47" s="5" t="s">
        <v>29</v>
      </c>
      <c r="C47" s="3" t="s">
        <v>36</v>
      </c>
      <c r="D47" s="34" t="s">
        <v>110</v>
      </c>
      <c r="E47" s="34" t="s">
        <v>112</v>
      </c>
      <c r="F47" s="33">
        <v>46275</v>
      </c>
      <c r="G47" s="5" t="s">
        <v>33</v>
      </c>
      <c r="H47" s="36">
        <v>17.8</v>
      </c>
      <c r="I47" s="36">
        <v>15.749457220157108</v>
      </c>
      <c r="J47" s="85">
        <f>I47+(I47*IEUpdateTable[[#This Row],[Cut off "-" (5%/10%/15%)]])</f>
        <v>14.174511498141397</v>
      </c>
      <c r="K47" s="84">
        <f>IEUpdateTable[[#This Row],[現在 SMV
Current SMV]]-IEUpdateTable[[#This Row],[Current SMV 20260914]]</f>
        <v>1.5749457220157108</v>
      </c>
      <c r="L47" s="83">
        <f t="shared" si="3"/>
        <v>-0.1</v>
      </c>
      <c r="M47" s="10">
        <f t="shared" si="4"/>
        <v>-0.11519903257544339</v>
      </c>
      <c r="N47" s="6" t="str">
        <f t="shared" si="5"/>
        <v>扣除 11.5% / Reduced 11.5%</v>
      </c>
      <c r="O47" s="5" t="s">
        <v>34</v>
      </c>
      <c r="P47" s="5" t="s">
        <v>11</v>
      </c>
      <c r="Q47" s="33">
        <v>46281</v>
      </c>
      <c r="R47" s="35"/>
      <c r="S47" s="37"/>
    </row>
    <row r="48" spans="1:19" s="38" customFormat="1" ht="30" customHeight="1">
      <c r="A48" s="4">
        <f t="shared" si="2"/>
        <v>41</v>
      </c>
      <c r="B48" s="5" t="s">
        <v>29</v>
      </c>
      <c r="C48" s="3" t="s">
        <v>36</v>
      </c>
      <c r="D48" s="34" t="s">
        <v>111</v>
      </c>
      <c r="E48" s="34" t="s">
        <v>112</v>
      </c>
      <c r="F48" s="33">
        <v>46275</v>
      </c>
      <c r="G48" s="5" t="s">
        <v>33</v>
      </c>
      <c r="H48" s="36">
        <v>19.399999999999999</v>
      </c>
      <c r="I48" s="36">
        <v>17.486957220157109</v>
      </c>
      <c r="J48" s="85">
        <f>I48+(I48*IEUpdateTable[[#This Row],[Cut off "-" (5%/10%/15%)]])</f>
        <v>16.612609359149253</v>
      </c>
      <c r="K48" s="84">
        <f>IEUpdateTable[[#This Row],[現在 SMV
Current SMV]]-IEUpdateTable[[#This Row],[Current SMV 20260914]]</f>
        <v>0.87434786100785544</v>
      </c>
      <c r="L48" s="83">
        <f t="shared" si="3"/>
        <v>-0.05</v>
      </c>
      <c r="M48" s="10">
        <f t="shared" si="4"/>
        <v>-9.861045256922113E-2</v>
      </c>
      <c r="N48" s="6" t="str">
        <f t="shared" si="5"/>
        <v>扣除 9.9% / Reduced 9.9%</v>
      </c>
      <c r="O48" s="5" t="s">
        <v>34</v>
      </c>
      <c r="P48" s="5" t="s">
        <v>11</v>
      </c>
      <c r="Q48" s="33">
        <v>46281</v>
      </c>
      <c r="R48" s="35"/>
      <c r="S48" s="37"/>
    </row>
    <row r="49" spans="1:19" s="38" customFormat="1" ht="30" customHeight="1">
      <c r="A49" s="4">
        <f t="shared" si="2"/>
        <v>42</v>
      </c>
      <c r="B49" s="5" t="s">
        <v>29</v>
      </c>
      <c r="C49" s="3" t="s">
        <v>36</v>
      </c>
      <c r="D49" s="34" t="s">
        <v>113</v>
      </c>
      <c r="E49" s="13" t="s">
        <v>40</v>
      </c>
      <c r="F49" s="33">
        <v>46275</v>
      </c>
      <c r="G49" s="5" t="s">
        <v>33</v>
      </c>
      <c r="H49" s="36">
        <v>10.476190476190476</v>
      </c>
      <c r="I49" s="36">
        <v>9.8884937935260258</v>
      </c>
      <c r="J49" s="85">
        <f>I49+(I49*IEUpdateTable[[#This Row],[Cut off "-" (5%/10%/15%)]])</f>
        <v>9.3940691038497253</v>
      </c>
      <c r="K49" s="84">
        <f>IEUpdateTable[[#This Row],[現在 SMV
Current SMV]]-IEUpdateTable[[#This Row],[Current SMV 20260914]]</f>
        <v>0.49442468967630049</v>
      </c>
      <c r="L49" s="83">
        <f t="shared" si="3"/>
        <v>-0.05</v>
      </c>
      <c r="M49" s="10">
        <f t="shared" si="4"/>
        <v>-5.6098319708879366E-2</v>
      </c>
      <c r="N49" s="6" t="str">
        <f t="shared" si="5"/>
        <v>扣除 5.6% / Reduced 5.6%</v>
      </c>
      <c r="O49" s="5" t="s">
        <v>34</v>
      </c>
      <c r="P49" s="5" t="s">
        <v>11</v>
      </c>
      <c r="Q49" s="33">
        <v>46281</v>
      </c>
      <c r="R49" s="35"/>
      <c r="S49" s="37"/>
    </row>
    <row r="50" spans="1:19" s="38" customFormat="1" ht="30" customHeight="1">
      <c r="A50" s="4">
        <f t="shared" si="2"/>
        <v>43</v>
      </c>
      <c r="B50" s="5" t="s">
        <v>29</v>
      </c>
      <c r="C50" s="3" t="s">
        <v>36</v>
      </c>
      <c r="D50" s="42" t="s">
        <v>148</v>
      </c>
      <c r="E50" s="13" t="s">
        <v>40</v>
      </c>
      <c r="F50" s="33">
        <v>46275</v>
      </c>
      <c r="G50" s="5" t="s">
        <v>33</v>
      </c>
      <c r="H50" s="36">
        <v>10.476190476190476</v>
      </c>
      <c r="I50" s="36">
        <v>10.79418794823934</v>
      </c>
      <c r="J50" s="85">
        <f>I50+(I50*IEUpdateTable[[#This Row],[Cut off "-" (5%/10%/15%)]])</f>
        <v>10.79418794823934</v>
      </c>
      <c r="K50" s="84">
        <f>IEUpdateTable[[#This Row],[現在 SMV
Current SMV]]-IEUpdateTable[[#This Row],[Current SMV 20260914]]</f>
        <v>0</v>
      </c>
      <c r="L50" s="83">
        <f t="shared" si="3"/>
        <v>0</v>
      </c>
      <c r="M50" s="10">
        <f t="shared" si="4"/>
        <v>3.0354304150118843E-2</v>
      </c>
      <c r="N50" s="6" t="str">
        <f t="shared" si="5"/>
        <v>增加 3.0% / Increased 3.0%</v>
      </c>
      <c r="O50" s="5" t="s">
        <v>34</v>
      </c>
      <c r="P50" s="5" t="s">
        <v>11</v>
      </c>
      <c r="Q50" s="33">
        <v>46281</v>
      </c>
      <c r="R50" s="35"/>
      <c r="S50" s="37"/>
    </row>
    <row r="51" spans="1:19" s="38" customFormat="1" ht="30" customHeight="1">
      <c r="A51" s="4">
        <f t="shared" si="2"/>
        <v>44</v>
      </c>
      <c r="B51" s="5" t="s">
        <v>29</v>
      </c>
      <c r="C51" s="3" t="s">
        <v>36</v>
      </c>
      <c r="D51" s="34" t="s">
        <v>115</v>
      </c>
      <c r="E51" s="13" t="s">
        <v>40</v>
      </c>
      <c r="F51" s="33">
        <v>46275</v>
      </c>
      <c r="G51" s="5" t="s">
        <v>33</v>
      </c>
      <c r="H51" s="36">
        <v>10.476190476190476</v>
      </c>
      <c r="I51" s="36">
        <v>9.8884937935260258</v>
      </c>
      <c r="J51" s="85">
        <f>I51+(I51*IEUpdateTable[[#This Row],[Cut off "-" (5%/10%/15%)]])</f>
        <v>9.3940691038497253</v>
      </c>
      <c r="K51" s="84">
        <f>IEUpdateTable[[#This Row],[現在 SMV
Current SMV]]-IEUpdateTable[[#This Row],[Current SMV 20260914]]</f>
        <v>0.49442468967630049</v>
      </c>
      <c r="L51" s="83">
        <f t="shared" si="3"/>
        <v>-0.05</v>
      </c>
      <c r="M51" s="10">
        <f t="shared" si="4"/>
        <v>-5.6098319708879366E-2</v>
      </c>
      <c r="N51" s="6" t="str">
        <f t="shared" si="5"/>
        <v>扣除 5.6% / Reduced 5.6%</v>
      </c>
      <c r="O51" s="5" t="s">
        <v>34</v>
      </c>
      <c r="P51" s="5" t="s">
        <v>11</v>
      </c>
      <c r="Q51" s="33">
        <v>46281</v>
      </c>
      <c r="R51" s="35"/>
      <c r="S51" s="37"/>
    </row>
    <row r="52" spans="1:19" s="38" customFormat="1" ht="30" customHeight="1">
      <c r="A52" s="4">
        <f t="shared" si="2"/>
        <v>45</v>
      </c>
      <c r="B52" s="5" t="s">
        <v>29</v>
      </c>
      <c r="C52" s="3" t="s">
        <v>36</v>
      </c>
      <c r="D52" s="34" t="s">
        <v>116</v>
      </c>
      <c r="E52" s="13" t="s">
        <v>40</v>
      </c>
      <c r="F52" s="33">
        <v>46275</v>
      </c>
      <c r="G52" s="5" t="s">
        <v>33</v>
      </c>
      <c r="H52" s="36">
        <v>10.9</v>
      </c>
      <c r="I52" s="36">
        <v>9.8884937935260258</v>
      </c>
      <c r="J52" s="85">
        <f>I52+(I52*IEUpdateTable[[#This Row],[Cut off "-" (5%/10%/15%)]])</f>
        <v>9.3940691038497253</v>
      </c>
      <c r="K52" s="84">
        <f>IEUpdateTable[[#This Row],[現在 SMV
Current SMV]]-IEUpdateTable[[#This Row],[Current SMV 20260914]]</f>
        <v>0.49442468967630049</v>
      </c>
      <c r="L52" s="83">
        <f t="shared" si="3"/>
        <v>-0.05</v>
      </c>
      <c r="M52" s="10">
        <f t="shared" si="4"/>
        <v>-9.2798734538896754E-2</v>
      </c>
      <c r="N52" s="6" t="str">
        <f t="shared" si="5"/>
        <v>扣除 9.3% / Reduced 9.3%</v>
      </c>
      <c r="O52" s="5" t="s">
        <v>34</v>
      </c>
      <c r="P52" s="5" t="s">
        <v>11</v>
      </c>
      <c r="Q52" s="33">
        <v>46281</v>
      </c>
      <c r="R52" s="35"/>
      <c r="S52" s="37"/>
    </row>
    <row r="53" spans="1:19" s="38" customFormat="1" ht="30" customHeight="1">
      <c r="A53" s="4">
        <f t="shared" si="2"/>
        <v>46</v>
      </c>
      <c r="B53" s="5" t="s">
        <v>29</v>
      </c>
      <c r="C53" s="3" t="s">
        <v>36</v>
      </c>
      <c r="D53" s="34" t="s">
        <v>117</v>
      </c>
      <c r="E53" s="13" t="s">
        <v>40</v>
      </c>
      <c r="F53" s="33">
        <v>46275</v>
      </c>
      <c r="G53" s="5" t="s">
        <v>33</v>
      </c>
      <c r="H53" s="36">
        <v>10.9</v>
      </c>
      <c r="I53" s="36">
        <v>9.609620161755192</v>
      </c>
      <c r="J53" s="85">
        <f>I53+(I53*IEUpdateTable[[#This Row],[Cut off "-" (5%/10%/15%)]])</f>
        <v>8.6486581455796721</v>
      </c>
      <c r="K53" s="84">
        <f>IEUpdateTable[[#This Row],[現在 SMV
Current SMV]]-IEUpdateTable[[#This Row],[Current SMV 20260914]]</f>
        <v>0.96096201617551991</v>
      </c>
      <c r="L53" s="83">
        <f t="shared" si="3"/>
        <v>-0.1</v>
      </c>
      <c r="M53" s="10">
        <f t="shared" si="4"/>
        <v>-0.11838347139860628</v>
      </c>
      <c r="N53" s="6" t="str">
        <f t="shared" si="5"/>
        <v>扣除 11.8% / Reduced 11.8%</v>
      </c>
      <c r="O53" s="5" t="s">
        <v>34</v>
      </c>
      <c r="P53" s="5" t="s">
        <v>11</v>
      </c>
      <c r="Q53" s="33">
        <v>46281</v>
      </c>
      <c r="R53" s="35"/>
      <c r="S53" s="37"/>
    </row>
    <row r="54" spans="1:19" s="38" customFormat="1" ht="30" customHeight="1">
      <c r="A54" s="4">
        <f t="shared" si="2"/>
        <v>47</v>
      </c>
      <c r="B54" s="5" t="s">
        <v>29</v>
      </c>
      <c r="C54" s="3" t="s">
        <v>36</v>
      </c>
      <c r="D54" s="34" t="s">
        <v>118</v>
      </c>
      <c r="E54" s="13" t="s">
        <v>40</v>
      </c>
      <c r="F54" s="33">
        <v>46275</v>
      </c>
      <c r="G54" s="5" t="s">
        <v>33</v>
      </c>
      <c r="H54" s="36">
        <v>8.5500000000000007</v>
      </c>
      <c r="I54" s="36">
        <v>8.4427527403676219</v>
      </c>
      <c r="J54" s="85">
        <f>I54+(I54*IEUpdateTable[[#This Row],[Cut off "-" (5%/10%/15%)]])</f>
        <v>8.0206151033492414</v>
      </c>
      <c r="K54" s="84">
        <f>IEUpdateTable[[#This Row],[現在 SMV
Current SMV]]-IEUpdateTable[[#This Row],[Current SMV 20260914]]</f>
        <v>0.42213763701838047</v>
      </c>
      <c r="L54" s="83">
        <f t="shared" si="3"/>
        <v>-0.05</v>
      </c>
      <c r="M54" s="10">
        <f t="shared" si="4"/>
        <v>-1.2543539138289917E-2</v>
      </c>
      <c r="N54" s="6" t="str">
        <f t="shared" si="5"/>
        <v>扣除 1.3% / Reduced 1.3%</v>
      </c>
      <c r="O54" s="5" t="s">
        <v>34</v>
      </c>
      <c r="P54" s="5" t="s">
        <v>11</v>
      </c>
      <c r="Q54" s="33">
        <v>46281</v>
      </c>
      <c r="R54" s="35"/>
      <c r="S54" s="37"/>
    </row>
    <row r="55" spans="1:19" s="38" customFormat="1" ht="30" customHeight="1">
      <c r="A55" s="4">
        <f t="shared" si="2"/>
        <v>48</v>
      </c>
      <c r="B55" s="5" t="s">
        <v>29</v>
      </c>
      <c r="C55" s="3" t="s">
        <v>36</v>
      </c>
      <c r="D55" s="34" t="s">
        <v>119</v>
      </c>
      <c r="E55" s="13" t="s">
        <v>40</v>
      </c>
      <c r="F55" s="33">
        <v>46275</v>
      </c>
      <c r="G55" s="5" t="s">
        <v>33</v>
      </c>
      <c r="H55" s="36">
        <v>10.5</v>
      </c>
      <c r="I55" s="36">
        <v>10.151028634911777</v>
      </c>
      <c r="J55" s="85">
        <f>I55+(I55*IEUpdateTable[[#This Row],[Cut off "-" (5%/10%/15%)]])</f>
        <v>9.6434772031661886</v>
      </c>
      <c r="K55" s="84">
        <f>IEUpdateTable[[#This Row],[現在 SMV
Current SMV]]-IEUpdateTable[[#This Row],[Current SMV 20260914]]</f>
        <v>0.50755143174558803</v>
      </c>
      <c r="L55" s="83">
        <f t="shared" si="3"/>
        <v>-0.05</v>
      </c>
      <c r="M55" s="10">
        <f t="shared" si="4"/>
        <v>-3.323536810364032E-2</v>
      </c>
      <c r="N55" s="6" t="str">
        <f t="shared" si="5"/>
        <v>扣除 3.3% / Reduced 3.3%</v>
      </c>
      <c r="O55" s="5" t="s">
        <v>34</v>
      </c>
      <c r="P55" s="5" t="s">
        <v>11</v>
      </c>
      <c r="Q55" s="33">
        <v>46281</v>
      </c>
      <c r="R55" s="35"/>
      <c r="S55" s="37"/>
    </row>
    <row r="56" spans="1:19" s="38" customFormat="1" ht="30" customHeight="1">
      <c r="A56" s="4">
        <f t="shared" si="2"/>
        <v>49</v>
      </c>
      <c r="B56" s="5" t="s">
        <v>29</v>
      </c>
      <c r="C56" s="3" t="s">
        <v>36</v>
      </c>
      <c r="D56" s="34" t="s">
        <v>120</v>
      </c>
      <c r="E56" s="13" t="s">
        <v>40</v>
      </c>
      <c r="F56" s="33">
        <v>46275</v>
      </c>
      <c r="G56" s="5" t="s">
        <v>33</v>
      </c>
      <c r="H56" s="36">
        <v>10.476190476190476</v>
      </c>
      <c r="I56" s="36">
        <v>9.8884937935260258</v>
      </c>
      <c r="J56" s="85">
        <f>I56+(I56*IEUpdateTable[[#This Row],[Cut off "-" (5%/10%/15%)]])</f>
        <v>9.3940691038497253</v>
      </c>
      <c r="K56" s="84">
        <f>IEUpdateTable[[#This Row],[現在 SMV
Current SMV]]-IEUpdateTable[[#This Row],[Current SMV 20260914]]</f>
        <v>0.49442468967630049</v>
      </c>
      <c r="L56" s="83">
        <f t="shared" si="3"/>
        <v>-0.05</v>
      </c>
      <c r="M56" s="10">
        <f t="shared" si="4"/>
        <v>-5.6098319708879366E-2</v>
      </c>
      <c r="N56" s="6" t="str">
        <f t="shared" si="5"/>
        <v>扣除 5.6% / Reduced 5.6%</v>
      </c>
      <c r="O56" s="5" t="s">
        <v>34</v>
      </c>
      <c r="P56" s="5" t="s">
        <v>11</v>
      </c>
      <c r="Q56" s="33">
        <v>46281</v>
      </c>
      <c r="R56" s="35"/>
      <c r="S56" s="37"/>
    </row>
    <row r="57" spans="1:19" s="38" customFormat="1" ht="30" customHeight="1">
      <c r="A57" s="4">
        <f t="shared" si="2"/>
        <v>50</v>
      </c>
      <c r="B57" s="5" t="s">
        <v>29</v>
      </c>
      <c r="C57" s="3" t="s">
        <v>36</v>
      </c>
      <c r="D57" s="34" t="s">
        <v>121</v>
      </c>
      <c r="E57" s="13" t="s">
        <v>40</v>
      </c>
      <c r="F57" s="33">
        <v>46275</v>
      </c>
      <c r="G57" s="5" t="s">
        <v>33</v>
      </c>
      <c r="H57" s="36">
        <v>8.5500000000000007</v>
      </c>
      <c r="I57" s="36">
        <v>8.4427527403676219</v>
      </c>
      <c r="J57" s="85">
        <f>I57+(I57*IEUpdateTable[[#This Row],[Cut off "-" (5%/10%/15%)]])</f>
        <v>8.0206151033492414</v>
      </c>
      <c r="K57" s="84">
        <f>IEUpdateTable[[#This Row],[現在 SMV
Current SMV]]-IEUpdateTable[[#This Row],[Current SMV 20260914]]</f>
        <v>0.42213763701838047</v>
      </c>
      <c r="L57" s="83">
        <f t="shared" si="3"/>
        <v>-0.05</v>
      </c>
      <c r="M57" s="10">
        <f t="shared" si="4"/>
        <v>-1.2543539138289917E-2</v>
      </c>
      <c r="N57" s="6" t="str">
        <f t="shared" si="5"/>
        <v>扣除 1.3% / Reduced 1.3%</v>
      </c>
      <c r="O57" s="5" t="s">
        <v>34</v>
      </c>
      <c r="P57" s="5" t="s">
        <v>11</v>
      </c>
      <c r="Q57" s="33">
        <v>46281</v>
      </c>
      <c r="R57" s="35"/>
      <c r="S57" s="37"/>
    </row>
    <row r="58" spans="1:19" s="38" customFormat="1" ht="30" customHeight="1">
      <c r="A58" s="4">
        <f t="shared" si="2"/>
        <v>51</v>
      </c>
      <c r="B58" s="5" t="s">
        <v>29</v>
      </c>
      <c r="C58" s="3" t="s">
        <v>36</v>
      </c>
      <c r="D58" s="42" t="s">
        <v>122</v>
      </c>
      <c r="E58" s="13" t="s">
        <v>40</v>
      </c>
      <c r="F58" s="33">
        <v>46277</v>
      </c>
      <c r="G58" s="5" t="s">
        <v>33</v>
      </c>
      <c r="H58" s="36">
        <v>10.476190476190476</v>
      </c>
      <c r="I58" s="36">
        <v>9.8884937935260258</v>
      </c>
      <c r="J58" s="85">
        <f>I58+(I58*IEUpdateTable[[#This Row],[Cut off "-" (5%/10%/15%)]])</f>
        <v>9.3940691038497253</v>
      </c>
      <c r="K58" s="84">
        <f>IEUpdateTable[[#This Row],[現在 SMV
Current SMV]]-IEUpdateTable[[#This Row],[Current SMV 20260914]]</f>
        <v>0.49442468967630049</v>
      </c>
      <c r="L58" s="83">
        <f t="shared" si="3"/>
        <v>-0.05</v>
      </c>
      <c r="M58" s="10">
        <f t="shared" si="4"/>
        <v>-5.6098319708879366E-2</v>
      </c>
      <c r="N58" s="6" t="str">
        <f t="shared" si="5"/>
        <v>扣除 5.6% / Reduced 5.6%</v>
      </c>
      <c r="O58" s="5" t="s">
        <v>34</v>
      </c>
      <c r="P58" s="5" t="s">
        <v>11</v>
      </c>
      <c r="Q58" s="33">
        <v>46281</v>
      </c>
      <c r="R58" s="35"/>
      <c r="S58" s="37"/>
    </row>
    <row r="59" spans="1:19" s="38" customFormat="1" ht="30" customHeight="1">
      <c r="A59" s="4">
        <f t="shared" si="2"/>
        <v>52</v>
      </c>
      <c r="B59" s="5" t="s">
        <v>29</v>
      </c>
      <c r="C59" s="3" t="s">
        <v>36</v>
      </c>
      <c r="D59" s="42" t="s">
        <v>123</v>
      </c>
      <c r="E59" s="13" t="s">
        <v>40</v>
      </c>
      <c r="F59" s="33">
        <v>46277</v>
      </c>
      <c r="G59" s="5" t="s">
        <v>33</v>
      </c>
      <c r="H59" s="36">
        <v>8.0952380952380949</v>
      </c>
      <c r="I59" s="36">
        <v>7.8543919189876412</v>
      </c>
      <c r="J59" s="85">
        <f>I59+(I59*IEUpdateTable[[#This Row],[Cut off "-" (5%/10%/15%)]])</f>
        <v>7.4616723230382593</v>
      </c>
      <c r="K59" s="84">
        <f>IEUpdateTable[[#This Row],[現在 SMV
Current SMV]]-IEUpdateTable[[#This Row],[Current SMV 20260914]]</f>
        <v>0.39271959594938188</v>
      </c>
      <c r="L59" s="83">
        <f t="shared" si="3"/>
        <v>-0.05</v>
      </c>
      <c r="M59" s="10">
        <f t="shared" si="4"/>
        <v>-2.9751586477997222E-2</v>
      </c>
      <c r="N59" s="6" t="str">
        <f t="shared" si="5"/>
        <v>扣除 3.0% / Reduced 3.0%</v>
      </c>
      <c r="O59" s="5" t="s">
        <v>34</v>
      </c>
      <c r="P59" s="5" t="s">
        <v>11</v>
      </c>
      <c r="Q59" s="33">
        <v>46281</v>
      </c>
      <c r="R59" s="35"/>
      <c r="S59" s="37"/>
    </row>
    <row r="60" spans="1:19" s="38" customFormat="1" ht="30" customHeight="1">
      <c r="A60" s="4">
        <f t="shared" si="2"/>
        <v>53</v>
      </c>
      <c r="B60" s="5" t="s">
        <v>29</v>
      </c>
      <c r="C60" s="3" t="s">
        <v>36</v>
      </c>
      <c r="D60" s="34" t="s">
        <v>124</v>
      </c>
      <c r="E60" s="34" t="s">
        <v>98</v>
      </c>
      <c r="F60" s="33">
        <v>46277</v>
      </c>
      <c r="G60" s="5" t="s">
        <v>33</v>
      </c>
      <c r="H60" s="36">
        <v>7.5</v>
      </c>
      <c r="I60" s="36">
        <v>7.1863705675089093</v>
      </c>
      <c r="J60" s="85">
        <f>I60+(I60*IEUpdateTable[[#This Row],[Cut off "-" (5%/10%/15%)]])</f>
        <v>6.8270520391334637</v>
      </c>
      <c r="K60" s="84">
        <f>IEUpdateTable[[#This Row],[現在 SMV
Current SMV]]-IEUpdateTable[[#This Row],[Current SMV 20260914]]</f>
        <v>0.35931852837544564</v>
      </c>
      <c r="L60" s="83">
        <f t="shared" si="3"/>
        <v>-0.05</v>
      </c>
      <c r="M60" s="10">
        <f t="shared" si="4"/>
        <v>-4.1817257665478752E-2</v>
      </c>
      <c r="N60" s="6" t="str">
        <f t="shared" si="5"/>
        <v>扣除 4.2% / Reduced 4.2%</v>
      </c>
      <c r="O60" s="5" t="s">
        <v>34</v>
      </c>
      <c r="P60" s="5" t="s">
        <v>11</v>
      </c>
      <c r="Q60" s="33">
        <v>46281</v>
      </c>
      <c r="R60" s="35"/>
      <c r="S60" s="37"/>
    </row>
    <row r="61" spans="1:19" s="38" customFormat="1" ht="30" customHeight="1">
      <c r="A61" s="4">
        <f t="shared" si="2"/>
        <v>54</v>
      </c>
      <c r="B61" s="5" t="s">
        <v>29</v>
      </c>
      <c r="C61" s="3" t="s">
        <v>36</v>
      </c>
      <c r="D61" s="34" t="s">
        <v>125</v>
      </c>
      <c r="E61" s="34" t="s">
        <v>98</v>
      </c>
      <c r="F61" s="33">
        <v>46277</v>
      </c>
      <c r="G61" s="5" t="s">
        <v>33</v>
      </c>
      <c r="H61" s="36">
        <v>8</v>
      </c>
      <c r="I61" s="36">
        <v>7.9729520529316495</v>
      </c>
      <c r="J61" s="85">
        <f>I61+(I61*IEUpdateTable[[#This Row],[Cut off "-" (5%/10%/15%)]])</f>
        <v>7.5743044502850667</v>
      </c>
      <c r="K61" s="84">
        <f>IEUpdateTable[[#This Row],[現在 SMV
Current SMV]]-IEUpdateTable[[#This Row],[Current SMV 20260914]]</f>
        <v>0.39864760264658283</v>
      </c>
      <c r="L61" s="83">
        <f t="shared" si="3"/>
        <v>-0.05</v>
      </c>
      <c r="M61" s="10">
        <f t="shared" si="4"/>
        <v>-3.3809933835438066E-3</v>
      </c>
      <c r="N61" s="6" t="str">
        <f t="shared" si="5"/>
        <v>扣除 0.3% / Reduced 0.3%</v>
      </c>
      <c r="O61" s="5" t="s">
        <v>34</v>
      </c>
      <c r="P61" s="5" t="s">
        <v>11</v>
      </c>
      <c r="Q61" s="33">
        <v>46281</v>
      </c>
      <c r="R61" s="35"/>
      <c r="S61" s="37"/>
    </row>
    <row r="62" spans="1:19" s="38" customFormat="1" ht="30" customHeight="1">
      <c r="A62" s="4">
        <f t="shared" si="2"/>
        <v>55</v>
      </c>
      <c r="B62" s="5" t="s">
        <v>29</v>
      </c>
      <c r="C62" s="3" t="s">
        <v>36</v>
      </c>
      <c r="D62" s="34">
        <v>2090</v>
      </c>
      <c r="E62" s="34" t="s">
        <v>98</v>
      </c>
      <c r="F62" s="33">
        <v>46277</v>
      </c>
      <c r="G62" s="5" t="s">
        <v>33</v>
      </c>
      <c r="H62" s="36">
        <v>8</v>
      </c>
      <c r="I62" s="36">
        <v>7.9729520529316495</v>
      </c>
      <c r="J62" s="85">
        <f>I62+(I62*IEUpdateTable[[#This Row],[Cut off "-" (5%/10%/15%)]])</f>
        <v>7.5743044502850667</v>
      </c>
      <c r="K62" s="84">
        <f>IEUpdateTable[[#This Row],[現在 SMV
Current SMV]]-IEUpdateTable[[#This Row],[Current SMV 20260914]]</f>
        <v>0.39864760264658283</v>
      </c>
      <c r="L62" s="83">
        <f t="shared" si="3"/>
        <v>-0.05</v>
      </c>
      <c r="M62" s="10">
        <f t="shared" si="4"/>
        <v>-3.3809933835438066E-3</v>
      </c>
      <c r="N62" s="6" t="str">
        <f t="shared" si="5"/>
        <v>扣除 0.3% / Reduced 0.3%</v>
      </c>
      <c r="O62" s="5" t="s">
        <v>34</v>
      </c>
      <c r="P62" s="5" t="s">
        <v>11</v>
      </c>
      <c r="Q62" s="33">
        <v>46281</v>
      </c>
      <c r="R62" s="35"/>
      <c r="S62" s="37"/>
    </row>
    <row r="63" spans="1:19" s="38" customFormat="1" ht="30" customHeight="1">
      <c r="A63" s="4">
        <f t="shared" si="2"/>
        <v>56</v>
      </c>
      <c r="B63" s="5" t="s">
        <v>29</v>
      </c>
      <c r="C63" s="3" t="s">
        <v>96</v>
      </c>
      <c r="D63" s="34">
        <v>5209</v>
      </c>
      <c r="E63" s="13" t="s">
        <v>40</v>
      </c>
      <c r="F63" s="33">
        <v>46277</v>
      </c>
      <c r="G63" s="5" t="s">
        <v>33</v>
      </c>
      <c r="H63" s="36">
        <v>9</v>
      </c>
      <c r="I63" s="36">
        <v>13.81469387326389</v>
      </c>
      <c r="J63" s="85">
        <f>I63+(I63*IEUpdateTable[[#This Row],[Cut off "-" (5%/10%/15%)]])</f>
        <v>13.81469387326389</v>
      </c>
      <c r="K63" s="84">
        <f>IEUpdateTable[[#This Row],[現在 SMV
Current SMV]]-IEUpdateTable[[#This Row],[Current SMV 20260914]]</f>
        <v>0</v>
      </c>
      <c r="L63" s="83">
        <f t="shared" si="3"/>
        <v>0</v>
      </c>
      <c r="M63" s="10">
        <f t="shared" si="4"/>
        <v>0.53496598591820999</v>
      </c>
      <c r="N63" s="6" t="str">
        <f t="shared" si="5"/>
        <v>增加 53.5% / Increased 53.5%</v>
      </c>
      <c r="O63" s="5" t="s">
        <v>34</v>
      </c>
      <c r="P63" s="5" t="s">
        <v>11</v>
      </c>
      <c r="Q63" s="33">
        <v>46281</v>
      </c>
      <c r="R63" s="35"/>
      <c r="S63" s="37"/>
    </row>
    <row r="64" spans="1:19" s="38" customFormat="1" ht="30" customHeight="1">
      <c r="A64" s="4">
        <f t="shared" si="2"/>
        <v>57</v>
      </c>
      <c r="B64" s="5" t="s">
        <v>29</v>
      </c>
      <c r="C64" s="3" t="s">
        <v>36</v>
      </c>
      <c r="D64" s="34" t="s">
        <v>143</v>
      </c>
      <c r="E64" s="13" t="s">
        <v>40</v>
      </c>
      <c r="F64" s="33">
        <v>46284</v>
      </c>
      <c r="G64" s="5" t="s">
        <v>33</v>
      </c>
      <c r="H64" s="36">
        <v>9.25</v>
      </c>
      <c r="I64" s="36">
        <v>8.2606999625898432</v>
      </c>
      <c r="J64" s="85">
        <f>I64+(I64*IEUpdateTable[[#This Row],[Cut off "-" (5%/10%/15%)]])</f>
        <v>7.434629966330859</v>
      </c>
      <c r="K64" s="84">
        <f>IEUpdateTable[[#This Row],[現在 SMV
Current SMV]]-IEUpdateTable[[#This Row],[Current SMV 20260914]]</f>
        <v>0.82606999625898414</v>
      </c>
      <c r="L64" s="83">
        <f t="shared" si="3"/>
        <v>-0.1</v>
      </c>
      <c r="M64" s="10">
        <f t="shared" si="4"/>
        <v>-0.10695135539569263</v>
      </c>
      <c r="N64" s="6" t="str">
        <f t="shared" si="5"/>
        <v>扣除 10.7% / Reduced 10.7%</v>
      </c>
      <c r="O64" s="13" t="s">
        <v>147</v>
      </c>
      <c r="P64" s="5" t="s">
        <v>11</v>
      </c>
      <c r="Q64" s="33">
        <v>46286</v>
      </c>
      <c r="R64" s="35"/>
      <c r="S64" s="37"/>
    </row>
    <row r="65" spans="1:19" s="38" customFormat="1" ht="30" customHeight="1">
      <c r="A65" s="4">
        <f t="shared" si="2"/>
        <v>58</v>
      </c>
      <c r="B65" s="5" t="s">
        <v>29</v>
      </c>
      <c r="C65" s="3" t="s">
        <v>36</v>
      </c>
      <c r="D65" s="34" t="s">
        <v>144</v>
      </c>
      <c r="E65" s="13" t="s">
        <v>40</v>
      </c>
      <c r="F65" s="33">
        <v>46284</v>
      </c>
      <c r="G65" s="5" t="s">
        <v>33</v>
      </c>
      <c r="H65" s="36">
        <v>10.5</v>
      </c>
      <c r="I65" s="36">
        <v>10.151028634911777</v>
      </c>
      <c r="J65" s="85">
        <f>I65+(I65*IEUpdateTable[[#This Row],[Cut off "-" (5%/10%/15%)]])</f>
        <v>9.6434772031661886</v>
      </c>
      <c r="K65" s="84">
        <f>IEUpdateTable[[#This Row],[現在 SMV
Current SMV]]-IEUpdateTable[[#This Row],[Current SMV 20260914]]</f>
        <v>0.50755143174558803</v>
      </c>
      <c r="L65" s="83">
        <f t="shared" si="3"/>
        <v>-0.05</v>
      </c>
      <c r="M65" s="10">
        <f t="shared" si="4"/>
        <v>-3.323536810364032E-2</v>
      </c>
      <c r="N65" s="6" t="str">
        <f t="shared" si="5"/>
        <v>扣除 3.3% / Reduced 3.3%</v>
      </c>
      <c r="O65" s="13" t="s">
        <v>147</v>
      </c>
      <c r="P65" s="5" t="s">
        <v>11</v>
      </c>
      <c r="Q65" s="33">
        <v>46286</v>
      </c>
      <c r="R65" s="35"/>
      <c r="S65" s="37"/>
    </row>
    <row r="66" spans="1:19" s="38" customFormat="1" ht="30" customHeight="1">
      <c r="A66" s="4">
        <f t="shared" si="2"/>
        <v>59</v>
      </c>
      <c r="B66" s="5" t="s">
        <v>29</v>
      </c>
      <c r="C66" s="3" t="s">
        <v>36</v>
      </c>
      <c r="D66" s="34" t="s">
        <v>145</v>
      </c>
      <c r="E66" s="13" t="s">
        <v>40</v>
      </c>
      <c r="F66" s="33">
        <v>46284</v>
      </c>
      <c r="G66" s="5" t="s">
        <v>33</v>
      </c>
      <c r="H66" s="36">
        <v>9.5500000000000007</v>
      </c>
      <c r="I66" s="36">
        <v>9.5951628789487664</v>
      </c>
      <c r="J66" s="85">
        <f>I66+(I66*IEUpdateTable[[#This Row],[Cut off "-" (5%/10%/15%)]])</f>
        <v>9.5951628789487664</v>
      </c>
      <c r="K66" s="84">
        <f>IEUpdateTable[[#This Row],[現在 SMV
Current SMV]]-IEUpdateTable[[#This Row],[Current SMV 20260914]]</f>
        <v>0</v>
      </c>
      <c r="L66" s="83">
        <f t="shared" si="3"/>
        <v>0</v>
      </c>
      <c r="M66" s="10">
        <f t="shared" si="4"/>
        <v>4.7290972721220617E-3</v>
      </c>
      <c r="N66" s="6" t="str">
        <f t="shared" si="5"/>
        <v>增加 0.5% / Increased 0.5%</v>
      </c>
      <c r="O66" s="13" t="s">
        <v>147</v>
      </c>
      <c r="P66" s="5" t="s">
        <v>11</v>
      </c>
      <c r="Q66" s="33">
        <v>46286</v>
      </c>
      <c r="R66" s="35"/>
      <c r="S66" s="37"/>
    </row>
    <row r="67" spans="1:19" s="38" customFormat="1" ht="30" customHeight="1">
      <c r="A67" s="4">
        <f t="shared" si="2"/>
        <v>60</v>
      </c>
      <c r="B67" s="5" t="s">
        <v>29</v>
      </c>
      <c r="C67" s="3" t="s">
        <v>36</v>
      </c>
      <c r="D67" s="34" t="s">
        <v>146</v>
      </c>
      <c r="E67" s="13" t="s">
        <v>40</v>
      </c>
      <c r="F67" s="33">
        <v>46284</v>
      </c>
      <c r="G67" s="5" t="s">
        <v>33</v>
      </c>
      <c r="H67" s="36">
        <v>9</v>
      </c>
      <c r="I67" s="36">
        <v>9.8197153015784444</v>
      </c>
      <c r="J67" s="85">
        <f>I67+(I67*IEUpdateTable[[#This Row],[Cut off "-" (5%/10%/15%)]])</f>
        <v>9.8197153015784444</v>
      </c>
      <c r="K67" s="84">
        <f>IEUpdateTable[[#This Row],[現在 SMV
Current SMV]]-IEUpdateTable[[#This Row],[Current SMV 20260914]]</f>
        <v>0</v>
      </c>
      <c r="L67" s="83">
        <f t="shared" si="3"/>
        <v>0</v>
      </c>
      <c r="M67" s="10">
        <f t="shared" si="4"/>
        <v>9.1079477953160487E-2</v>
      </c>
      <c r="N67" s="6" t="str">
        <f t="shared" si="5"/>
        <v>增加 9.1% / Increased 9.1%</v>
      </c>
      <c r="O67" s="13" t="s">
        <v>147</v>
      </c>
      <c r="P67" s="5" t="s">
        <v>11</v>
      </c>
      <c r="Q67" s="33">
        <v>46286</v>
      </c>
      <c r="R67" s="35"/>
      <c r="S67" s="37"/>
    </row>
    <row r="68" spans="1:19" s="38" customFormat="1" ht="30" customHeight="1">
      <c r="A68" s="4">
        <f t="shared" si="2"/>
        <v>61</v>
      </c>
      <c r="B68" s="5" t="s">
        <v>29</v>
      </c>
      <c r="C68" s="39" t="s">
        <v>165</v>
      </c>
      <c r="D68" s="34" t="s">
        <v>157</v>
      </c>
      <c r="E68" s="34" t="s">
        <v>32</v>
      </c>
      <c r="F68" s="33">
        <v>46289</v>
      </c>
      <c r="G68" s="5" t="s">
        <v>33</v>
      </c>
      <c r="H68" s="36">
        <v>0.5</v>
      </c>
      <c r="I68" s="36">
        <v>0.70599999999999996</v>
      </c>
      <c r="J68" s="85">
        <f>I68+(I68*IEUpdateTable[[#This Row],[Cut off "-" (5%/10%/15%)]])</f>
        <v>0.70599999999999996</v>
      </c>
      <c r="K68" s="84">
        <f>IEUpdateTable[[#This Row],[現在 SMV
Current SMV]]-IEUpdateTable[[#This Row],[Current SMV 20260914]]</f>
        <v>0</v>
      </c>
      <c r="L68" s="83">
        <f t="shared" si="3"/>
        <v>0</v>
      </c>
      <c r="M68" s="10">
        <f t="shared" si="4"/>
        <v>0.41199999999999992</v>
      </c>
      <c r="N68" s="6" t="str">
        <f t="shared" si="5"/>
        <v>增加 41.2% / Increased 41.2%</v>
      </c>
      <c r="O68" s="13" t="s">
        <v>147</v>
      </c>
      <c r="P68" s="5" t="s">
        <v>11</v>
      </c>
      <c r="Q68" s="33">
        <v>46289</v>
      </c>
      <c r="R68" s="35"/>
      <c r="S68" s="37" t="s">
        <v>166</v>
      </c>
    </row>
    <row r="69" spans="1:19" s="38" customFormat="1" ht="30" customHeight="1">
      <c r="A69" s="4">
        <f t="shared" si="2"/>
        <v>62</v>
      </c>
      <c r="B69" s="5" t="s">
        <v>29</v>
      </c>
      <c r="C69" s="39" t="s">
        <v>165</v>
      </c>
      <c r="D69" s="34" t="s">
        <v>158</v>
      </c>
      <c r="E69" s="34" t="s">
        <v>32</v>
      </c>
      <c r="F69" s="33">
        <v>46289</v>
      </c>
      <c r="G69" s="5" t="s">
        <v>33</v>
      </c>
      <c r="H69" s="36">
        <v>1.3631</v>
      </c>
      <c r="I69" s="36">
        <v>1.7834281123276563</v>
      </c>
      <c r="J69" s="85">
        <f>I69+(I69*IEUpdateTable[[#This Row],[Cut off "-" (5%/10%/15%)]])</f>
        <v>1.7834281123276563</v>
      </c>
      <c r="K69" s="84">
        <f>IEUpdateTable[[#This Row],[現在 SMV
Current SMV]]-IEUpdateTable[[#This Row],[Current SMV 20260914]]</f>
        <v>0</v>
      </c>
      <c r="L69" s="83">
        <f t="shared" si="3"/>
        <v>0</v>
      </c>
      <c r="M69" s="10">
        <f t="shared" si="4"/>
        <v>0.30836190472280561</v>
      </c>
      <c r="N69" s="6" t="str">
        <f t="shared" si="5"/>
        <v>增加 30.8% / Increased 30.8%</v>
      </c>
      <c r="O69" s="13" t="s">
        <v>147</v>
      </c>
      <c r="P69" s="5" t="s">
        <v>11</v>
      </c>
      <c r="Q69" s="33">
        <v>46289</v>
      </c>
      <c r="R69" s="35"/>
      <c r="S69" s="37" t="s">
        <v>166</v>
      </c>
    </row>
    <row r="70" spans="1:19" s="38" customFormat="1" ht="30" customHeight="1">
      <c r="A70" s="4">
        <f t="shared" si="2"/>
        <v>63</v>
      </c>
      <c r="B70" s="5" t="s">
        <v>29</v>
      </c>
      <c r="C70" s="39" t="s">
        <v>165</v>
      </c>
      <c r="D70" s="34" t="s">
        <v>159</v>
      </c>
      <c r="E70" s="34" t="s">
        <v>32</v>
      </c>
      <c r="F70" s="33">
        <v>46289</v>
      </c>
      <c r="G70" s="5" t="s">
        <v>33</v>
      </c>
      <c r="H70" s="36">
        <v>1.5619999999999998</v>
      </c>
      <c r="I70" s="36">
        <v>1.9468566200324413</v>
      </c>
      <c r="J70" s="85">
        <f>I70+(I70*IEUpdateTable[[#This Row],[Cut off "-" (5%/10%/15%)]])</f>
        <v>1.9468566200324413</v>
      </c>
      <c r="K70" s="84">
        <f>IEUpdateTable[[#This Row],[現在 SMV
Current SMV]]-IEUpdateTable[[#This Row],[Current SMV 20260914]]</f>
        <v>0</v>
      </c>
      <c r="L70" s="83">
        <f t="shared" si="3"/>
        <v>0</v>
      </c>
      <c r="M70" s="10">
        <f t="shared" si="4"/>
        <v>0.24638708068658227</v>
      </c>
      <c r="N70" s="6" t="str">
        <f t="shared" si="5"/>
        <v>增加 24.6% / Increased 24.6%</v>
      </c>
      <c r="O70" s="13" t="s">
        <v>147</v>
      </c>
      <c r="P70" s="5" t="s">
        <v>11</v>
      </c>
      <c r="Q70" s="33">
        <v>46289</v>
      </c>
      <c r="R70" s="35"/>
      <c r="S70" s="37" t="s">
        <v>166</v>
      </c>
    </row>
    <row r="71" spans="1:19" s="38" customFormat="1" ht="30" customHeight="1">
      <c r="A71" s="4">
        <f t="shared" si="2"/>
        <v>64</v>
      </c>
      <c r="B71" s="5" t="s">
        <v>29</v>
      </c>
      <c r="C71" s="39" t="s">
        <v>165</v>
      </c>
      <c r="D71" s="34" t="s">
        <v>160</v>
      </c>
      <c r="E71" s="34" t="s">
        <v>32</v>
      </c>
      <c r="F71" s="33">
        <v>46289</v>
      </c>
      <c r="G71" s="5" t="s">
        <v>33</v>
      </c>
      <c r="H71" s="36">
        <v>1.3859999999999999</v>
      </c>
      <c r="I71" s="36">
        <v>1.7648566909975671</v>
      </c>
      <c r="J71" s="85">
        <f>I71+(I71*IEUpdateTable[[#This Row],[Cut off "-" (5%/10%/15%)]])</f>
        <v>1.7648566909975671</v>
      </c>
      <c r="K71" s="84">
        <f>IEUpdateTable[[#This Row],[現在 SMV
Current SMV]]-IEUpdateTable[[#This Row],[Current SMV 20260914]]</f>
        <v>0</v>
      </c>
      <c r="L71" s="83">
        <f t="shared" si="3"/>
        <v>0</v>
      </c>
      <c r="M71" s="10">
        <f t="shared" si="4"/>
        <v>0.2733453759001207</v>
      </c>
      <c r="N71" s="6" t="str">
        <f t="shared" si="5"/>
        <v>增加 27.3% / Increased 27.3%</v>
      </c>
      <c r="O71" s="13" t="s">
        <v>147</v>
      </c>
      <c r="P71" s="5" t="s">
        <v>11</v>
      </c>
      <c r="Q71" s="33">
        <v>46289</v>
      </c>
      <c r="R71" s="35"/>
      <c r="S71" s="37" t="s">
        <v>166</v>
      </c>
    </row>
    <row r="72" spans="1:19" s="38" customFormat="1" ht="30" customHeight="1">
      <c r="A72" s="4">
        <f t="shared" si="2"/>
        <v>65</v>
      </c>
      <c r="B72" s="5" t="s">
        <v>29</v>
      </c>
      <c r="C72" s="39" t="s">
        <v>165</v>
      </c>
      <c r="D72" s="34" t="s">
        <v>161</v>
      </c>
      <c r="E72" s="34" t="s">
        <v>32</v>
      </c>
      <c r="F72" s="33">
        <v>46289</v>
      </c>
      <c r="G72" s="5" t="s">
        <v>33</v>
      </c>
      <c r="H72" s="36">
        <v>1.2370000000000001</v>
      </c>
      <c r="I72" s="36">
        <v>1.9357137672343878</v>
      </c>
      <c r="J72" s="85">
        <f>I72+(I72*IEUpdateTable[[#This Row],[Cut off "-" (5%/10%/15%)]])</f>
        <v>1.9357137672343878</v>
      </c>
      <c r="K72" s="84">
        <f>IEUpdateTable[[#This Row],[現在 SMV
Current SMV]]-IEUpdateTable[[#This Row],[Current SMV 20260914]]</f>
        <v>0</v>
      </c>
      <c r="L72" s="83">
        <f t="shared" si="3"/>
        <v>0</v>
      </c>
      <c r="M72" s="10">
        <f t="shared" si="4"/>
        <v>0.56484540601001432</v>
      </c>
      <c r="N72" s="6" t="str">
        <f t="shared" si="5"/>
        <v>增加 56.5% / Increased 56.5%</v>
      </c>
      <c r="O72" s="13" t="s">
        <v>147</v>
      </c>
      <c r="P72" s="5" t="s">
        <v>11</v>
      </c>
      <c r="Q72" s="33">
        <v>46289</v>
      </c>
      <c r="R72" s="35"/>
      <c r="S72" s="37" t="s">
        <v>166</v>
      </c>
    </row>
    <row r="73" spans="1:19" s="38" customFormat="1" ht="30" customHeight="1">
      <c r="A73" s="4">
        <f t="shared" si="2"/>
        <v>66</v>
      </c>
      <c r="B73" s="5" t="s">
        <v>29</v>
      </c>
      <c r="C73" s="39" t="s">
        <v>165</v>
      </c>
      <c r="D73" s="34" t="s">
        <v>162</v>
      </c>
      <c r="E73" s="34" t="s">
        <v>32</v>
      </c>
      <c r="F73" s="33">
        <v>46289</v>
      </c>
      <c r="G73" s="5" t="s">
        <v>33</v>
      </c>
      <c r="H73" s="36">
        <v>1.9359999999999999</v>
      </c>
      <c r="I73" s="36">
        <v>2.2699993511759935</v>
      </c>
      <c r="J73" s="85">
        <f>I73+(I73*IEUpdateTable[[#This Row],[Cut off "-" (5%/10%/15%)]])</f>
        <v>2.2699993511759935</v>
      </c>
      <c r="K73" s="84">
        <f>IEUpdateTable[[#This Row],[現在 SMV
Current SMV]]-IEUpdateTable[[#This Row],[Current SMV 20260914]]</f>
        <v>0</v>
      </c>
      <c r="L73" s="83">
        <f t="shared" ref="L73:L79" si="6">IF(M73&lt;=-20%, -15%, IF(M73&lt;=-10%, -10%, IF(M73&lt;0%, -5%, 0)))</f>
        <v>0</v>
      </c>
      <c r="M73" s="10">
        <f t="shared" si="4"/>
        <v>0.17252032602065784</v>
      </c>
      <c r="N73" s="6" t="str">
        <f t="shared" si="5"/>
        <v>增加 17.3% / Increased 17.3%</v>
      </c>
      <c r="O73" s="13" t="s">
        <v>147</v>
      </c>
      <c r="P73" s="5" t="s">
        <v>11</v>
      </c>
      <c r="Q73" s="33">
        <v>46289</v>
      </c>
      <c r="R73" s="35"/>
      <c r="S73" s="37" t="s">
        <v>166</v>
      </c>
    </row>
    <row r="74" spans="1:19" s="38" customFormat="1" ht="30" customHeight="1">
      <c r="A74" s="4">
        <f t="shared" si="2"/>
        <v>67</v>
      </c>
      <c r="B74" s="5" t="s">
        <v>29</v>
      </c>
      <c r="C74" s="39" t="s">
        <v>165</v>
      </c>
      <c r="D74" s="34" t="s">
        <v>163</v>
      </c>
      <c r="E74" s="34" t="s">
        <v>32</v>
      </c>
      <c r="F74" s="33">
        <v>46289</v>
      </c>
      <c r="G74" s="5" t="s">
        <v>33</v>
      </c>
      <c r="H74" s="36">
        <v>0.79199999999999993</v>
      </c>
      <c r="I74" s="36">
        <v>1.390285583941606</v>
      </c>
      <c r="J74" s="85">
        <f>I74+(I74*IEUpdateTable[[#This Row],[Cut off "-" (5%/10%/15%)]])</f>
        <v>1.390285583941606</v>
      </c>
      <c r="K74" s="84">
        <f>IEUpdateTable[[#This Row],[現在 SMV
Current SMV]]-IEUpdateTable[[#This Row],[Current SMV 20260914]]</f>
        <v>0</v>
      </c>
      <c r="L74" s="83">
        <f t="shared" si="6"/>
        <v>0</v>
      </c>
      <c r="M74" s="10">
        <f t="shared" si="4"/>
        <v>0.75541109083536118</v>
      </c>
      <c r="N74" s="6" t="str">
        <f t="shared" si="5"/>
        <v>增加 75.5% / Increased 75.5%</v>
      </c>
      <c r="O74" s="13" t="s">
        <v>147</v>
      </c>
      <c r="P74" s="5" t="s">
        <v>11</v>
      </c>
      <c r="Q74" s="33">
        <v>46289</v>
      </c>
      <c r="R74" s="35"/>
      <c r="S74" s="37" t="s">
        <v>166</v>
      </c>
    </row>
    <row r="75" spans="1:19" s="38" customFormat="1" ht="30" customHeight="1">
      <c r="A75" s="4">
        <f t="shared" si="2"/>
        <v>68</v>
      </c>
      <c r="B75" s="5" t="s">
        <v>29</v>
      </c>
      <c r="C75" s="39" t="s">
        <v>165</v>
      </c>
      <c r="D75" s="34" t="s">
        <v>164</v>
      </c>
      <c r="E75" s="34" t="s">
        <v>32</v>
      </c>
      <c r="F75" s="33">
        <v>46289</v>
      </c>
      <c r="G75" s="5" t="s">
        <v>33</v>
      </c>
      <c r="H75" s="36">
        <v>1.81</v>
      </c>
      <c r="I75" s="36">
        <v>2.3702850263584754</v>
      </c>
      <c r="J75" s="85">
        <f>I75+(I75*IEUpdateTable[[#This Row],[Cut off "-" (5%/10%/15%)]])</f>
        <v>2.3702850263584754</v>
      </c>
      <c r="K75" s="84">
        <f>IEUpdateTable[[#This Row],[現在 SMV
Current SMV]]-IEUpdateTable[[#This Row],[Current SMV 20260914]]</f>
        <v>0</v>
      </c>
      <c r="L75" s="83">
        <f t="shared" si="6"/>
        <v>0</v>
      </c>
      <c r="M75" s="10">
        <f t="shared" si="4"/>
        <v>0.30954973831959964</v>
      </c>
      <c r="N75" s="6" t="str">
        <f t="shared" si="5"/>
        <v>增加 31.0% / Increased 31.0%</v>
      </c>
      <c r="O75" s="13" t="s">
        <v>147</v>
      </c>
      <c r="P75" s="5" t="s">
        <v>11</v>
      </c>
      <c r="Q75" s="33">
        <v>46289</v>
      </c>
      <c r="R75" s="35"/>
      <c r="S75" s="37" t="s">
        <v>166</v>
      </c>
    </row>
    <row r="76" spans="1:19" s="38" customFormat="1" ht="30" customHeight="1">
      <c r="A76" s="4">
        <f t="shared" si="2"/>
        <v>69</v>
      </c>
      <c r="B76" s="40"/>
      <c r="C76" s="39"/>
      <c r="D76" s="34"/>
      <c r="E76" s="34"/>
      <c r="F76" s="35"/>
      <c r="G76" s="40"/>
      <c r="H76" s="36"/>
      <c r="I76" s="36"/>
      <c r="J76" s="85">
        <f>I76+(I76*IEUpdateTable[[#This Row],[Cut off "-" (5%/10%/15%)]])</f>
        <v>0</v>
      </c>
      <c r="K76" s="84">
        <f>IEUpdateTable[[#This Row],[現在 SMV
Current SMV]]-IEUpdateTable[[#This Row],[Current SMV 20260914]]</f>
        <v>0</v>
      </c>
      <c r="L76" s="83">
        <f t="shared" si="6"/>
        <v>0</v>
      </c>
      <c r="M76" s="10" t="str">
        <f t="shared" si="4"/>
        <v/>
      </c>
      <c r="N76" s="6" t="str">
        <f t="shared" si="5"/>
        <v/>
      </c>
      <c r="O76" s="40"/>
      <c r="P76" s="40"/>
      <c r="Q76" s="35"/>
      <c r="R76" s="35"/>
      <c r="S76" s="37"/>
    </row>
    <row r="77" spans="1:19" s="38" customFormat="1" ht="30" customHeight="1">
      <c r="A77" s="4">
        <f t="shared" si="2"/>
        <v>70</v>
      </c>
      <c r="B77" s="40"/>
      <c r="C77" s="39"/>
      <c r="D77" s="34"/>
      <c r="E77" s="34"/>
      <c r="F77" s="35"/>
      <c r="G77" s="40"/>
      <c r="H77" s="36"/>
      <c r="I77" s="36"/>
      <c r="J77" s="85">
        <f>I77+(I77*IEUpdateTable[[#This Row],[Cut off "-" (5%/10%/15%)]])</f>
        <v>0</v>
      </c>
      <c r="K77" s="84">
        <f>IEUpdateTable[[#This Row],[現在 SMV
Current SMV]]-IEUpdateTable[[#This Row],[Current SMV 20260914]]</f>
        <v>0</v>
      </c>
      <c r="L77" s="83">
        <f t="shared" si="6"/>
        <v>0</v>
      </c>
      <c r="M77" s="10" t="str">
        <f t="shared" si="4"/>
        <v/>
      </c>
      <c r="N77" s="6" t="str">
        <f t="shared" si="5"/>
        <v/>
      </c>
      <c r="O77" s="40"/>
      <c r="P77" s="40"/>
      <c r="Q77" s="35"/>
      <c r="R77" s="35"/>
      <c r="S77" s="37"/>
    </row>
    <row r="78" spans="1:19" s="38" customFormat="1" ht="30" customHeight="1">
      <c r="A78" s="4">
        <f t="shared" si="2"/>
        <v>71</v>
      </c>
      <c r="B78" s="40"/>
      <c r="C78" s="39"/>
      <c r="D78" s="34"/>
      <c r="E78" s="34"/>
      <c r="F78" s="35"/>
      <c r="G78" s="40"/>
      <c r="H78" s="36"/>
      <c r="I78" s="36"/>
      <c r="J78" s="85">
        <f>I78+(I78*IEUpdateTable[[#This Row],[Cut off "-" (5%/10%/15%)]])</f>
        <v>0</v>
      </c>
      <c r="K78" s="84">
        <f>IEUpdateTable[[#This Row],[現在 SMV
Current SMV]]-IEUpdateTable[[#This Row],[Current SMV 20260914]]</f>
        <v>0</v>
      </c>
      <c r="L78" s="83">
        <f t="shared" si="6"/>
        <v>0</v>
      </c>
      <c r="M78" s="10" t="str">
        <f t="shared" si="4"/>
        <v/>
      </c>
      <c r="N78" s="6" t="str">
        <f t="shared" si="5"/>
        <v/>
      </c>
      <c r="O78" s="40"/>
      <c r="P78" s="40"/>
      <c r="Q78" s="35"/>
      <c r="R78" s="35"/>
      <c r="S78" s="37"/>
    </row>
    <row r="79" spans="1:19" ht="30" customHeight="1">
      <c r="A79" s="4">
        <f t="shared" si="2"/>
        <v>72</v>
      </c>
      <c r="B79" s="5"/>
      <c r="C79" s="3"/>
      <c r="D79" s="3"/>
      <c r="E79" s="13"/>
      <c r="F79" s="33"/>
      <c r="G79" s="5"/>
      <c r="H79" s="9"/>
      <c r="I79" s="9"/>
      <c r="J79" s="85">
        <f>I79+(I79*IEUpdateTable[[#This Row],[Cut off "-" (5%/10%/15%)]])</f>
        <v>0</v>
      </c>
      <c r="K79" s="84">
        <f>IEUpdateTable[[#This Row],[現在 SMV
Current SMV]]-IEUpdateTable[[#This Row],[Current SMV 20260914]]</f>
        <v>0</v>
      </c>
      <c r="L79" s="83">
        <f t="shared" si="6"/>
        <v>0</v>
      </c>
      <c r="M79" s="10" t="str">
        <f t="shared" si="4"/>
        <v/>
      </c>
      <c r="N79" s="6" t="str">
        <f t="shared" si="5"/>
        <v/>
      </c>
      <c r="O79" s="5"/>
      <c r="P79" s="5"/>
      <c r="Q79" s="8"/>
      <c r="R79" s="8"/>
      <c r="S79" s="7"/>
    </row>
    <row r="81" spans="1:19" ht="33.950000000000003" customHeight="1">
      <c r="A81" s="90" t="s">
        <v>50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89"/>
    </row>
  </sheetData>
  <mergeCells count="14">
    <mergeCell ref="A1:S2"/>
    <mergeCell ref="D5:E5"/>
    <mergeCell ref="A5:B5"/>
    <mergeCell ref="G5:H5"/>
    <mergeCell ref="A81:S81"/>
    <mergeCell ref="D4:E4"/>
    <mergeCell ref="P5:Q5"/>
    <mergeCell ref="A3:S3"/>
    <mergeCell ref="A4:B4"/>
    <mergeCell ref="G4:H4"/>
    <mergeCell ref="M4:N4"/>
    <mergeCell ref="O4:S4"/>
    <mergeCell ref="M5:N5"/>
    <mergeCell ref="R5:S5"/>
  </mergeCells>
  <conditionalFormatting sqref="M8:M79">
    <cfRule type="cellIs" dxfId="34" priority="13" operator="lessThan">
      <formula>0</formula>
    </cfRule>
    <cfRule type="cellIs" dxfId="33" priority="14" operator="greaterThan">
      <formula>0</formula>
    </cfRule>
  </conditionalFormatting>
  <conditionalFormatting sqref="O8:O79">
    <cfRule type="containsText" dxfId="32" priority="20" operator="containsText" text="已生效"/>
    <cfRule type="containsText" dxfId="31" priority="21" operator="containsText" text="需重測"/>
  </conditionalFormatting>
  <conditionalFormatting sqref="P8:P63 P76:P79">
    <cfRule type="containsText" dxfId="30" priority="17" operator="containsText" text="已簽核"/>
    <cfRule type="containsText" dxfId="29" priority="18" operator="containsText" text="待簽核"/>
    <cfRule type="containsText" dxfId="28" priority="19" operator="containsText" text="退回"/>
  </conditionalFormatting>
  <conditionalFormatting sqref="P64">
    <cfRule type="containsText" dxfId="27" priority="10" operator="containsText" text="已簽核"/>
    <cfRule type="containsText" dxfId="26" priority="11" operator="containsText" text="待簽核"/>
    <cfRule type="containsText" dxfId="25" priority="12" operator="containsText" text="退回"/>
  </conditionalFormatting>
  <conditionalFormatting sqref="P65:P67">
    <cfRule type="containsText" dxfId="24" priority="7" operator="containsText" text="已簽核"/>
    <cfRule type="containsText" dxfId="23" priority="8" operator="containsText" text="待簽核"/>
    <cfRule type="containsText" dxfId="22" priority="9" operator="containsText" text="退回"/>
  </conditionalFormatting>
  <conditionalFormatting sqref="P68">
    <cfRule type="containsText" dxfId="11" priority="4" operator="containsText" text="已簽核"/>
    <cfRule type="containsText" dxfId="10" priority="5" operator="containsText" text="待簽核"/>
    <cfRule type="containsText" dxfId="9" priority="6" operator="containsText" text="退回"/>
  </conditionalFormatting>
  <conditionalFormatting sqref="P69:P75">
    <cfRule type="containsText" dxfId="5" priority="1" operator="containsText" text="已簽核"/>
    <cfRule type="containsText" dxfId="4" priority="2" operator="containsText" text="待簽核"/>
    <cfRule type="containsText" dxfId="3" priority="3" operator="containsText" text="退回"/>
  </conditionalFormatting>
  <dataValidations count="5">
    <dataValidation type="list" sqref="C4">
      <formula1>"每週 / Weekly,每月 / Monthly"</formula1>
    </dataValidation>
    <dataValidation type="list" sqref="B8:B79">
      <formula1>"新款 / New Style,現在款 / Current Style,舊款 / Old Style"</formula1>
    </dataValidation>
    <dataValidation type="list" sqref="E8:E79">
      <formula1>"工作服 / Workwear,襯衫 / Shirt,上衣 / Top,外套 / Jacket,長褲 / Trousers,短褲 / Shorts,裙子 / Skirt,連身衣 / Coverall,圍裙 / Apron,其他 / Other"</formula1>
    </dataValidation>
    <dataValidation type="list" sqref="O8:O79">
      <formula1>"待測試 / Pending Test,測試中 / In Testing,測試完成 / Test Complete,待簽核 / Pending Approval,已生效 / Effective,需重測 / Retest"</formula1>
    </dataValidation>
    <dataValidation type="list" sqref="P8:P79">
      <formula1>"待簽核 / Pending,已簽核 / Approved,退回 / Returned,不需簽核 / N/A"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5"/>
  <sheetViews>
    <sheetView showGridLines="0" workbookViewId="0"/>
  </sheetViews>
  <sheetFormatPr defaultRowHeight="14.25"/>
  <cols>
    <col min="1" max="1" width="3" style="19" customWidth="1"/>
    <col min="2" max="5" width="18" style="19" customWidth="1"/>
    <col min="6" max="6" width="3" style="19" customWidth="1"/>
    <col min="7" max="10" width="18" style="19" customWidth="1"/>
  </cols>
  <sheetData>
    <row r="1" spans="2:10">
      <c r="B1" s="97" t="s">
        <v>51</v>
      </c>
      <c r="C1" s="87"/>
      <c r="D1" s="87"/>
      <c r="E1" s="87"/>
      <c r="F1" s="87"/>
      <c r="G1" s="87"/>
      <c r="H1" s="87"/>
      <c r="I1" s="87"/>
      <c r="J1" s="87"/>
    </row>
    <row r="2" spans="2:10">
      <c r="B2" s="87"/>
      <c r="C2" s="87"/>
      <c r="D2" s="87"/>
      <c r="E2" s="87"/>
      <c r="F2" s="87"/>
      <c r="G2" s="87"/>
      <c r="H2" s="87"/>
      <c r="I2" s="87"/>
      <c r="J2" s="87"/>
    </row>
    <row r="3" spans="2:10">
      <c r="B3" s="98" t="s">
        <v>52</v>
      </c>
      <c r="C3" s="87"/>
      <c r="D3" s="87"/>
      <c r="E3" s="87"/>
      <c r="F3" s="87"/>
      <c r="G3" s="87"/>
      <c r="H3" s="87"/>
      <c r="I3" s="87"/>
      <c r="J3" s="87"/>
    </row>
    <row r="4" spans="2:10">
      <c r="B4" s="87"/>
      <c r="C4" s="87"/>
      <c r="D4" s="87"/>
      <c r="E4" s="87"/>
      <c r="F4" s="87"/>
      <c r="G4" s="87"/>
      <c r="H4" s="87"/>
      <c r="I4" s="87"/>
      <c r="J4" s="87"/>
    </row>
    <row r="6" spans="2:10" ht="24" customHeight="1">
      <c r="B6" s="96" t="s">
        <v>53</v>
      </c>
      <c r="C6" s="87"/>
      <c r="D6" s="87"/>
      <c r="E6" s="87"/>
      <c r="G6" s="96" t="s">
        <v>54</v>
      </c>
      <c r="H6" s="87"/>
      <c r="I6" s="87"/>
      <c r="J6" s="87"/>
    </row>
    <row r="7" spans="2:10" ht="21" customHeight="1"/>
    <row r="8" spans="2:10" ht="21" customHeight="1"/>
    <row r="9" spans="2:10" ht="21" customHeight="1"/>
    <row r="10" spans="2:10" ht="21" customHeight="1"/>
    <row r="11" spans="2:10" ht="21" customHeight="1"/>
    <row r="12" spans="2:10" ht="21" customHeight="1"/>
    <row r="13" spans="2:10" ht="21" customHeight="1"/>
    <row r="14" spans="2:10" ht="21" customHeight="1"/>
    <row r="15" spans="2:10" ht="21" customHeight="1"/>
    <row r="16" spans="2:10" ht="21" customHeight="1"/>
    <row r="17" spans="2:10" ht="21" customHeight="1"/>
    <row r="18" spans="2:10" ht="24" customHeight="1">
      <c r="B18" s="15" t="s">
        <v>55</v>
      </c>
      <c r="C18" s="16">
        <v>8.5</v>
      </c>
      <c r="D18" s="15" t="s">
        <v>56</v>
      </c>
      <c r="E18" s="16">
        <v>9.3420000000000005</v>
      </c>
      <c r="G18" s="15" t="s">
        <v>55</v>
      </c>
      <c r="H18" s="16">
        <v>10</v>
      </c>
      <c r="I18" s="15" t="s">
        <v>56</v>
      </c>
      <c r="J18" s="16">
        <v>9.4920000000000009</v>
      </c>
    </row>
    <row r="19" spans="2:10" ht="24" customHeight="1">
      <c r="B19" s="15" t="s">
        <v>57</v>
      </c>
      <c r="C19" s="17">
        <v>9.9058823529411824E-2</v>
      </c>
      <c r="D19" s="15" t="s">
        <v>58</v>
      </c>
      <c r="E19" s="15" t="s">
        <v>11</v>
      </c>
      <c r="G19" s="15" t="s">
        <v>57</v>
      </c>
      <c r="H19" s="18">
        <v>-5.0799999999999908E-2</v>
      </c>
      <c r="I19" s="15" t="s">
        <v>58</v>
      </c>
      <c r="J19" s="15" t="s">
        <v>11</v>
      </c>
    </row>
    <row r="20" spans="2:10" ht="24" customHeight="1">
      <c r="B20" s="15" t="s">
        <v>59</v>
      </c>
      <c r="C20" s="15" t="s">
        <v>60</v>
      </c>
      <c r="D20" s="15"/>
      <c r="E20" s="15"/>
      <c r="G20" s="15" t="s">
        <v>59</v>
      </c>
      <c r="H20" s="15" t="s">
        <v>61</v>
      </c>
      <c r="I20" s="15"/>
      <c r="J20" s="15"/>
    </row>
    <row r="25" spans="2:10" ht="24" customHeight="1">
      <c r="B25" s="96" t="s">
        <v>62</v>
      </c>
      <c r="C25" s="87"/>
      <c r="D25" s="87"/>
      <c r="E25" s="87"/>
      <c r="G25" s="96" t="s">
        <v>63</v>
      </c>
      <c r="H25" s="87"/>
      <c r="I25" s="87"/>
      <c r="J25" s="87"/>
    </row>
    <row r="26" spans="2:10" ht="21" customHeight="1"/>
    <row r="27" spans="2:10" ht="21" customHeight="1"/>
    <row r="28" spans="2:10" ht="21" customHeight="1"/>
    <row r="29" spans="2:10" ht="21" customHeight="1"/>
    <row r="30" spans="2:10" ht="21" customHeight="1"/>
    <row r="31" spans="2:10" ht="21" customHeight="1"/>
    <row r="32" spans="2:10" ht="21" customHeight="1"/>
    <row r="33" spans="2:10" ht="21" customHeight="1"/>
    <row r="34" spans="2:10" ht="21" customHeight="1"/>
    <row r="35" spans="2:10" ht="21" customHeight="1"/>
    <row r="36" spans="2:10" ht="21" customHeight="1"/>
    <row r="37" spans="2:10" ht="24" customHeight="1">
      <c r="B37" s="15" t="s">
        <v>55</v>
      </c>
      <c r="C37" s="16">
        <v>12.23</v>
      </c>
      <c r="D37" s="15" t="s">
        <v>56</v>
      </c>
      <c r="E37" s="16">
        <v>11.433999999999999</v>
      </c>
      <c r="G37" s="15" t="s">
        <v>55</v>
      </c>
      <c r="H37" s="16">
        <v>9.0960000000000001</v>
      </c>
      <c r="I37" s="15" t="s">
        <v>56</v>
      </c>
      <c r="J37" s="16">
        <v>8.923</v>
      </c>
    </row>
    <row r="38" spans="2:10" ht="24" customHeight="1">
      <c r="B38" s="15" t="s">
        <v>57</v>
      </c>
      <c r="C38" s="18">
        <v>-6.5085854456255199E-2</v>
      </c>
      <c r="D38" s="15" t="s">
        <v>58</v>
      </c>
      <c r="E38" s="15" t="s">
        <v>11</v>
      </c>
      <c r="G38" s="15" t="s">
        <v>57</v>
      </c>
      <c r="H38" s="18">
        <v>-1.9019349164467899E-2</v>
      </c>
      <c r="I38" s="15" t="s">
        <v>58</v>
      </c>
      <c r="J38" s="15" t="s">
        <v>11</v>
      </c>
    </row>
    <row r="39" spans="2:10" ht="24" customHeight="1">
      <c r="B39" s="15" t="s">
        <v>59</v>
      </c>
      <c r="C39" s="15" t="s">
        <v>64</v>
      </c>
      <c r="D39" s="15"/>
      <c r="E39" s="15"/>
      <c r="G39" s="15" t="s">
        <v>59</v>
      </c>
      <c r="H39" s="15" t="s">
        <v>65</v>
      </c>
      <c r="I39" s="15"/>
      <c r="J39" s="15"/>
    </row>
    <row r="44" spans="2:10" ht="24" customHeight="1">
      <c r="B44" s="96" t="s">
        <v>66</v>
      </c>
      <c r="C44" s="87"/>
      <c r="D44" s="87"/>
      <c r="E44" s="87"/>
      <c r="G44" s="96" t="s">
        <v>67</v>
      </c>
      <c r="H44" s="87"/>
      <c r="I44" s="87"/>
      <c r="J44" s="87"/>
    </row>
    <row r="45" spans="2:10" ht="21" customHeight="1"/>
    <row r="46" spans="2:10" ht="21" customHeight="1"/>
    <row r="47" spans="2:10" ht="21" customHeight="1"/>
    <row r="48" spans="2:10" ht="21" customHeight="1"/>
    <row r="49" spans="2:10" ht="21" customHeight="1"/>
    <row r="50" spans="2:10" ht="21" customHeight="1"/>
    <row r="51" spans="2:10" ht="21" customHeight="1"/>
    <row r="52" spans="2:10" ht="21" customHeight="1"/>
    <row r="53" spans="2:10" ht="21" customHeight="1"/>
    <row r="54" spans="2:10" ht="21" customHeight="1"/>
    <row r="55" spans="2:10" ht="21" customHeight="1"/>
    <row r="56" spans="2:10" ht="24" customHeight="1">
      <c r="B56" s="15" t="s">
        <v>55</v>
      </c>
      <c r="C56" s="16">
        <v>9.0960000000000001</v>
      </c>
      <c r="D56" s="15" t="s">
        <v>56</v>
      </c>
      <c r="E56" s="16">
        <v>9.452</v>
      </c>
      <c r="G56" s="15" t="s">
        <v>55</v>
      </c>
      <c r="H56" s="16">
        <v>11</v>
      </c>
      <c r="I56" s="15" t="s">
        <v>56</v>
      </c>
      <c r="J56" s="16">
        <v>9.2729999999999997</v>
      </c>
    </row>
    <row r="57" spans="2:10" ht="24" customHeight="1">
      <c r="B57" s="15" t="s">
        <v>57</v>
      </c>
      <c r="C57" s="17">
        <v>3.9138082673702709E-2</v>
      </c>
      <c r="D57" s="15" t="s">
        <v>58</v>
      </c>
      <c r="E57" s="15" t="s">
        <v>11</v>
      </c>
      <c r="G57" s="15" t="s">
        <v>57</v>
      </c>
      <c r="H57" s="18">
        <v>-0.157</v>
      </c>
      <c r="I57" s="15" t="s">
        <v>58</v>
      </c>
      <c r="J57" s="15" t="s">
        <v>11</v>
      </c>
    </row>
    <row r="58" spans="2:10" ht="24" customHeight="1">
      <c r="B58" s="15" t="s">
        <v>59</v>
      </c>
      <c r="C58" s="15" t="s">
        <v>68</v>
      </c>
      <c r="D58" s="15"/>
      <c r="E58" s="15"/>
      <c r="G58" s="15" t="s">
        <v>59</v>
      </c>
      <c r="H58" s="15" t="s">
        <v>69</v>
      </c>
      <c r="I58" s="15"/>
      <c r="J58" s="15"/>
    </row>
    <row r="63" spans="2:10" ht="24" customHeight="1">
      <c r="B63" s="96" t="s">
        <v>70</v>
      </c>
      <c r="C63" s="87"/>
      <c r="D63" s="87"/>
      <c r="E63" s="87"/>
    </row>
    <row r="64" spans="2:10" ht="21" customHeight="1"/>
    <row r="65" spans="2:5" ht="21" customHeight="1"/>
    <row r="66" spans="2:5" ht="21" customHeight="1"/>
    <row r="67" spans="2:5" ht="21" customHeight="1"/>
    <row r="68" spans="2:5" ht="21" customHeight="1"/>
    <row r="69" spans="2:5" ht="21" customHeight="1"/>
    <row r="70" spans="2:5" ht="21" customHeight="1"/>
    <row r="71" spans="2:5" ht="21" customHeight="1"/>
    <row r="72" spans="2:5" ht="21" customHeight="1"/>
    <row r="73" spans="2:5" ht="21" customHeight="1"/>
    <row r="74" spans="2:5" ht="21" customHeight="1"/>
    <row r="75" spans="2:5" ht="24" customHeight="1">
      <c r="B75" s="15" t="s">
        <v>55</v>
      </c>
      <c r="C75" s="16">
        <v>11.832000000000001</v>
      </c>
      <c r="D75" s="15" t="s">
        <v>56</v>
      </c>
      <c r="E75" s="16">
        <v>10.255000000000001</v>
      </c>
    </row>
    <row r="76" spans="2:5" ht="24" customHeight="1">
      <c r="B76" s="15" t="s">
        <v>57</v>
      </c>
      <c r="C76" s="18">
        <v>-0.13328262339418531</v>
      </c>
      <c r="D76" s="15" t="s">
        <v>58</v>
      </c>
      <c r="E76" s="15" t="s">
        <v>11</v>
      </c>
    </row>
    <row r="77" spans="2:5" ht="24" customHeight="1">
      <c r="B77" s="15" t="s">
        <v>59</v>
      </c>
      <c r="C77" s="15" t="s">
        <v>71</v>
      </c>
      <c r="D77" s="15"/>
      <c r="E77" s="15"/>
    </row>
    <row r="82" spans="2:10" ht="24" customHeight="1">
      <c r="B82" s="100" t="s">
        <v>72</v>
      </c>
      <c r="C82" s="87"/>
      <c r="D82" s="87"/>
      <c r="E82" s="87"/>
      <c r="G82" s="100" t="s">
        <v>73</v>
      </c>
      <c r="H82" s="87"/>
      <c r="I82" s="87"/>
      <c r="J82" s="87"/>
    </row>
    <row r="83" spans="2:10" ht="21" customHeight="1"/>
    <row r="84" spans="2:10" ht="21" customHeight="1"/>
    <row r="85" spans="2:10" ht="21" customHeight="1"/>
    <row r="86" spans="2:10" ht="21" customHeight="1"/>
    <row r="87" spans="2:10" ht="21" customHeight="1">
      <c r="B87" s="99" t="s">
        <v>74</v>
      </c>
      <c r="C87" s="87"/>
      <c r="D87" s="87"/>
      <c r="E87" s="87"/>
      <c r="G87" s="99" t="s">
        <v>74</v>
      </c>
      <c r="H87" s="87"/>
      <c r="I87" s="87"/>
      <c r="J87" s="87"/>
    </row>
    <row r="88" spans="2:10" ht="21" customHeight="1"/>
    <row r="89" spans="2:10" ht="21" customHeight="1"/>
    <row r="90" spans="2:10" ht="21" customHeight="1"/>
    <row r="91" spans="2:10" ht="21" customHeight="1"/>
    <row r="92" spans="2:10" ht="21" customHeight="1"/>
    <row r="93" spans="2:10" ht="21" customHeight="1"/>
    <row r="94" spans="2:10" ht="24" customHeight="1">
      <c r="B94" s="22" t="s">
        <v>55</v>
      </c>
      <c r="C94" s="23">
        <v>11.27</v>
      </c>
      <c r="D94" s="24" t="s">
        <v>56</v>
      </c>
      <c r="E94" s="25">
        <v>23.82</v>
      </c>
      <c r="G94" s="22" t="s">
        <v>55</v>
      </c>
      <c r="H94" s="23">
        <v>11.27</v>
      </c>
      <c r="I94" s="24" t="s">
        <v>56</v>
      </c>
      <c r="J94" s="25">
        <v>23.82</v>
      </c>
    </row>
    <row r="95" spans="2:10">
      <c r="B95" s="26" t="s">
        <v>57</v>
      </c>
      <c r="C95" s="32">
        <f>(E94-C94)/C94</f>
        <v>1.1135758651286602</v>
      </c>
      <c r="D95" s="27" t="s">
        <v>58</v>
      </c>
      <c r="E95" s="28" t="s">
        <v>11</v>
      </c>
      <c r="G95" s="26" t="s">
        <v>57</v>
      </c>
      <c r="H95" s="32">
        <f>(J94-H94)/H94</f>
        <v>1.1135758651286602</v>
      </c>
      <c r="I95" s="27" t="s">
        <v>58</v>
      </c>
      <c r="J95" s="28" t="s">
        <v>11</v>
      </c>
    </row>
    <row r="96" spans="2:10">
      <c r="B96" s="29" t="s">
        <v>59</v>
      </c>
      <c r="C96" s="30" t="s">
        <v>75</v>
      </c>
      <c r="D96" s="30"/>
      <c r="E96" s="31"/>
      <c r="G96" s="29" t="s">
        <v>59</v>
      </c>
      <c r="H96" s="30" t="s">
        <v>75</v>
      </c>
      <c r="I96" s="30"/>
      <c r="J96" s="31"/>
    </row>
    <row r="101" spans="2:10" ht="24" customHeight="1">
      <c r="B101" s="100" t="s">
        <v>76</v>
      </c>
      <c r="C101" s="87"/>
      <c r="D101" s="87"/>
      <c r="E101" s="87"/>
      <c r="G101" s="100" t="s">
        <v>77</v>
      </c>
      <c r="H101" s="87"/>
      <c r="I101" s="87"/>
      <c r="J101" s="87"/>
    </row>
    <row r="102" spans="2:10" ht="21" customHeight="1"/>
    <row r="103" spans="2:10" ht="21" customHeight="1"/>
    <row r="104" spans="2:10" ht="21" customHeight="1"/>
    <row r="105" spans="2:10" ht="21" customHeight="1"/>
    <row r="106" spans="2:10" ht="21" customHeight="1">
      <c r="B106" s="99" t="s">
        <v>74</v>
      </c>
      <c r="C106" s="87"/>
      <c r="D106" s="87"/>
      <c r="E106" s="87"/>
      <c r="G106" s="99" t="s">
        <v>74</v>
      </c>
      <c r="H106" s="87"/>
      <c r="I106" s="87"/>
      <c r="J106" s="87"/>
    </row>
    <row r="107" spans="2:10" ht="21" customHeight="1"/>
    <row r="108" spans="2:10" ht="21" customHeight="1"/>
    <row r="109" spans="2:10" ht="21" customHeight="1"/>
    <row r="110" spans="2:10" ht="21" customHeight="1"/>
    <row r="111" spans="2:10" ht="21" customHeight="1"/>
    <row r="112" spans="2:10" ht="21" customHeight="1"/>
    <row r="113" spans="2:10" ht="24" customHeight="1">
      <c r="B113" s="22" t="s">
        <v>55</v>
      </c>
      <c r="C113" s="23">
        <v>13.88</v>
      </c>
      <c r="D113" s="24" t="s">
        <v>56</v>
      </c>
      <c r="E113" s="25">
        <v>24.053999999999998</v>
      </c>
      <c r="G113" s="22" t="s">
        <v>55</v>
      </c>
      <c r="H113" s="23">
        <v>10.82</v>
      </c>
      <c r="I113" s="24" t="s">
        <v>56</v>
      </c>
      <c r="J113" s="25">
        <v>24.053999999999998</v>
      </c>
    </row>
    <row r="114" spans="2:10">
      <c r="B114" s="26" t="s">
        <v>57</v>
      </c>
      <c r="C114" s="32">
        <f>(E113-C113)/C113</f>
        <v>0.73299711815561941</v>
      </c>
      <c r="D114" s="27" t="s">
        <v>58</v>
      </c>
      <c r="E114" s="28" t="s">
        <v>11</v>
      </c>
      <c r="G114" s="26" t="s">
        <v>57</v>
      </c>
      <c r="H114" s="32">
        <f>(J113-H113)/H113</f>
        <v>1.2231053604436226</v>
      </c>
      <c r="I114" s="27" t="s">
        <v>58</v>
      </c>
      <c r="J114" s="28" t="s">
        <v>11</v>
      </c>
    </row>
    <row r="115" spans="2:10">
      <c r="B115" s="29" t="s">
        <v>59</v>
      </c>
      <c r="C115" s="30" t="s">
        <v>78</v>
      </c>
      <c r="D115" s="30"/>
      <c r="E115" s="31"/>
      <c r="G115" s="29" t="s">
        <v>59</v>
      </c>
      <c r="H115" s="30" t="s">
        <v>79</v>
      </c>
      <c r="I115" s="30"/>
      <c r="J115" s="31"/>
    </row>
  </sheetData>
  <mergeCells count="17">
    <mergeCell ref="B63:E63"/>
    <mergeCell ref="G25:J25"/>
    <mergeCell ref="B1:J2"/>
    <mergeCell ref="B3:J4"/>
    <mergeCell ref="B106:E106"/>
    <mergeCell ref="G87:J87"/>
    <mergeCell ref="B6:E6"/>
    <mergeCell ref="B44:E44"/>
    <mergeCell ref="B82:E82"/>
    <mergeCell ref="B25:E25"/>
    <mergeCell ref="G82:J82"/>
    <mergeCell ref="G101:J101"/>
    <mergeCell ref="B87:E87"/>
    <mergeCell ref="B101:E101"/>
    <mergeCell ref="G106:J106"/>
    <mergeCell ref="G44:J44"/>
    <mergeCell ref="G6:J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63"/>
  <sheetViews>
    <sheetView topLeftCell="A34" zoomScaleNormal="100" workbookViewId="0">
      <selection activeCell="I65" sqref="I65"/>
    </sheetView>
  </sheetViews>
  <sheetFormatPr defaultRowHeight="14.25"/>
  <cols>
    <col min="1" max="1" width="2" style="19" customWidth="1"/>
    <col min="2" max="2" width="4.875" style="19" customWidth="1"/>
    <col min="3" max="3" width="14.5" style="19" hidden="1" customWidth="1"/>
    <col min="4" max="5" width="18.625" style="19" customWidth="1"/>
    <col min="6" max="6" width="16.25" style="19" hidden="1" customWidth="1"/>
    <col min="7" max="7" width="10.375" style="19" hidden="1" customWidth="1"/>
    <col min="8" max="8" width="0" style="19" hidden="1" customWidth="1"/>
    <col min="9" max="9" width="13.625" style="53" customWidth="1"/>
    <col min="10" max="10" width="13.625" style="69" customWidth="1"/>
    <col min="11" max="15" width="13.625" style="53" customWidth="1"/>
    <col min="16" max="16" width="13.625" style="19" customWidth="1"/>
    <col min="17" max="17" width="13.625" style="38" customWidth="1"/>
    <col min="18" max="19" width="13.625" style="19" customWidth="1"/>
    <col min="20" max="20" width="15.5" style="19" hidden="1" customWidth="1"/>
    <col min="21" max="16384" width="9" style="19"/>
  </cols>
  <sheetData>
    <row r="2" spans="2:20" ht="15">
      <c r="B2" s="66" t="s">
        <v>136</v>
      </c>
      <c r="C2" s="66"/>
      <c r="D2" s="66" t="s">
        <v>137</v>
      </c>
      <c r="E2" s="66" t="s">
        <v>138</v>
      </c>
      <c r="F2" s="65"/>
      <c r="G2" s="65"/>
      <c r="H2" s="65"/>
      <c r="I2" s="66" t="s">
        <v>128</v>
      </c>
      <c r="J2" s="68" t="s">
        <v>134</v>
      </c>
      <c r="K2" s="66" t="s">
        <v>129</v>
      </c>
      <c r="L2" s="66" t="s">
        <v>133</v>
      </c>
      <c r="M2" s="66" t="s">
        <v>139</v>
      </c>
      <c r="N2" s="66" t="s">
        <v>130</v>
      </c>
      <c r="O2" s="66" t="s">
        <v>131</v>
      </c>
      <c r="P2" s="101" t="s">
        <v>132</v>
      </c>
      <c r="Q2" s="101"/>
      <c r="R2" s="101"/>
      <c r="S2" s="101"/>
      <c r="T2" s="19" t="s">
        <v>135</v>
      </c>
    </row>
    <row r="3" spans="2:20" ht="34.5" customHeight="1">
      <c r="B3" s="45" t="s">
        <v>13</v>
      </c>
      <c r="C3" s="45" t="s">
        <v>14</v>
      </c>
      <c r="D3" s="45" t="s">
        <v>15</v>
      </c>
      <c r="E3" s="45" t="s">
        <v>16</v>
      </c>
      <c r="F3" s="45" t="s">
        <v>17</v>
      </c>
      <c r="G3" s="45" t="s">
        <v>18</v>
      </c>
      <c r="H3" s="45" t="s">
        <v>19</v>
      </c>
      <c r="I3" s="45" t="s">
        <v>20</v>
      </c>
      <c r="J3" s="45" t="s">
        <v>134</v>
      </c>
      <c r="K3" s="76" t="s">
        <v>21</v>
      </c>
      <c r="L3" s="45" t="s">
        <v>126</v>
      </c>
      <c r="M3" s="45" t="s">
        <v>127</v>
      </c>
      <c r="N3" s="45" t="s">
        <v>22</v>
      </c>
      <c r="O3" s="45" t="s">
        <v>141</v>
      </c>
      <c r="P3" s="45" t="s">
        <v>20</v>
      </c>
      <c r="Q3" s="45" t="s">
        <v>134</v>
      </c>
      <c r="R3" s="76" t="s">
        <v>21</v>
      </c>
      <c r="S3" s="67" t="s">
        <v>133</v>
      </c>
      <c r="T3" s="75">
        <f>30*8*60</f>
        <v>14400</v>
      </c>
    </row>
    <row r="4" spans="2:20">
      <c r="B4" s="46">
        <v>1</v>
      </c>
      <c r="C4" s="47" t="s">
        <v>29</v>
      </c>
      <c r="D4" s="48" t="s">
        <v>100</v>
      </c>
      <c r="E4" s="49" t="s">
        <v>104</v>
      </c>
      <c r="F4" s="49" t="s">
        <v>81</v>
      </c>
      <c r="G4" s="50">
        <v>46272</v>
      </c>
      <c r="H4" s="47" t="s">
        <v>33</v>
      </c>
      <c r="I4" s="63">
        <v>37.5</v>
      </c>
      <c r="J4" s="70">
        <f>(I4*0.65)</f>
        <v>24.375</v>
      </c>
      <c r="K4" s="71">
        <v>27.215931000000005</v>
      </c>
      <c r="L4" s="59">
        <f>K4+(K4*M4)</f>
        <v>23.133541350000005</v>
      </c>
      <c r="M4" s="52">
        <f>IF(N4&lt;=-20%, -15%, IF(N4&lt;=-10%, -10%, IF(N4&lt;0%, -5%, 0)))</f>
        <v>-0.15</v>
      </c>
      <c r="N4" s="60">
        <f t="shared" ref="N4:N35" si="0">IF(OR(I4="",K4="",I4=0),"",(K4-I4)/I4)</f>
        <v>-0.27424183999999985</v>
      </c>
      <c r="O4" s="52">
        <f t="shared" ref="O4:O35" si="1">(L4/I4)-1</f>
        <v>-0.38310556399999984</v>
      </c>
      <c r="P4" s="74">
        <f>($T$3/I4)*0.5</f>
        <v>192</v>
      </c>
      <c r="Q4" s="74">
        <f>($T$3/J4)*0.5</f>
        <v>295.38461538461536</v>
      </c>
      <c r="R4" s="74">
        <f>($T$3/K4)*0.5</f>
        <v>264.55093525920529</v>
      </c>
      <c r="S4" s="74">
        <f>($T$3/L4)*0.5</f>
        <v>311.23639442259446</v>
      </c>
    </row>
    <row r="5" spans="2:20">
      <c r="B5" s="46">
        <f t="shared" ref="B5:B63" si="2">+B4+1</f>
        <v>2</v>
      </c>
      <c r="C5" s="47" t="s">
        <v>29</v>
      </c>
      <c r="D5" s="48" t="s">
        <v>100</v>
      </c>
      <c r="E5" s="49" t="s">
        <v>101</v>
      </c>
      <c r="F5" s="49" t="s">
        <v>102</v>
      </c>
      <c r="G5" s="50">
        <v>46272</v>
      </c>
      <c r="H5" s="47" t="s">
        <v>33</v>
      </c>
      <c r="I5" s="63">
        <v>25.5</v>
      </c>
      <c r="J5" s="70">
        <f t="shared" ref="J5:J63" si="3">(I5*0.65)</f>
        <v>16.574999999999999</v>
      </c>
      <c r="K5" s="71">
        <v>18.634366666666665</v>
      </c>
      <c r="L5" s="59">
        <f t="shared" ref="L5:L35" si="4">K5+(K5*M5)</f>
        <v>15.839211666666666</v>
      </c>
      <c r="M5" s="52">
        <f t="shared" ref="M5:M59" si="5">IF(N5&lt;=-20%, -15%, IF(N5&lt;=-10%, -10%, IF(N5&lt;0%, -5%, 0)))</f>
        <v>-0.15</v>
      </c>
      <c r="N5" s="60">
        <f t="shared" si="0"/>
        <v>-0.26924052287581707</v>
      </c>
      <c r="O5" s="52">
        <f t="shared" si="1"/>
        <v>-0.37885444444444449</v>
      </c>
      <c r="P5" s="74">
        <f t="shared" ref="P5:P59" si="6">($T$3/I5)*0.5</f>
        <v>282.35294117647061</v>
      </c>
      <c r="Q5" s="74">
        <f t="shared" ref="Q5:Q59" si="7">($T$3/J5)*0.5</f>
        <v>434.3891402714932</v>
      </c>
      <c r="R5" s="74">
        <f t="shared" ref="R5:R59" si="8">($T$3/K5)*0.5</f>
        <v>386.38286606646147</v>
      </c>
      <c r="S5" s="74">
        <f t="shared" ref="S5:S59" si="9">($T$3/L5)*0.5</f>
        <v>454.56807772524877</v>
      </c>
    </row>
    <row r="6" spans="2:20">
      <c r="B6" s="46">
        <f t="shared" si="2"/>
        <v>3</v>
      </c>
      <c r="C6" s="47" t="s">
        <v>29</v>
      </c>
      <c r="D6" s="48" t="s">
        <v>100</v>
      </c>
      <c r="E6" s="49" t="s">
        <v>103</v>
      </c>
      <c r="F6" s="49" t="s">
        <v>81</v>
      </c>
      <c r="G6" s="50">
        <v>46272</v>
      </c>
      <c r="H6" s="47" t="s">
        <v>33</v>
      </c>
      <c r="I6" s="63">
        <v>37.5</v>
      </c>
      <c r="J6" s="70">
        <f t="shared" si="3"/>
        <v>24.375</v>
      </c>
      <c r="K6" s="71">
        <v>28.848204333333335</v>
      </c>
      <c r="L6" s="59">
        <f t="shared" si="4"/>
        <v>24.520973683333334</v>
      </c>
      <c r="M6" s="52">
        <f t="shared" si="5"/>
        <v>-0.15</v>
      </c>
      <c r="N6" s="60">
        <f t="shared" si="0"/>
        <v>-0.23071455111111105</v>
      </c>
      <c r="O6" s="52">
        <f t="shared" si="1"/>
        <v>-0.34610736844444445</v>
      </c>
      <c r="P6" s="74">
        <f t="shared" si="6"/>
        <v>192</v>
      </c>
      <c r="Q6" s="74">
        <f t="shared" si="7"/>
        <v>295.38461538461536</v>
      </c>
      <c r="R6" s="74">
        <f t="shared" si="8"/>
        <v>249.58225880564049</v>
      </c>
      <c r="S6" s="74">
        <f t="shared" si="9"/>
        <v>293.6261868301653</v>
      </c>
    </row>
    <row r="7" spans="2:20">
      <c r="B7" s="46">
        <f t="shared" si="2"/>
        <v>4</v>
      </c>
      <c r="C7" s="47" t="s">
        <v>29</v>
      </c>
      <c r="D7" s="48" t="s">
        <v>36</v>
      </c>
      <c r="E7" s="49" t="s">
        <v>109</v>
      </c>
      <c r="F7" s="49" t="s">
        <v>99</v>
      </c>
      <c r="G7" s="50">
        <v>46275</v>
      </c>
      <c r="H7" s="47" t="s">
        <v>33</v>
      </c>
      <c r="I7" s="63">
        <v>19.8</v>
      </c>
      <c r="J7" s="70">
        <f t="shared" si="3"/>
        <v>12.870000000000001</v>
      </c>
      <c r="K7" s="71">
        <v>15.627432844468737</v>
      </c>
      <c r="L7" s="59">
        <f t="shared" si="4"/>
        <v>13.283317917798428</v>
      </c>
      <c r="M7" s="52">
        <f t="shared" si="5"/>
        <v>-0.15</v>
      </c>
      <c r="N7" s="60">
        <f t="shared" si="0"/>
        <v>-0.21073571492582138</v>
      </c>
      <c r="O7" s="52">
        <f t="shared" si="1"/>
        <v>-0.32912535768694817</v>
      </c>
      <c r="P7" s="74">
        <f t="shared" si="6"/>
        <v>363.63636363636363</v>
      </c>
      <c r="Q7" s="74">
        <f t="shared" si="7"/>
        <v>559.44055944055935</v>
      </c>
      <c r="R7" s="74">
        <f t="shared" si="8"/>
        <v>460.72826366669744</v>
      </c>
      <c r="S7" s="74">
        <f t="shared" si="9"/>
        <v>542.03325137258514</v>
      </c>
    </row>
    <row r="8" spans="2:20">
      <c r="B8" s="46">
        <f t="shared" si="2"/>
        <v>5</v>
      </c>
      <c r="C8" s="47" t="s">
        <v>29</v>
      </c>
      <c r="D8" s="48" t="s">
        <v>36</v>
      </c>
      <c r="E8" s="49" t="s">
        <v>108</v>
      </c>
      <c r="F8" s="49" t="s">
        <v>99</v>
      </c>
      <c r="G8" s="50">
        <v>46275</v>
      </c>
      <c r="H8" s="47" t="s">
        <v>33</v>
      </c>
      <c r="I8" s="63">
        <v>19.8</v>
      </c>
      <c r="J8" s="70">
        <f t="shared" si="3"/>
        <v>12.870000000000001</v>
      </c>
      <c r="K8" s="71">
        <v>15.645174511135403</v>
      </c>
      <c r="L8" s="59">
        <f t="shared" si="4"/>
        <v>13.298398334465093</v>
      </c>
      <c r="M8" s="52">
        <f t="shared" si="5"/>
        <v>-0.15</v>
      </c>
      <c r="N8" s="60">
        <f t="shared" si="0"/>
        <v>-0.20983967115477764</v>
      </c>
      <c r="O8" s="52">
        <f t="shared" si="1"/>
        <v>-0.32836372048156104</v>
      </c>
      <c r="P8" s="74">
        <f t="shared" si="6"/>
        <v>363.63636363636363</v>
      </c>
      <c r="Q8" s="74">
        <f t="shared" si="7"/>
        <v>559.44055944055935</v>
      </c>
      <c r="R8" s="74">
        <f t="shared" si="8"/>
        <v>460.20579667394713</v>
      </c>
      <c r="S8" s="74">
        <f t="shared" si="9"/>
        <v>541.41858432229083</v>
      </c>
    </row>
    <row r="9" spans="2:20">
      <c r="B9" s="46">
        <f t="shared" si="2"/>
        <v>6</v>
      </c>
      <c r="C9" s="47" t="s">
        <v>29</v>
      </c>
      <c r="D9" s="48" t="s">
        <v>36</v>
      </c>
      <c r="E9" s="48" t="s">
        <v>90</v>
      </c>
      <c r="F9" s="49" t="s">
        <v>81</v>
      </c>
      <c r="G9" s="50">
        <v>46259</v>
      </c>
      <c r="H9" s="47" t="s">
        <v>33</v>
      </c>
      <c r="I9" s="63">
        <v>11.428571428571429</v>
      </c>
      <c r="J9" s="70">
        <f t="shared" si="3"/>
        <v>7.4285714285714288</v>
      </c>
      <c r="K9" s="71">
        <v>9.0549999999999997</v>
      </c>
      <c r="L9" s="59">
        <f t="shared" si="4"/>
        <v>7.6967499999999998</v>
      </c>
      <c r="M9" s="52">
        <f t="shared" si="5"/>
        <v>-0.15</v>
      </c>
      <c r="N9" s="60">
        <f t="shared" si="0"/>
        <v>-0.20768750000000005</v>
      </c>
      <c r="O9" s="52">
        <f t="shared" si="1"/>
        <v>-0.32653437500000004</v>
      </c>
      <c r="P9" s="74">
        <f t="shared" si="6"/>
        <v>630</v>
      </c>
      <c r="Q9" s="74">
        <f t="shared" si="7"/>
        <v>969.23076923076917</v>
      </c>
      <c r="R9" s="74">
        <f t="shared" si="8"/>
        <v>795.14080618442847</v>
      </c>
      <c r="S9" s="74">
        <f t="shared" si="9"/>
        <v>935.45977198168066</v>
      </c>
    </row>
    <row r="10" spans="2:20">
      <c r="B10" s="46">
        <f t="shared" si="2"/>
        <v>7</v>
      </c>
      <c r="C10" s="47" t="s">
        <v>29</v>
      </c>
      <c r="D10" s="48" t="s">
        <v>36</v>
      </c>
      <c r="E10" s="48" t="s">
        <v>86</v>
      </c>
      <c r="F10" s="49" t="s">
        <v>40</v>
      </c>
      <c r="G10" s="50">
        <v>46259</v>
      </c>
      <c r="H10" s="47" t="s">
        <v>33</v>
      </c>
      <c r="I10" s="63">
        <v>10</v>
      </c>
      <c r="J10" s="70">
        <f t="shared" si="3"/>
        <v>6.5</v>
      </c>
      <c r="K10" s="71">
        <v>7.9560000000000004</v>
      </c>
      <c r="L10" s="59">
        <f t="shared" si="4"/>
        <v>6.7626000000000008</v>
      </c>
      <c r="M10" s="52">
        <f t="shared" si="5"/>
        <v>-0.15</v>
      </c>
      <c r="N10" s="60">
        <f t="shared" si="0"/>
        <v>-0.20439999999999997</v>
      </c>
      <c r="O10" s="52">
        <f t="shared" si="1"/>
        <v>-0.32373999999999992</v>
      </c>
      <c r="P10" s="74">
        <f t="shared" si="6"/>
        <v>720</v>
      </c>
      <c r="Q10" s="74">
        <f t="shared" si="7"/>
        <v>1107.6923076923076</v>
      </c>
      <c r="R10" s="74">
        <f t="shared" si="8"/>
        <v>904.97737556561083</v>
      </c>
      <c r="S10" s="74">
        <f t="shared" si="9"/>
        <v>1064.6792653713067</v>
      </c>
    </row>
    <row r="11" spans="2:20">
      <c r="B11" s="46">
        <f t="shared" si="2"/>
        <v>8</v>
      </c>
      <c r="C11" s="47" t="s">
        <v>29</v>
      </c>
      <c r="D11" s="48" t="s">
        <v>36</v>
      </c>
      <c r="E11" s="48" t="s">
        <v>83</v>
      </c>
      <c r="F11" s="49" t="s">
        <v>40</v>
      </c>
      <c r="G11" s="50">
        <v>46259</v>
      </c>
      <c r="H11" s="47" t="s">
        <v>33</v>
      </c>
      <c r="I11" s="63">
        <v>13.5</v>
      </c>
      <c r="J11" s="70">
        <f t="shared" si="3"/>
        <v>8.7750000000000004</v>
      </c>
      <c r="K11" s="71">
        <v>11.042</v>
      </c>
      <c r="L11" s="59">
        <f t="shared" si="4"/>
        <v>9.9377999999999993</v>
      </c>
      <c r="M11" s="52">
        <f t="shared" si="5"/>
        <v>-0.1</v>
      </c>
      <c r="N11" s="60">
        <f t="shared" si="0"/>
        <v>-0.18207407407407408</v>
      </c>
      <c r="O11" s="52">
        <f t="shared" si="1"/>
        <v>-0.26386666666666669</v>
      </c>
      <c r="P11" s="74">
        <f t="shared" si="6"/>
        <v>533.33333333333337</v>
      </c>
      <c r="Q11" s="74">
        <f t="shared" si="7"/>
        <v>820.51282051282044</v>
      </c>
      <c r="R11" s="74">
        <f t="shared" si="8"/>
        <v>652.05578699510954</v>
      </c>
      <c r="S11" s="74">
        <f t="shared" si="9"/>
        <v>724.50642999456625</v>
      </c>
    </row>
    <row r="12" spans="2:20">
      <c r="B12" s="46">
        <f t="shared" si="2"/>
        <v>9</v>
      </c>
      <c r="C12" s="47" t="s">
        <v>29</v>
      </c>
      <c r="D12" s="48" t="s">
        <v>36</v>
      </c>
      <c r="E12" s="49" t="s">
        <v>42</v>
      </c>
      <c r="F12" s="49" t="s">
        <v>40</v>
      </c>
      <c r="G12" s="50">
        <v>46246</v>
      </c>
      <c r="H12" s="47" t="s">
        <v>33</v>
      </c>
      <c r="I12" s="63">
        <v>11</v>
      </c>
      <c r="J12" s="70">
        <f t="shared" si="3"/>
        <v>7.15</v>
      </c>
      <c r="K12" s="71">
        <v>9.2729999999999997</v>
      </c>
      <c r="L12" s="59">
        <f t="shared" si="4"/>
        <v>8.345699999999999</v>
      </c>
      <c r="M12" s="52">
        <f t="shared" si="5"/>
        <v>-0.1</v>
      </c>
      <c r="N12" s="60">
        <f t="shared" si="0"/>
        <v>-0.15700000000000003</v>
      </c>
      <c r="O12" s="52">
        <f t="shared" si="1"/>
        <v>-0.24130000000000007</v>
      </c>
      <c r="P12" s="74">
        <f t="shared" si="6"/>
        <v>654.5454545454545</v>
      </c>
      <c r="Q12" s="74">
        <f t="shared" si="7"/>
        <v>1006.9930069930069</v>
      </c>
      <c r="R12" s="74">
        <f t="shared" si="8"/>
        <v>776.44775153671958</v>
      </c>
      <c r="S12" s="74">
        <f t="shared" si="9"/>
        <v>862.71972392968848</v>
      </c>
    </row>
    <row r="13" spans="2:20">
      <c r="B13" s="46">
        <f t="shared" si="2"/>
        <v>10</v>
      </c>
      <c r="C13" s="47" t="s">
        <v>29</v>
      </c>
      <c r="D13" s="48" t="s">
        <v>36</v>
      </c>
      <c r="E13" s="48" t="s">
        <v>82</v>
      </c>
      <c r="F13" s="49" t="s">
        <v>40</v>
      </c>
      <c r="G13" s="50">
        <v>46259</v>
      </c>
      <c r="H13" s="47" t="s">
        <v>33</v>
      </c>
      <c r="I13" s="63">
        <v>9.5</v>
      </c>
      <c r="J13" s="70">
        <f t="shared" si="3"/>
        <v>6.1749999999999998</v>
      </c>
      <c r="K13" s="71">
        <v>8.1039999999999992</v>
      </c>
      <c r="L13" s="59">
        <f t="shared" si="4"/>
        <v>7.2935999999999996</v>
      </c>
      <c r="M13" s="52">
        <f t="shared" si="5"/>
        <v>-0.1</v>
      </c>
      <c r="N13" s="60">
        <f t="shared" si="0"/>
        <v>-0.14694736842105272</v>
      </c>
      <c r="O13" s="52">
        <f t="shared" si="1"/>
        <v>-0.23225263157894738</v>
      </c>
      <c r="P13" s="74">
        <f t="shared" si="6"/>
        <v>757.89473684210532</v>
      </c>
      <c r="Q13" s="74">
        <f t="shared" si="7"/>
        <v>1165.9919028340082</v>
      </c>
      <c r="R13" s="74">
        <f t="shared" si="8"/>
        <v>888.4501480750248</v>
      </c>
      <c r="S13" s="74">
        <f t="shared" si="9"/>
        <v>987.16683119447191</v>
      </c>
    </row>
    <row r="14" spans="2:20">
      <c r="B14" s="46">
        <f t="shared" si="2"/>
        <v>11</v>
      </c>
      <c r="C14" s="47" t="s">
        <v>29</v>
      </c>
      <c r="D14" s="48" t="s">
        <v>36</v>
      </c>
      <c r="E14" s="49" t="s">
        <v>43</v>
      </c>
      <c r="F14" s="49" t="s">
        <v>40</v>
      </c>
      <c r="G14" s="50">
        <v>46246</v>
      </c>
      <c r="H14" s="47" t="s">
        <v>33</v>
      </c>
      <c r="I14" s="63">
        <v>11.832000000000001</v>
      </c>
      <c r="J14" s="70">
        <f t="shared" si="3"/>
        <v>7.6908000000000003</v>
      </c>
      <c r="K14" s="71">
        <v>10.255000000000001</v>
      </c>
      <c r="L14" s="59">
        <f t="shared" si="4"/>
        <v>9.2295000000000016</v>
      </c>
      <c r="M14" s="52">
        <f t="shared" si="5"/>
        <v>-0.1</v>
      </c>
      <c r="N14" s="60">
        <f t="shared" si="0"/>
        <v>-0.13328262339418526</v>
      </c>
      <c r="O14" s="52">
        <f t="shared" si="1"/>
        <v>-0.21995436105476662</v>
      </c>
      <c r="P14" s="74">
        <f t="shared" si="6"/>
        <v>608.51926977687629</v>
      </c>
      <c r="Q14" s="74">
        <f t="shared" si="7"/>
        <v>936.183491964425</v>
      </c>
      <c r="R14" s="74">
        <f t="shared" si="8"/>
        <v>702.09653827401257</v>
      </c>
      <c r="S14" s="74">
        <f t="shared" si="9"/>
        <v>780.10726474890282</v>
      </c>
    </row>
    <row r="15" spans="2:20">
      <c r="B15" s="46">
        <f t="shared" si="2"/>
        <v>12</v>
      </c>
      <c r="C15" s="47" t="s">
        <v>29</v>
      </c>
      <c r="D15" s="48" t="s">
        <v>80</v>
      </c>
      <c r="E15" s="49">
        <v>228</v>
      </c>
      <c r="F15" s="49" t="s">
        <v>81</v>
      </c>
      <c r="G15" s="50">
        <v>46267</v>
      </c>
      <c r="H15" s="47" t="s">
        <v>33</v>
      </c>
      <c r="I15" s="63">
        <v>16.5</v>
      </c>
      <c r="J15" s="70">
        <f t="shared" si="3"/>
        <v>10.725</v>
      </c>
      <c r="K15" s="71">
        <v>14.384424107823968</v>
      </c>
      <c r="L15" s="59">
        <f t="shared" si="4"/>
        <v>12.945981697041571</v>
      </c>
      <c r="M15" s="52">
        <f t="shared" si="5"/>
        <v>-0.1</v>
      </c>
      <c r="N15" s="60">
        <f t="shared" si="0"/>
        <v>-0.12821672073794135</v>
      </c>
      <c r="O15" s="52">
        <f t="shared" si="1"/>
        <v>-0.21539504866414727</v>
      </c>
      <c r="P15" s="74">
        <f t="shared" si="6"/>
        <v>436.36363636363637</v>
      </c>
      <c r="Q15" s="74">
        <f t="shared" si="7"/>
        <v>671.32867132867136</v>
      </c>
      <c r="R15" s="74">
        <f t="shared" si="8"/>
        <v>500.54141521618374</v>
      </c>
      <c r="S15" s="74">
        <f t="shared" si="9"/>
        <v>556.1571280179819</v>
      </c>
    </row>
    <row r="16" spans="2:20">
      <c r="B16" s="46">
        <f t="shared" si="2"/>
        <v>13</v>
      </c>
      <c r="C16" s="47" t="s">
        <v>29</v>
      </c>
      <c r="D16" s="48" t="s">
        <v>36</v>
      </c>
      <c r="E16" s="49" t="s">
        <v>117</v>
      </c>
      <c r="F16" s="49" t="s">
        <v>40</v>
      </c>
      <c r="G16" s="50">
        <v>46275</v>
      </c>
      <c r="H16" s="47" t="s">
        <v>33</v>
      </c>
      <c r="I16" s="63">
        <v>10.9</v>
      </c>
      <c r="J16" s="70">
        <f t="shared" si="3"/>
        <v>7.0850000000000009</v>
      </c>
      <c r="K16" s="71">
        <v>9.609620161755192</v>
      </c>
      <c r="L16" s="59">
        <f t="shared" si="4"/>
        <v>8.6486581455796721</v>
      </c>
      <c r="M16" s="52">
        <f t="shared" si="5"/>
        <v>-0.1</v>
      </c>
      <c r="N16" s="60">
        <f t="shared" si="0"/>
        <v>-0.11838347139860628</v>
      </c>
      <c r="O16" s="52">
        <f t="shared" si="1"/>
        <v>-0.20654512425874572</v>
      </c>
      <c r="P16" s="74">
        <f t="shared" si="6"/>
        <v>660.55045871559628</v>
      </c>
      <c r="Q16" s="74">
        <f t="shared" si="7"/>
        <v>1016.2314749470712</v>
      </c>
      <c r="R16" s="74">
        <f t="shared" si="8"/>
        <v>749.24917726247816</v>
      </c>
      <c r="S16" s="74">
        <f t="shared" si="9"/>
        <v>832.49908584719799</v>
      </c>
    </row>
    <row r="17" spans="2:19">
      <c r="B17" s="46">
        <f t="shared" si="2"/>
        <v>14</v>
      </c>
      <c r="C17" s="47" t="s">
        <v>29</v>
      </c>
      <c r="D17" s="48" t="s">
        <v>36</v>
      </c>
      <c r="E17" s="49" t="s">
        <v>110</v>
      </c>
      <c r="F17" s="49" t="s">
        <v>112</v>
      </c>
      <c r="G17" s="50">
        <v>46275</v>
      </c>
      <c r="H17" s="47" t="s">
        <v>33</v>
      </c>
      <c r="I17" s="63">
        <v>17.8</v>
      </c>
      <c r="J17" s="70">
        <f t="shared" si="3"/>
        <v>11.57</v>
      </c>
      <c r="K17" s="71">
        <v>15.749457220157108</v>
      </c>
      <c r="L17" s="59">
        <f t="shared" si="4"/>
        <v>14.174511498141397</v>
      </c>
      <c r="M17" s="52">
        <f t="shared" si="5"/>
        <v>-0.1</v>
      </c>
      <c r="N17" s="60">
        <f t="shared" si="0"/>
        <v>-0.11519903257544339</v>
      </c>
      <c r="O17" s="52">
        <f t="shared" si="1"/>
        <v>-0.20367912931789911</v>
      </c>
      <c r="P17" s="74">
        <f t="shared" si="6"/>
        <v>404.49438202247188</v>
      </c>
      <c r="Q17" s="74">
        <f t="shared" si="7"/>
        <v>622.29904926534141</v>
      </c>
      <c r="R17" s="74">
        <f t="shared" si="8"/>
        <v>457.15861183996896</v>
      </c>
      <c r="S17" s="74">
        <f t="shared" si="9"/>
        <v>507.95401315552107</v>
      </c>
    </row>
    <row r="18" spans="2:19">
      <c r="B18" s="46">
        <f t="shared" si="2"/>
        <v>15</v>
      </c>
      <c r="C18" s="47" t="s">
        <v>29</v>
      </c>
      <c r="D18" s="48" t="s">
        <v>36</v>
      </c>
      <c r="E18" s="48" t="s">
        <v>85</v>
      </c>
      <c r="F18" s="49" t="s">
        <v>81</v>
      </c>
      <c r="G18" s="50">
        <v>46259</v>
      </c>
      <c r="H18" s="47" t="s">
        <v>33</v>
      </c>
      <c r="I18" s="63">
        <v>22</v>
      </c>
      <c r="J18" s="70">
        <f t="shared" si="3"/>
        <v>14.3</v>
      </c>
      <c r="K18" s="71">
        <v>19.686</v>
      </c>
      <c r="L18" s="59">
        <f t="shared" si="4"/>
        <v>17.717400000000001</v>
      </c>
      <c r="M18" s="52">
        <f t="shared" si="5"/>
        <v>-0.1</v>
      </c>
      <c r="N18" s="60">
        <f>IF(OR(I18="",K18="",I18=0),"",(K18-I18)/I18)</f>
        <v>-0.10518181818181818</v>
      </c>
      <c r="O18" s="52">
        <f t="shared" si="1"/>
        <v>-0.19466363636363626</v>
      </c>
      <c r="P18" s="74">
        <f t="shared" si="6"/>
        <v>327.27272727272725</v>
      </c>
      <c r="Q18" s="74">
        <f t="shared" si="7"/>
        <v>503.49650349650346</v>
      </c>
      <c r="R18" s="74">
        <f t="shared" si="8"/>
        <v>365.74215178299301</v>
      </c>
      <c r="S18" s="74">
        <f t="shared" si="9"/>
        <v>406.38016864776995</v>
      </c>
    </row>
    <row r="19" spans="2:19">
      <c r="B19" s="46">
        <f t="shared" si="2"/>
        <v>16</v>
      </c>
      <c r="C19" s="47" t="s">
        <v>29</v>
      </c>
      <c r="D19" s="48" t="s">
        <v>36</v>
      </c>
      <c r="E19" s="49" t="s">
        <v>111</v>
      </c>
      <c r="F19" s="49" t="s">
        <v>112</v>
      </c>
      <c r="G19" s="50">
        <v>46275</v>
      </c>
      <c r="H19" s="47" t="s">
        <v>33</v>
      </c>
      <c r="I19" s="63">
        <v>19.399999999999999</v>
      </c>
      <c r="J19" s="70">
        <f t="shared" si="3"/>
        <v>12.61</v>
      </c>
      <c r="K19" s="71">
        <v>17.486957220157109</v>
      </c>
      <c r="L19" s="59">
        <f t="shared" si="4"/>
        <v>16.612609359149253</v>
      </c>
      <c r="M19" s="52">
        <f t="shared" si="5"/>
        <v>-0.05</v>
      </c>
      <c r="N19" s="60">
        <f t="shared" si="0"/>
        <v>-9.861045256922113E-2</v>
      </c>
      <c r="O19" s="52">
        <f t="shared" si="1"/>
        <v>-0.14367992994076006</v>
      </c>
      <c r="P19" s="74">
        <f t="shared" si="6"/>
        <v>371.13402061855675</v>
      </c>
      <c r="Q19" s="74">
        <f t="shared" si="7"/>
        <v>570.9754163362411</v>
      </c>
      <c r="R19" s="74">
        <f t="shared" si="8"/>
        <v>411.73543855306082</v>
      </c>
      <c r="S19" s="74">
        <f t="shared" si="9"/>
        <v>433.40572479269559</v>
      </c>
    </row>
    <row r="20" spans="2:19">
      <c r="B20" s="46">
        <f t="shared" si="2"/>
        <v>17</v>
      </c>
      <c r="C20" s="47" t="s">
        <v>29</v>
      </c>
      <c r="D20" s="48" t="s">
        <v>36</v>
      </c>
      <c r="E20" s="49" t="s">
        <v>116</v>
      </c>
      <c r="F20" s="49" t="s">
        <v>40</v>
      </c>
      <c r="G20" s="50">
        <v>46275</v>
      </c>
      <c r="H20" s="47" t="s">
        <v>33</v>
      </c>
      <c r="I20" s="63">
        <v>10.9</v>
      </c>
      <c r="J20" s="70">
        <f t="shared" si="3"/>
        <v>7.0850000000000009</v>
      </c>
      <c r="K20" s="71">
        <v>9.8884937935260258</v>
      </c>
      <c r="L20" s="59">
        <f t="shared" si="4"/>
        <v>9.3940691038497253</v>
      </c>
      <c r="M20" s="52">
        <f t="shared" si="5"/>
        <v>-0.05</v>
      </c>
      <c r="N20" s="60">
        <f t="shared" si="0"/>
        <v>-9.2798734538896754E-2</v>
      </c>
      <c r="O20" s="52">
        <f t="shared" si="1"/>
        <v>-0.13815879781195184</v>
      </c>
      <c r="P20" s="74">
        <f t="shared" si="6"/>
        <v>660.55045871559628</v>
      </c>
      <c r="Q20" s="74">
        <f t="shared" si="7"/>
        <v>1016.2314749470712</v>
      </c>
      <c r="R20" s="74">
        <f t="shared" si="8"/>
        <v>728.11897851559797</v>
      </c>
      <c r="S20" s="74">
        <f t="shared" si="9"/>
        <v>766.44103001641884</v>
      </c>
    </row>
    <row r="21" spans="2:19">
      <c r="B21" s="46">
        <f t="shared" si="2"/>
        <v>18</v>
      </c>
      <c r="C21" s="47" t="s">
        <v>29</v>
      </c>
      <c r="D21" s="48" t="s">
        <v>36</v>
      </c>
      <c r="E21" s="49">
        <v>1754</v>
      </c>
      <c r="F21" s="49" t="s">
        <v>37</v>
      </c>
      <c r="G21" s="50">
        <v>46246</v>
      </c>
      <c r="H21" s="47" t="s">
        <v>33</v>
      </c>
      <c r="I21" s="63">
        <v>12.23</v>
      </c>
      <c r="J21" s="70">
        <f t="shared" si="3"/>
        <v>7.9495000000000005</v>
      </c>
      <c r="K21" s="71">
        <v>11.433999999999999</v>
      </c>
      <c r="L21" s="59">
        <f t="shared" si="4"/>
        <v>10.862299999999999</v>
      </c>
      <c r="M21" s="52">
        <f t="shared" si="5"/>
        <v>-0.05</v>
      </c>
      <c r="N21" s="60">
        <f t="shared" si="0"/>
        <v>-6.5085854456255199E-2</v>
      </c>
      <c r="O21" s="52">
        <f t="shared" si="1"/>
        <v>-0.11183156173344244</v>
      </c>
      <c r="P21" s="74">
        <f t="shared" si="6"/>
        <v>588.71627146361402</v>
      </c>
      <c r="Q21" s="74">
        <f t="shared" si="7"/>
        <v>905.71734071325238</v>
      </c>
      <c r="R21" s="74">
        <f t="shared" si="8"/>
        <v>629.70089207626381</v>
      </c>
      <c r="S21" s="74">
        <f t="shared" si="9"/>
        <v>662.84304429080396</v>
      </c>
    </row>
    <row r="22" spans="2:19">
      <c r="B22" s="46">
        <f t="shared" si="2"/>
        <v>19</v>
      </c>
      <c r="C22" s="47" t="s">
        <v>29</v>
      </c>
      <c r="D22" s="48" t="s">
        <v>36</v>
      </c>
      <c r="E22" s="49" t="s">
        <v>93</v>
      </c>
      <c r="F22" s="49" t="s">
        <v>99</v>
      </c>
      <c r="G22" s="50">
        <v>46267</v>
      </c>
      <c r="H22" s="47" t="s">
        <v>33</v>
      </c>
      <c r="I22" s="63">
        <v>14.7</v>
      </c>
      <c r="J22" s="70">
        <f t="shared" si="3"/>
        <v>9.5549999999999997</v>
      </c>
      <c r="K22" s="71">
        <v>13.808958634888238</v>
      </c>
      <c r="L22" s="59">
        <f t="shared" si="4"/>
        <v>13.118510703143826</v>
      </c>
      <c r="M22" s="52">
        <f t="shared" si="5"/>
        <v>-0.05</v>
      </c>
      <c r="N22" s="60">
        <f t="shared" si="0"/>
        <v>-6.0615058851140192E-2</v>
      </c>
      <c r="O22" s="52">
        <f t="shared" si="1"/>
        <v>-0.10758430590858314</v>
      </c>
      <c r="P22" s="74">
        <f t="shared" si="6"/>
        <v>489.79591836734699</v>
      </c>
      <c r="Q22" s="74">
        <f t="shared" si="7"/>
        <v>753.53218210361069</v>
      </c>
      <c r="R22" s="74">
        <f t="shared" si="8"/>
        <v>521.40064941676701</v>
      </c>
      <c r="S22" s="74">
        <f t="shared" si="9"/>
        <v>548.84278885975471</v>
      </c>
    </row>
    <row r="23" spans="2:19">
      <c r="B23" s="46">
        <f t="shared" si="2"/>
        <v>20</v>
      </c>
      <c r="C23" s="47" t="s">
        <v>29</v>
      </c>
      <c r="D23" s="48" t="s">
        <v>36</v>
      </c>
      <c r="E23" s="49" t="s">
        <v>94</v>
      </c>
      <c r="F23" s="49" t="s">
        <v>99</v>
      </c>
      <c r="G23" s="50">
        <v>46267</v>
      </c>
      <c r="H23" s="47" t="s">
        <v>33</v>
      </c>
      <c r="I23" s="63">
        <v>14.7</v>
      </c>
      <c r="J23" s="70">
        <f t="shared" si="3"/>
        <v>9.5549999999999997</v>
      </c>
      <c r="K23" s="71">
        <v>13.808958634888238</v>
      </c>
      <c r="L23" s="59">
        <f t="shared" si="4"/>
        <v>13.118510703143826</v>
      </c>
      <c r="M23" s="52">
        <f t="shared" si="5"/>
        <v>-0.05</v>
      </c>
      <c r="N23" s="60">
        <f t="shared" si="0"/>
        <v>-6.0615058851140192E-2</v>
      </c>
      <c r="O23" s="52">
        <f t="shared" si="1"/>
        <v>-0.10758430590858314</v>
      </c>
      <c r="P23" s="74">
        <f t="shared" si="6"/>
        <v>489.79591836734699</v>
      </c>
      <c r="Q23" s="74">
        <f t="shared" si="7"/>
        <v>753.53218210361069</v>
      </c>
      <c r="R23" s="74">
        <f t="shared" si="8"/>
        <v>521.40064941676701</v>
      </c>
      <c r="S23" s="74">
        <f t="shared" si="9"/>
        <v>548.84278885975471</v>
      </c>
    </row>
    <row r="24" spans="2:19">
      <c r="B24" s="46">
        <f t="shared" si="2"/>
        <v>21</v>
      </c>
      <c r="C24" s="47" t="s">
        <v>29</v>
      </c>
      <c r="D24" s="48" t="s">
        <v>80</v>
      </c>
      <c r="E24" s="49">
        <v>163</v>
      </c>
      <c r="F24" s="49" t="s">
        <v>81</v>
      </c>
      <c r="G24" s="50">
        <v>46259</v>
      </c>
      <c r="H24" s="47" t="s">
        <v>33</v>
      </c>
      <c r="I24" s="63">
        <v>11</v>
      </c>
      <c r="J24" s="70">
        <f t="shared" si="3"/>
        <v>7.15</v>
      </c>
      <c r="K24" s="71">
        <v>10.359</v>
      </c>
      <c r="L24" s="59">
        <f t="shared" si="4"/>
        <v>9.8410499999999992</v>
      </c>
      <c r="M24" s="52">
        <f t="shared" si="5"/>
        <v>-0.05</v>
      </c>
      <c r="N24" s="60">
        <f t="shared" si="0"/>
        <v>-5.8272727272727275E-2</v>
      </c>
      <c r="O24" s="52">
        <f t="shared" si="1"/>
        <v>-0.10535909090909101</v>
      </c>
      <c r="P24" s="74">
        <f t="shared" si="6"/>
        <v>654.5454545454545</v>
      </c>
      <c r="Q24" s="74">
        <f t="shared" si="7"/>
        <v>1006.9930069930069</v>
      </c>
      <c r="R24" s="74">
        <f t="shared" si="8"/>
        <v>695.04778453518679</v>
      </c>
      <c r="S24" s="74">
        <f t="shared" si="9"/>
        <v>731.62924687914403</v>
      </c>
    </row>
    <row r="25" spans="2:19">
      <c r="B25" s="46">
        <f t="shared" si="2"/>
        <v>22</v>
      </c>
      <c r="C25" s="47" t="s">
        <v>29</v>
      </c>
      <c r="D25" s="48" t="s">
        <v>36</v>
      </c>
      <c r="E25" s="49" t="s">
        <v>113</v>
      </c>
      <c r="F25" s="49" t="s">
        <v>40</v>
      </c>
      <c r="G25" s="50">
        <v>46275</v>
      </c>
      <c r="H25" s="47" t="s">
        <v>33</v>
      </c>
      <c r="I25" s="63">
        <v>10.476190476190476</v>
      </c>
      <c r="J25" s="70">
        <f t="shared" si="3"/>
        <v>6.8095238095238102</v>
      </c>
      <c r="K25" s="71">
        <v>9.8884937935260258</v>
      </c>
      <c r="L25" s="59">
        <f t="shared" si="4"/>
        <v>9.3940691038497253</v>
      </c>
      <c r="M25" s="52">
        <f t="shared" si="5"/>
        <v>-0.05</v>
      </c>
      <c r="N25" s="60">
        <f t="shared" si="0"/>
        <v>-5.6098319708879366E-2</v>
      </c>
      <c r="O25" s="52">
        <f t="shared" si="1"/>
        <v>-0.10329340372343532</v>
      </c>
      <c r="P25" s="74">
        <f t="shared" si="6"/>
        <v>687.27272727272725</v>
      </c>
      <c r="Q25" s="74">
        <f t="shared" si="7"/>
        <v>1057.3426573426573</v>
      </c>
      <c r="R25" s="74">
        <f t="shared" si="8"/>
        <v>728.11897851559797</v>
      </c>
      <c r="S25" s="74">
        <f t="shared" si="9"/>
        <v>766.44103001641884</v>
      </c>
    </row>
    <row r="26" spans="2:19">
      <c r="B26" s="46">
        <f t="shared" si="2"/>
        <v>23</v>
      </c>
      <c r="C26" s="47" t="s">
        <v>29</v>
      </c>
      <c r="D26" s="48" t="s">
        <v>36</v>
      </c>
      <c r="E26" s="49" t="s">
        <v>115</v>
      </c>
      <c r="F26" s="49" t="s">
        <v>40</v>
      </c>
      <c r="G26" s="50">
        <v>46275</v>
      </c>
      <c r="H26" s="47" t="s">
        <v>33</v>
      </c>
      <c r="I26" s="63">
        <v>10.476190476190476</v>
      </c>
      <c r="J26" s="70">
        <f t="shared" si="3"/>
        <v>6.8095238095238102</v>
      </c>
      <c r="K26" s="71">
        <v>9.8884937935260258</v>
      </c>
      <c r="L26" s="59">
        <f t="shared" si="4"/>
        <v>9.3940691038497253</v>
      </c>
      <c r="M26" s="52">
        <f t="shared" si="5"/>
        <v>-0.05</v>
      </c>
      <c r="N26" s="60">
        <f t="shared" si="0"/>
        <v>-5.6098319708879366E-2</v>
      </c>
      <c r="O26" s="52">
        <f t="shared" si="1"/>
        <v>-0.10329340372343532</v>
      </c>
      <c r="P26" s="74">
        <f t="shared" si="6"/>
        <v>687.27272727272725</v>
      </c>
      <c r="Q26" s="74">
        <f t="shared" si="7"/>
        <v>1057.3426573426573</v>
      </c>
      <c r="R26" s="74">
        <f t="shared" si="8"/>
        <v>728.11897851559797</v>
      </c>
      <c r="S26" s="74">
        <f t="shared" si="9"/>
        <v>766.44103001641884</v>
      </c>
    </row>
    <row r="27" spans="2:19">
      <c r="B27" s="46">
        <f t="shared" si="2"/>
        <v>24</v>
      </c>
      <c r="C27" s="47" t="s">
        <v>29</v>
      </c>
      <c r="D27" s="48" t="s">
        <v>36</v>
      </c>
      <c r="E27" s="49" t="s">
        <v>120</v>
      </c>
      <c r="F27" s="49" t="s">
        <v>40</v>
      </c>
      <c r="G27" s="50">
        <v>46275</v>
      </c>
      <c r="H27" s="47" t="s">
        <v>33</v>
      </c>
      <c r="I27" s="63">
        <v>10.476190476190476</v>
      </c>
      <c r="J27" s="70">
        <f t="shared" si="3"/>
        <v>6.8095238095238102</v>
      </c>
      <c r="K27" s="71">
        <v>9.8884937935260258</v>
      </c>
      <c r="L27" s="59">
        <f t="shared" si="4"/>
        <v>9.3940691038497253</v>
      </c>
      <c r="M27" s="52">
        <f t="shared" si="5"/>
        <v>-0.05</v>
      </c>
      <c r="N27" s="60">
        <f t="shared" si="0"/>
        <v>-5.6098319708879366E-2</v>
      </c>
      <c r="O27" s="52">
        <f t="shared" si="1"/>
        <v>-0.10329340372343532</v>
      </c>
      <c r="P27" s="74">
        <f t="shared" si="6"/>
        <v>687.27272727272725</v>
      </c>
      <c r="Q27" s="74">
        <f t="shared" si="7"/>
        <v>1057.3426573426573</v>
      </c>
      <c r="R27" s="74">
        <f t="shared" si="8"/>
        <v>728.11897851559797</v>
      </c>
      <c r="S27" s="74">
        <f t="shared" si="9"/>
        <v>766.44103001641884</v>
      </c>
    </row>
    <row r="28" spans="2:19">
      <c r="B28" s="46">
        <f t="shared" si="2"/>
        <v>25</v>
      </c>
      <c r="C28" s="47" t="s">
        <v>29</v>
      </c>
      <c r="D28" s="48" t="s">
        <v>36</v>
      </c>
      <c r="E28" s="51" t="s">
        <v>122</v>
      </c>
      <c r="F28" s="49" t="s">
        <v>40</v>
      </c>
      <c r="G28" s="50">
        <v>46277</v>
      </c>
      <c r="H28" s="47" t="s">
        <v>33</v>
      </c>
      <c r="I28" s="63">
        <v>10.476190476190476</v>
      </c>
      <c r="J28" s="70">
        <f t="shared" si="3"/>
        <v>6.8095238095238102</v>
      </c>
      <c r="K28" s="71">
        <v>9.8884937935260258</v>
      </c>
      <c r="L28" s="59">
        <f t="shared" si="4"/>
        <v>9.3940691038497253</v>
      </c>
      <c r="M28" s="52">
        <f t="shared" si="5"/>
        <v>-0.05</v>
      </c>
      <c r="N28" s="60">
        <f t="shared" si="0"/>
        <v>-5.6098319708879366E-2</v>
      </c>
      <c r="O28" s="52">
        <f t="shared" si="1"/>
        <v>-0.10329340372343532</v>
      </c>
      <c r="P28" s="74">
        <f t="shared" si="6"/>
        <v>687.27272727272725</v>
      </c>
      <c r="Q28" s="74">
        <f t="shared" si="7"/>
        <v>1057.3426573426573</v>
      </c>
      <c r="R28" s="74">
        <f t="shared" si="8"/>
        <v>728.11897851559797</v>
      </c>
      <c r="S28" s="74">
        <f t="shared" si="9"/>
        <v>766.44103001641884</v>
      </c>
    </row>
    <row r="29" spans="2:19">
      <c r="B29" s="46">
        <f t="shared" si="2"/>
        <v>26</v>
      </c>
      <c r="C29" s="47" t="s">
        <v>29</v>
      </c>
      <c r="D29" s="48" t="s">
        <v>36</v>
      </c>
      <c r="E29" s="49">
        <v>1735</v>
      </c>
      <c r="F29" s="49" t="s">
        <v>37</v>
      </c>
      <c r="G29" s="50">
        <v>46246</v>
      </c>
      <c r="H29" s="47" t="s">
        <v>33</v>
      </c>
      <c r="I29" s="63">
        <v>10</v>
      </c>
      <c r="J29" s="70">
        <f t="shared" si="3"/>
        <v>6.5</v>
      </c>
      <c r="K29" s="71">
        <v>9.4920000000000009</v>
      </c>
      <c r="L29" s="59">
        <f t="shared" si="4"/>
        <v>9.0174000000000003</v>
      </c>
      <c r="M29" s="52">
        <f t="shared" si="5"/>
        <v>-0.05</v>
      </c>
      <c r="N29" s="60">
        <f t="shared" si="0"/>
        <v>-5.0799999999999915E-2</v>
      </c>
      <c r="O29" s="52">
        <f t="shared" si="1"/>
        <v>-9.8260000000000014E-2</v>
      </c>
      <c r="P29" s="74">
        <f t="shared" si="6"/>
        <v>720</v>
      </c>
      <c r="Q29" s="74">
        <f t="shared" si="7"/>
        <v>1107.6923076923076</v>
      </c>
      <c r="R29" s="74">
        <f t="shared" si="8"/>
        <v>758.53350189633363</v>
      </c>
      <c r="S29" s="74">
        <f t="shared" si="9"/>
        <v>798.45631778561449</v>
      </c>
    </row>
    <row r="30" spans="2:19">
      <c r="B30" s="46">
        <f t="shared" si="2"/>
        <v>27</v>
      </c>
      <c r="C30" s="47" t="s">
        <v>29</v>
      </c>
      <c r="D30" s="48" t="s">
        <v>36</v>
      </c>
      <c r="E30" s="49" t="s">
        <v>124</v>
      </c>
      <c r="F30" s="49" t="s">
        <v>98</v>
      </c>
      <c r="G30" s="50">
        <v>46277</v>
      </c>
      <c r="H30" s="47" t="s">
        <v>33</v>
      </c>
      <c r="I30" s="63">
        <v>7.5</v>
      </c>
      <c r="J30" s="70">
        <f t="shared" si="3"/>
        <v>4.875</v>
      </c>
      <c r="K30" s="71">
        <v>7.1863705675089093</v>
      </c>
      <c r="L30" s="59">
        <f t="shared" si="4"/>
        <v>6.8270520391334637</v>
      </c>
      <c r="M30" s="52">
        <f t="shared" si="5"/>
        <v>-0.05</v>
      </c>
      <c r="N30" s="60">
        <f t="shared" si="0"/>
        <v>-4.1817257665478752E-2</v>
      </c>
      <c r="O30" s="52">
        <f t="shared" si="1"/>
        <v>-8.9726394782204788E-2</v>
      </c>
      <c r="P30" s="74">
        <f t="shared" si="6"/>
        <v>960</v>
      </c>
      <c r="Q30" s="74">
        <f t="shared" si="7"/>
        <v>1476.9230769230769</v>
      </c>
      <c r="R30" s="74">
        <f t="shared" si="8"/>
        <v>1001.8965668918762</v>
      </c>
      <c r="S30" s="74">
        <f t="shared" si="9"/>
        <v>1054.6279651493433</v>
      </c>
    </row>
    <row r="31" spans="2:19">
      <c r="B31" s="46">
        <f t="shared" si="2"/>
        <v>28</v>
      </c>
      <c r="C31" s="47" t="s">
        <v>29</v>
      </c>
      <c r="D31" s="48" t="s">
        <v>36</v>
      </c>
      <c r="E31" s="49" t="s">
        <v>107</v>
      </c>
      <c r="F31" s="49" t="s">
        <v>99</v>
      </c>
      <c r="G31" s="50">
        <v>46275</v>
      </c>
      <c r="H31" s="47" t="s">
        <v>33</v>
      </c>
      <c r="I31" s="63">
        <v>12.94</v>
      </c>
      <c r="J31" s="70">
        <f t="shared" si="3"/>
        <v>8.4109999999999996</v>
      </c>
      <c r="K31" s="71">
        <v>12.407680734045996</v>
      </c>
      <c r="L31" s="59">
        <f t="shared" si="4"/>
        <v>11.787296697343697</v>
      </c>
      <c r="M31" s="52">
        <f t="shared" si="5"/>
        <v>-0.05</v>
      </c>
      <c r="N31" s="60">
        <f t="shared" si="0"/>
        <v>-4.1137501232921411E-2</v>
      </c>
      <c r="O31" s="52">
        <f t="shared" si="1"/>
        <v>-8.9080626171275323E-2</v>
      </c>
      <c r="P31" s="74">
        <f t="shared" si="6"/>
        <v>556.41421947449771</v>
      </c>
      <c r="Q31" s="74">
        <f t="shared" si="7"/>
        <v>856.02187611461181</v>
      </c>
      <c r="R31" s="74">
        <f t="shared" si="8"/>
        <v>580.28572416790144</v>
      </c>
      <c r="S31" s="74">
        <f t="shared" si="9"/>
        <v>610.82707807147517</v>
      </c>
    </row>
    <row r="32" spans="2:19">
      <c r="B32" s="46">
        <f t="shared" si="2"/>
        <v>29</v>
      </c>
      <c r="C32" s="47" t="s">
        <v>29</v>
      </c>
      <c r="D32" s="48" t="s">
        <v>36</v>
      </c>
      <c r="E32" s="49" t="s">
        <v>119</v>
      </c>
      <c r="F32" s="49" t="s">
        <v>40</v>
      </c>
      <c r="G32" s="50">
        <v>46275</v>
      </c>
      <c r="H32" s="47" t="s">
        <v>33</v>
      </c>
      <c r="I32" s="63">
        <v>10.5</v>
      </c>
      <c r="J32" s="70">
        <f t="shared" si="3"/>
        <v>6.8250000000000002</v>
      </c>
      <c r="K32" s="71">
        <v>10.151028634911777</v>
      </c>
      <c r="L32" s="59">
        <f t="shared" si="4"/>
        <v>9.6434772031661886</v>
      </c>
      <c r="M32" s="52">
        <f t="shared" si="5"/>
        <v>-0.05</v>
      </c>
      <c r="N32" s="60">
        <f t="shared" si="0"/>
        <v>-3.323536810364032E-2</v>
      </c>
      <c r="O32" s="52">
        <f t="shared" si="1"/>
        <v>-8.1573599698458232E-2</v>
      </c>
      <c r="P32" s="74">
        <f t="shared" si="6"/>
        <v>685.71428571428567</v>
      </c>
      <c r="Q32" s="74">
        <f t="shared" si="7"/>
        <v>1054.9450549450548</v>
      </c>
      <c r="R32" s="74">
        <f t="shared" si="8"/>
        <v>709.287724323573</v>
      </c>
      <c r="S32" s="74">
        <f t="shared" si="9"/>
        <v>746.61865718270838</v>
      </c>
    </row>
    <row r="33" spans="2:19">
      <c r="B33" s="46">
        <f t="shared" si="2"/>
        <v>30</v>
      </c>
      <c r="C33" s="47" t="s">
        <v>29</v>
      </c>
      <c r="D33" s="48" t="s">
        <v>36</v>
      </c>
      <c r="E33" s="51" t="s">
        <v>123</v>
      </c>
      <c r="F33" s="49" t="s">
        <v>40</v>
      </c>
      <c r="G33" s="50">
        <v>46277</v>
      </c>
      <c r="H33" s="47" t="s">
        <v>33</v>
      </c>
      <c r="I33" s="63">
        <v>8.0952380952380949</v>
      </c>
      <c r="J33" s="70">
        <f t="shared" si="3"/>
        <v>5.2619047619047619</v>
      </c>
      <c r="K33" s="71">
        <v>7.8543919189876412</v>
      </c>
      <c r="L33" s="59">
        <f t="shared" si="4"/>
        <v>7.4616723230382593</v>
      </c>
      <c r="M33" s="52">
        <f t="shared" si="5"/>
        <v>-0.05</v>
      </c>
      <c r="N33" s="60">
        <f t="shared" si="0"/>
        <v>-2.9751586477997222E-2</v>
      </c>
      <c r="O33" s="52">
        <f t="shared" si="1"/>
        <v>-7.8264007154097315E-2</v>
      </c>
      <c r="P33" s="74">
        <f t="shared" si="6"/>
        <v>889.41176470588243</v>
      </c>
      <c r="Q33" s="74">
        <f t="shared" si="7"/>
        <v>1368.3257918552035</v>
      </c>
      <c r="R33" s="74">
        <f t="shared" si="8"/>
        <v>916.68458542211545</v>
      </c>
      <c r="S33" s="74">
        <f t="shared" si="9"/>
        <v>964.93114254959528</v>
      </c>
    </row>
    <row r="34" spans="2:19">
      <c r="B34" s="46">
        <f t="shared" si="2"/>
        <v>31</v>
      </c>
      <c r="C34" s="47" t="s">
        <v>29</v>
      </c>
      <c r="D34" s="48" t="s">
        <v>36</v>
      </c>
      <c r="E34" s="48" t="s">
        <v>84</v>
      </c>
      <c r="F34" s="49" t="s">
        <v>40</v>
      </c>
      <c r="G34" s="50">
        <v>46259</v>
      </c>
      <c r="H34" s="47" t="s">
        <v>33</v>
      </c>
      <c r="I34" s="63">
        <v>10.606999999999999</v>
      </c>
      <c r="J34" s="70">
        <f t="shared" si="3"/>
        <v>6.8945499999999997</v>
      </c>
      <c r="K34" s="71">
        <v>10.313000000000001</v>
      </c>
      <c r="L34" s="59">
        <f t="shared" si="4"/>
        <v>9.7973499999999998</v>
      </c>
      <c r="M34" s="52">
        <f t="shared" si="5"/>
        <v>-0.05</v>
      </c>
      <c r="N34" s="60">
        <f t="shared" si="0"/>
        <v>-2.7717545017441191E-2</v>
      </c>
      <c r="O34" s="52">
        <f t="shared" si="1"/>
        <v>-7.6331667766569189E-2</v>
      </c>
      <c r="P34" s="74">
        <f t="shared" si="6"/>
        <v>678.79702083529753</v>
      </c>
      <c r="Q34" s="74">
        <f t="shared" si="7"/>
        <v>1044.3031089773808</v>
      </c>
      <c r="R34" s="74">
        <f t="shared" si="8"/>
        <v>698.14796858334137</v>
      </c>
      <c r="S34" s="74">
        <f t="shared" si="9"/>
        <v>734.89259850878045</v>
      </c>
    </row>
    <row r="35" spans="2:19">
      <c r="B35" s="46">
        <f t="shared" si="2"/>
        <v>32</v>
      </c>
      <c r="C35" s="47" t="s">
        <v>29</v>
      </c>
      <c r="D35" s="48" t="s">
        <v>36</v>
      </c>
      <c r="E35" s="49" t="s">
        <v>39</v>
      </c>
      <c r="F35" s="49" t="s">
        <v>40</v>
      </c>
      <c r="G35" s="50">
        <v>46246</v>
      </c>
      <c r="H35" s="47" t="s">
        <v>33</v>
      </c>
      <c r="I35" s="63">
        <v>9.0960000000000001</v>
      </c>
      <c r="J35" s="70">
        <f t="shared" si="3"/>
        <v>5.9123999999999999</v>
      </c>
      <c r="K35" s="71">
        <v>8.923</v>
      </c>
      <c r="L35" s="59">
        <f t="shared" si="4"/>
        <v>8.4768500000000007</v>
      </c>
      <c r="M35" s="52">
        <f t="shared" si="5"/>
        <v>-0.05</v>
      </c>
      <c r="N35" s="60">
        <f t="shared" si="0"/>
        <v>-1.9019349164467902E-2</v>
      </c>
      <c r="O35" s="52">
        <f t="shared" si="1"/>
        <v>-6.8068381706244407E-2</v>
      </c>
      <c r="P35" s="74">
        <f t="shared" si="6"/>
        <v>791.55672823218993</v>
      </c>
      <c r="Q35" s="74">
        <f t="shared" si="7"/>
        <v>1217.779581895677</v>
      </c>
      <c r="R35" s="74">
        <f t="shared" si="8"/>
        <v>806.90350778886022</v>
      </c>
      <c r="S35" s="74">
        <f t="shared" si="9"/>
        <v>849.37211346195807</v>
      </c>
    </row>
    <row r="36" spans="2:19">
      <c r="B36" s="46">
        <f t="shared" si="2"/>
        <v>33</v>
      </c>
      <c r="C36" s="47" t="s">
        <v>29</v>
      </c>
      <c r="D36" s="48" t="s">
        <v>36</v>
      </c>
      <c r="E36" s="49" t="s">
        <v>106</v>
      </c>
      <c r="F36" s="49" t="s">
        <v>99</v>
      </c>
      <c r="G36" s="50">
        <v>46275</v>
      </c>
      <c r="H36" s="47" t="s">
        <v>33</v>
      </c>
      <c r="I36" s="63">
        <v>12.94</v>
      </c>
      <c r="J36" s="70">
        <f t="shared" si="3"/>
        <v>8.4109999999999996</v>
      </c>
      <c r="K36" s="71">
        <v>12.721666845157108</v>
      </c>
      <c r="L36" s="59">
        <f t="shared" ref="L36:L59" si="10">K36+(K36*M36)</f>
        <v>12.085583502899253</v>
      </c>
      <c r="M36" s="52">
        <f t="shared" si="5"/>
        <v>-0.05</v>
      </c>
      <c r="N36" s="60">
        <f t="shared" ref="N36:N59" si="11">IF(OR(I36="",K36="",I36=0),"",(K36-I36)/I36)</f>
        <v>-1.6872732213515592E-2</v>
      </c>
      <c r="O36" s="52">
        <f t="shared" ref="O36:O59" si="12">(L36/I36)-1</f>
        <v>-6.602909560283976E-2</v>
      </c>
      <c r="P36" s="74">
        <f t="shared" si="6"/>
        <v>556.41421947449771</v>
      </c>
      <c r="Q36" s="74">
        <f t="shared" si="7"/>
        <v>856.02187611461181</v>
      </c>
      <c r="R36" s="74">
        <f t="shared" si="8"/>
        <v>565.96357125488635</v>
      </c>
      <c r="S36" s="74">
        <f t="shared" si="9"/>
        <v>595.75112763672246</v>
      </c>
    </row>
    <row r="37" spans="2:19">
      <c r="B37" s="46">
        <f t="shared" si="2"/>
        <v>34</v>
      </c>
      <c r="C37" s="47" t="s">
        <v>29</v>
      </c>
      <c r="D37" s="48" t="s">
        <v>36</v>
      </c>
      <c r="E37" s="49" t="s">
        <v>118</v>
      </c>
      <c r="F37" s="49" t="s">
        <v>40</v>
      </c>
      <c r="G37" s="50">
        <v>46275</v>
      </c>
      <c r="H37" s="47" t="s">
        <v>33</v>
      </c>
      <c r="I37" s="63">
        <v>8.5500000000000007</v>
      </c>
      <c r="J37" s="70">
        <f t="shared" si="3"/>
        <v>5.557500000000001</v>
      </c>
      <c r="K37" s="71">
        <v>8.4427527403676219</v>
      </c>
      <c r="L37" s="59">
        <f t="shared" si="10"/>
        <v>8.0206151033492414</v>
      </c>
      <c r="M37" s="52">
        <f t="shared" si="5"/>
        <v>-0.05</v>
      </c>
      <c r="N37" s="60">
        <f t="shared" si="11"/>
        <v>-1.2543539138289917E-2</v>
      </c>
      <c r="O37" s="52">
        <f t="shared" si="12"/>
        <v>-6.1916362181375306E-2</v>
      </c>
      <c r="P37" s="74">
        <f t="shared" si="6"/>
        <v>842.10526315789468</v>
      </c>
      <c r="Q37" s="74">
        <f t="shared" si="7"/>
        <v>1295.5465587044532</v>
      </c>
      <c r="R37" s="74">
        <f t="shared" si="8"/>
        <v>852.80242373727162</v>
      </c>
      <c r="S37" s="74">
        <f t="shared" si="9"/>
        <v>897.68676182870695</v>
      </c>
    </row>
    <row r="38" spans="2:19">
      <c r="B38" s="46">
        <f t="shared" si="2"/>
        <v>35</v>
      </c>
      <c r="C38" s="47" t="s">
        <v>29</v>
      </c>
      <c r="D38" s="48" t="s">
        <v>36</v>
      </c>
      <c r="E38" s="49" t="s">
        <v>121</v>
      </c>
      <c r="F38" s="49" t="s">
        <v>40</v>
      </c>
      <c r="G38" s="50">
        <v>46275</v>
      </c>
      <c r="H38" s="47" t="s">
        <v>33</v>
      </c>
      <c r="I38" s="63">
        <v>8.5500000000000007</v>
      </c>
      <c r="J38" s="70">
        <f t="shared" si="3"/>
        <v>5.557500000000001</v>
      </c>
      <c r="K38" s="71">
        <v>8.4427527403676219</v>
      </c>
      <c r="L38" s="59">
        <f t="shared" si="10"/>
        <v>8.0206151033492414</v>
      </c>
      <c r="M38" s="52">
        <f t="shared" si="5"/>
        <v>-0.05</v>
      </c>
      <c r="N38" s="60">
        <f t="shared" si="11"/>
        <v>-1.2543539138289917E-2</v>
      </c>
      <c r="O38" s="52">
        <f t="shared" si="12"/>
        <v>-6.1916362181375306E-2</v>
      </c>
      <c r="P38" s="74">
        <f t="shared" si="6"/>
        <v>842.10526315789468</v>
      </c>
      <c r="Q38" s="74">
        <f t="shared" si="7"/>
        <v>1295.5465587044532</v>
      </c>
      <c r="R38" s="74">
        <f t="shared" si="8"/>
        <v>852.80242373727162</v>
      </c>
      <c r="S38" s="74">
        <f t="shared" si="9"/>
        <v>897.68676182870695</v>
      </c>
    </row>
    <row r="39" spans="2:19">
      <c r="B39" s="46">
        <f t="shared" si="2"/>
        <v>36</v>
      </c>
      <c r="C39" s="47" t="s">
        <v>29</v>
      </c>
      <c r="D39" s="48" t="s">
        <v>36</v>
      </c>
      <c r="E39" s="48" t="s">
        <v>89</v>
      </c>
      <c r="F39" s="49" t="s">
        <v>81</v>
      </c>
      <c r="G39" s="50">
        <v>46259</v>
      </c>
      <c r="H39" s="47" t="s">
        <v>33</v>
      </c>
      <c r="I39" s="63">
        <v>12.328571428571429</v>
      </c>
      <c r="J39" s="70">
        <f t="shared" si="3"/>
        <v>8.0135714285714297</v>
      </c>
      <c r="K39" s="71">
        <v>12.227</v>
      </c>
      <c r="L39" s="59">
        <f t="shared" si="10"/>
        <v>11.61565</v>
      </c>
      <c r="M39" s="52">
        <f t="shared" si="5"/>
        <v>-0.05</v>
      </c>
      <c r="N39" s="60">
        <f t="shared" si="11"/>
        <v>-8.2387022016222715E-3</v>
      </c>
      <c r="O39" s="52">
        <f t="shared" si="12"/>
        <v>-5.7826767091541109E-2</v>
      </c>
      <c r="P39" s="74">
        <f t="shared" si="6"/>
        <v>584.00926998841248</v>
      </c>
      <c r="Q39" s="74">
        <f t="shared" si="7"/>
        <v>898.47579998217293</v>
      </c>
      <c r="R39" s="74">
        <f t="shared" si="8"/>
        <v>588.86071808293116</v>
      </c>
      <c r="S39" s="74">
        <f t="shared" si="9"/>
        <v>619.8533874557171</v>
      </c>
    </row>
    <row r="40" spans="2:19">
      <c r="B40" s="46">
        <f t="shared" si="2"/>
        <v>37</v>
      </c>
      <c r="C40" s="47" t="s">
        <v>29</v>
      </c>
      <c r="D40" s="48" t="s">
        <v>36</v>
      </c>
      <c r="E40" s="49" t="s">
        <v>125</v>
      </c>
      <c r="F40" s="49" t="s">
        <v>98</v>
      </c>
      <c r="G40" s="50">
        <v>46277</v>
      </c>
      <c r="H40" s="47" t="s">
        <v>33</v>
      </c>
      <c r="I40" s="63">
        <v>8</v>
      </c>
      <c r="J40" s="70">
        <f t="shared" si="3"/>
        <v>5.2</v>
      </c>
      <c r="K40" s="71">
        <v>7.9729520529316495</v>
      </c>
      <c r="L40" s="59">
        <f t="shared" si="10"/>
        <v>7.5743044502850667</v>
      </c>
      <c r="M40" s="52">
        <f t="shared" si="5"/>
        <v>-0.05</v>
      </c>
      <c r="N40" s="60">
        <f t="shared" si="11"/>
        <v>-3.3809933835438066E-3</v>
      </c>
      <c r="O40" s="52">
        <f t="shared" si="12"/>
        <v>-5.3211943714366661E-2</v>
      </c>
      <c r="P40" s="74">
        <f t="shared" si="6"/>
        <v>900</v>
      </c>
      <c r="Q40" s="74">
        <f t="shared" si="7"/>
        <v>1384.6153846153845</v>
      </c>
      <c r="R40" s="74">
        <f t="shared" si="8"/>
        <v>903.05321695150099</v>
      </c>
      <c r="S40" s="74">
        <f t="shared" si="9"/>
        <v>950.58233363315901</v>
      </c>
    </row>
    <row r="41" spans="2:19">
      <c r="B41" s="46">
        <f t="shared" si="2"/>
        <v>38</v>
      </c>
      <c r="C41" s="47" t="s">
        <v>29</v>
      </c>
      <c r="D41" s="48" t="s">
        <v>36</v>
      </c>
      <c r="E41" s="49">
        <v>2090</v>
      </c>
      <c r="F41" s="49" t="s">
        <v>98</v>
      </c>
      <c r="G41" s="50">
        <v>46277</v>
      </c>
      <c r="H41" s="47" t="s">
        <v>33</v>
      </c>
      <c r="I41" s="63">
        <v>8</v>
      </c>
      <c r="J41" s="70">
        <f t="shared" si="3"/>
        <v>5.2</v>
      </c>
      <c r="K41" s="71">
        <v>7.9729520529316495</v>
      </c>
      <c r="L41" s="59">
        <f t="shared" si="10"/>
        <v>7.5743044502850667</v>
      </c>
      <c r="M41" s="52">
        <f t="shared" si="5"/>
        <v>-0.05</v>
      </c>
      <c r="N41" s="60">
        <f t="shared" si="11"/>
        <v>-3.3809933835438066E-3</v>
      </c>
      <c r="O41" s="52">
        <f t="shared" si="12"/>
        <v>-5.3211943714366661E-2</v>
      </c>
      <c r="P41" s="74">
        <f t="shared" si="6"/>
        <v>900</v>
      </c>
      <c r="Q41" s="74">
        <f t="shared" si="7"/>
        <v>1384.6153846153845</v>
      </c>
      <c r="R41" s="74">
        <f t="shared" si="8"/>
        <v>903.05321695150099</v>
      </c>
      <c r="S41" s="74">
        <f t="shared" si="9"/>
        <v>950.58233363315901</v>
      </c>
    </row>
    <row r="42" spans="2:19">
      <c r="B42" s="46">
        <f t="shared" si="2"/>
        <v>39</v>
      </c>
      <c r="C42" s="47" t="s">
        <v>29</v>
      </c>
      <c r="D42" s="54" t="s">
        <v>36</v>
      </c>
      <c r="E42" s="54" t="s">
        <v>88</v>
      </c>
      <c r="F42" s="55" t="s">
        <v>81</v>
      </c>
      <c r="G42" s="56">
        <v>46259</v>
      </c>
      <c r="H42" s="57" t="s">
        <v>33</v>
      </c>
      <c r="I42" s="64">
        <v>11.428571428571429</v>
      </c>
      <c r="J42" s="73">
        <f t="shared" si="3"/>
        <v>7.4285714285714288</v>
      </c>
      <c r="K42" s="72">
        <v>11.577</v>
      </c>
      <c r="L42" s="61">
        <f t="shared" si="10"/>
        <v>11.577</v>
      </c>
      <c r="M42" s="52">
        <f t="shared" si="5"/>
        <v>0</v>
      </c>
      <c r="N42" s="62">
        <f t="shared" si="11"/>
        <v>1.2987499999999973E-2</v>
      </c>
      <c r="O42" s="58">
        <f t="shared" si="12"/>
        <v>1.298749999999993E-2</v>
      </c>
      <c r="P42" s="77">
        <f t="shared" si="6"/>
        <v>630</v>
      </c>
      <c r="Q42" s="77">
        <f t="shared" si="7"/>
        <v>969.23076923076917</v>
      </c>
      <c r="R42" s="77">
        <f t="shared" si="8"/>
        <v>621.92277792174139</v>
      </c>
      <c r="S42" s="77">
        <f t="shared" si="9"/>
        <v>621.92277792174139</v>
      </c>
    </row>
    <row r="43" spans="2:19">
      <c r="B43" s="46">
        <f t="shared" si="2"/>
        <v>40</v>
      </c>
      <c r="C43" s="47" t="s">
        <v>29</v>
      </c>
      <c r="D43" s="54" t="s">
        <v>36</v>
      </c>
      <c r="E43" s="55" t="s">
        <v>105</v>
      </c>
      <c r="F43" s="55" t="s">
        <v>99</v>
      </c>
      <c r="G43" s="56">
        <v>46267</v>
      </c>
      <c r="H43" s="57" t="s">
        <v>33</v>
      </c>
      <c r="I43" s="64">
        <v>11.67</v>
      </c>
      <c r="J43" s="73">
        <f t="shared" si="3"/>
        <v>7.5855000000000006</v>
      </c>
      <c r="K43" s="72">
        <v>11.838737330709424</v>
      </c>
      <c r="L43" s="61">
        <f t="shared" si="10"/>
        <v>11.838737330709424</v>
      </c>
      <c r="M43" s="52">
        <f t="shared" si="5"/>
        <v>0</v>
      </c>
      <c r="N43" s="62">
        <f t="shared" si="11"/>
        <v>1.4459068612632769E-2</v>
      </c>
      <c r="O43" s="58">
        <f t="shared" si="12"/>
        <v>1.4459068612632686E-2</v>
      </c>
      <c r="P43" s="77">
        <f t="shared" si="6"/>
        <v>616.96658097686372</v>
      </c>
      <c r="Q43" s="77">
        <f t="shared" si="7"/>
        <v>949.17935534902108</v>
      </c>
      <c r="R43" s="77">
        <f t="shared" si="8"/>
        <v>608.17296632837338</v>
      </c>
      <c r="S43" s="77">
        <f t="shared" si="9"/>
        <v>608.17296632837338</v>
      </c>
    </row>
    <row r="44" spans="2:19">
      <c r="B44" s="46">
        <f t="shared" si="2"/>
        <v>41</v>
      </c>
      <c r="C44" s="47" t="s">
        <v>29</v>
      </c>
      <c r="D44" s="54" t="s">
        <v>36</v>
      </c>
      <c r="E44" s="55" t="s">
        <v>91</v>
      </c>
      <c r="F44" s="55" t="s">
        <v>40</v>
      </c>
      <c r="G44" s="56">
        <v>46267</v>
      </c>
      <c r="H44" s="57" t="s">
        <v>33</v>
      </c>
      <c r="I44" s="64">
        <v>10.5</v>
      </c>
      <c r="J44" s="73">
        <f t="shared" si="3"/>
        <v>6.8250000000000002</v>
      </c>
      <c r="K44" s="72">
        <v>10.679711161312815</v>
      </c>
      <c r="L44" s="61">
        <f t="shared" si="10"/>
        <v>10.679711161312815</v>
      </c>
      <c r="M44" s="52">
        <f t="shared" si="5"/>
        <v>0</v>
      </c>
      <c r="N44" s="62">
        <f t="shared" si="11"/>
        <v>1.7115348696458556E-2</v>
      </c>
      <c r="O44" s="58">
        <f t="shared" si="12"/>
        <v>1.7115348696458588E-2</v>
      </c>
      <c r="P44" s="77">
        <f t="shared" si="6"/>
        <v>685.71428571428567</v>
      </c>
      <c r="Q44" s="77">
        <f t="shared" si="7"/>
        <v>1054.9450549450548</v>
      </c>
      <c r="R44" s="77">
        <f t="shared" si="8"/>
        <v>674.17553632741999</v>
      </c>
      <c r="S44" s="77">
        <f t="shared" si="9"/>
        <v>674.17553632741999</v>
      </c>
    </row>
    <row r="45" spans="2:19">
      <c r="B45" s="46">
        <f t="shared" si="2"/>
        <v>42</v>
      </c>
      <c r="C45" s="47" t="s">
        <v>29</v>
      </c>
      <c r="D45" s="54" t="s">
        <v>80</v>
      </c>
      <c r="E45" s="55">
        <v>182</v>
      </c>
      <c r="F45" s="55" t="s">
        <v>81</v>
      </c>
      <c r="G45" s="56">
        <v>46259</v>
      </c>
      <c r="H45" s="57" t="s">
        <v>33</v>
      </c>
      <c r="I45" s="64">
        <v>11.428571428571429</v>
      </c>
      <c r="J45" s="73">
        <f t="shared" si="3"/>
        <v>7.4285714285714288</v>
      </c>
      <c r="K45" s="72">
        <v>11.63</v>
      </c>
      <c r="L45" s="61">
        <f t="shared" si="10"/>
        <v>11.63</v>
      </c>
      <c r="M45" s="52">
        <f t="shared" si="5"/>
        <v>0</v>
      </c>
      <c r="N45" s="62">
        <f t="shared" si="11"/>
        <v>1.7625000000000047E-2</v>
      </c>
      <c r="O45" s="58">
        <f t="shared" si="12"/>
        <v>1.7625000000000002E-2</v>
      </c>
      <c r="P45" s="77">
        <f t="shared" si="6"/>
        <v>630</v>
      </c>
      <c r="Q45" s="77">
        <f t="shared" si="7"/>
        <v>969.23076923076917</v>
      </c>
      <c r="R45" s="77">
        <f t="shared" si="8"/>
        <v>619.08856405846939</v>
      </c>
      <c r="S45" s="77">
        <f t="shared" si="9"/>
        <v>619.08856405846939</v>
      </c>
    </row>
    <row r="46" spans="2:19">
      <c r="B46" s="46">
        <f t="shared" si="2"/>
        <v>43</v>
      </c>
      <c r="C46" s="47" t="s">
        <v>29</v>
      </c>
      <c r="D46" s="54" t="s">
        <v>36</v>
      </c>
      <c r="E46" s="55" t="s">
        <v>114</v>
      </c>
      <c r="F46" s="55" t="s">
        <v>40</v>
      </c>
      <c r="G46" s="56">
        <v>46275</v>
      </c>
      <c r="H46" s="57" t="s">
        <v>33</v>
      </c>
      <c r="I46" s="64">
        <v>10.476190476190476</v>
      </c>
      <c r="J46" s="73">
        <f t="shared" si="3"/>
        <v>6.8095238095238102</v>
      </c>
      <c r="K46" s="72">
        <v>10.79418794823934</v>
      </c>
      <c r="L46" s="61">
        <f t="shared" si="10"/>
        <v>10.79418794823934</v>
      </c>
      <c r="M46" s="52">
        <f t="shared" si="5"/>
        <v>0</v>
      </c>
      <c r="N46" s="62">
        <f t="shared" si="11"/>
        <v>3.0354304150118843E-2</v>
      </c>
      <c r="O46" s="58">
        <f t="shared" si="12"/>
        <v>3.035430415011886E-2</v>
      </c>
      <c r="P46" s="77">
        <f t="shared" si="6"/>
        <v>687.27272727272725</v>
      </c>
      <c r="Q46" s="77">
        <f t="shared" si="7"/>
        <v>1057.3426573426573</v>
      </c>
      <c r="R46" s="77">
        <f t="shared" si="8"/>
        <v>667.02562847021807</v>
      </c>
      <c r="S46" s="77">
        <f t="shared" si="9"/>
        <v>667.02562847021807</v>
      </c>
    </row>
    <row r="47" spans="2:19">
      <c r="B47" s="46">
        <f t="shared" si="2"/>
        <v>44</v>
      </c>
      <c r="C47" s="47" t="s">
        <v>29</v>
      </c>
      <c r="D47" s="54" t="s">
        <v>36</v>
      </c>
      <c r="E47" s="55" t="s">
        <v>41</v>
      </c>
      <c r="F47" s="55" t="s">
        <v>40</v>
      </c>
      <c r="G47" s="56">
        <v>46246</v>
      </c>
      <c r="H47" s="57" t="s">
        <v>33</v>
      </c>
      <c r="I47" s="64">
        <v>9.0960000000000001</v>
      </c>
      <c r="J47" s="73">
        <f t="shared" si="3"/>
        <v>5.9123999999999999</v>
      </c>
      <c r="K47" s="72">
        <v>9.452</v>
      </c>
      <c r="L47" s="61">
        <f t="shared" si="10"/>
        <v>9.452</v>
      </c>
      <c r="M47" s="52">
        <f t="shared" si="5"/>
        <v>0</v>
      </c>
      <c r="N47" s="62">
        <f t="shared" si="11"/>
        <v>3.9138082673702709E-2</v>
      </c>
      <c r="O47" s="58">
        <f t="shared" si="12"/>
        <v>3.9138082673702668E-2</v>
      </c>
      <c r="P47" s="77">
        <f t="shared" si="6"/>
        <v>791.55672823218993</v>
      </c>
      <c r="Q47" s="77">
        <f t="shared" si="7"/>
        <v>1217.779581895677</v>
      </c>
      <c r="R47" s="77">
        <f t="shared" si="8"/>
        <v>761.74354633939902</v>
      </c>
      <c r="S47" s="77">
        <f t="shared" si="9"/>
        <v>761.74354633939902</v>
      </c>
    </row>
    <row r="48" spans="2:19">
      <c r="B48" s="46">
        <f t="shared" si="2"/>
        <v>45</v>
      </c>
      <c r="C48" s="47" t="s">
        <v>29</v>
      </c>
      <c r="D48" s="54" t="s">
        <v>80</v>
      </c>
      <c r="E48" s="55">
        <v>183</v>
      </c>
      <c r="F48" s="55" t="s">
        <v>81</v>
      </c>
      <c r="G48" s="56">
        <v>46259</v>
      </c>
      <c r="H48" s="57" t="s">
        <v>33</v>
      </c>
      <c r="I48" s="64">
        <v>11.428571428571429</v>
      </c>
      <c r="J48" s="73">
        <f t="shared" si="3"/>
        <v>7.4285714285714288</v>
      </c>
      <c r="K48" s="72">
        <v>11.945</v>
      </c>
      <c r="L48" s="61">
        <f t="shared" si="10"/>
        <v>11.945</v>
      </c>
      <c r="M48" s="52">
        <f t="shared" si="5"/>
        <v>0</v>
      </c>
      <c r="N48" s="62">
        <f t="shared" si="11"/>
        <v>4.5187499999999999E-2</v>
      </c>
      <c r="O48" s="58">
        <f t="shared" si="12"/>
        <v>4.5187499999999936E-2</v>
      </c>
      <c r="P48" s="77">
        <f t="shared" si="6"/>
        <v>630</v>
      </c>
      <c r="Q48" s="77">
        <f t="shared" si="7"/>
        <v>969.23076923076917</v>
      </c>
      <c r="R48" s="77">
        <f t="shared" si="8"/>
        <v>602.76266220175808</v>
      </c>
      <c r="S48" s="77">
        <f t="shared" si="9"/>
        <v>602.76266220175808</v>
      </c>
    </row>
    <row r="49" spans="2:19">
      <c r="B49" s="46">
        <f t="shared" si="2"/>
        <v>46</v>
      </c>
      <c r="C49" s="47" t="s">
        <v>29</v>
      </c>
      <c r="D49" s="54" t="s">
        <v>36</v>
      </c>
      <c r="E49" s="54" t="s">
        <v>87</v>
      </c>
      <c r="F49" s="55" t="s">
        <v>40</v>
      </c>
      <c r="G49" s="56">
        <v>46259</v>
      </c>
      <c r="H49" s="57" t="s">
        <v>33</v>
      </c>
      <c r="I49" s="64">
        <v>11.5</v>
      </c>
      <c r="J49" s="73">
        <f t="shared" si="3"/>
        <v>7.4750000000000005</v>
      </c>
      <c r="K49" s="72">
        <v>12.108000000000001</v>
      </c>
      <c r="L49" s="61">
        <f t="shared" si="10"/>
        <v>12.108000000000001</v>
      </c>
      <c r="M49" s="52">
        <f t="shared" si="5"/>
        <v>0</v>
      </c>
      <c r="N49" s="62">
        <f t="shared" si="11"/>
        <v>5.2869565217391348E-2</v>
      </c>
      <c r="O49" s="58">
        <f t="shared" si="12"/>
        <v>5.286956521739139E-2</v>
      </c>
      <c r="P49" s="77">
        <f t="shared" si="6"/>
        <v>626.08695652173913</v>
      </c>
      <c r="Q49" s="77">
        <f t="shared" si="7"/>
        <v>963.21070234113711</v>
      </c>
      <c r="R49" s="77">
        <f t="shared" si="8"/>
        <v>594.64816650148657</v>
      </c>
      <c r="S49" s="77">
        <f t="shared" si="9"/>
        <v>594.64816650148657</v>
      </c>
    </row>
    <row r="50" spans="2:19">
      <c r="B50" s="46">
        <f t="shared" si="2"/>
        <v>47</v>
      </c>
      <c r="C50" s="47" t="s">
        <v>29</v>
      </c>
      <c r="D50" s="54" t="s">
        <v>36</v>
      </c>
      <c r="E50" s="55">
        <v>1734</v>
      </c>
      <c r="F50" s="55" t="s">
        <v>37</v>
      </c>
      <c r="G50" s="56">
        <v>46246</v>
      </c>
      <c r="H50" s="57" t="s">
        <v>33</v>
      </c>
      <c r="I50" s="64">
        <v>8.5</v>
      </c>
      <c r="J50" s="73">
        <f t="shared" si="3"/>
        <v>5.5250000000000004</v>
      </c>
      <c r="K50" s="72">
        <v>9.3420000000000005</v>
      </c>
      <c r="L50" s="61">
        <f t="shared" si="10"/>
        <v>9.3420000000000005</v>
      </c>
      <c r="M50" s="52">
        <f t="shared" si="5"/>
        <v>0</v>
      </c>
      <c r="N50" s="62">
        <f t="shared" si="11"/>
        <v>9.9058823529411824E-2</v>
      </c>
      <c r="O50" s="58">
        <f t="shared" si="12"/>
        <v>9.9058823529411866E-2</v>
      </c>
      <c r="P50" s="77">
        <f t="shared" si="6"/>
        <v>847.05882352941171</v>
      </c>
      <c r="Q50" s="77">
        <f t="shared" si="7"/>
        <v>1303.1674208144796</v>
      </c>
      <c r="R50" s="77">
        <f t="shared" si="8"/>
        <v>770.71290944123314</v>
      </c>
      <c r="S50" s="77">
        <f t="shared" si="9"/>
        <v>770.71290944123314</v>
      </c>
    </row>
    <row r="51" spans="2:19">
      <c r="B51" s="46">
        <f t="shared" si="2"/>
        <v>48</v>
      </c>
      <c r="C51" s="47" t="s">
        <v>29</v>
      </c>
      <c r="D51" s="54" t="s">
        <v>96</v>
      </c>
      <c r="E51" s="55" t="s">
        <v>92</v>
      </c>
      <c r="F51" s="55" t="s">
        <v>40</v>
      </c>
      <c r="G51" s="56">
        <v>46267</v>
      </c>
      <c r="H51" s="57" t="s">
        <v>33</v>
      </c>
      <c r="I51" s="64">
        <v>8.6449999999999996</v>
      </c>
      <c r="J51" s="73">
        <f t="shared" si="3"/>
        <v>5.6192500000000001</v>
      </c>
      <c r="K51" s="72">
        <v>9.6048888289973569</v>
      </c>
      <c r="L51" s="61">
        <f t="shared" si="10"/>
        <v>9.6048888289973569</v>
      </c>
      <c r="M51" s="52">
        <f t="shared" si="5"/>
        <v>0</v>
      </c>
      <c r="N51" s="62">
        <f t="shared" si="11"/>
        <v>0.11103398831664052</v>
      </c>
      <c r="O51" s="58">
        <f t="shared" si="12"/>
        <v>0.11103398831664046</v>
      </c>
      <c r="P51" s="77">
        <f t="shared" si="6"/>
        <v>832.85135916714864</v>
      </c>
      <c r="Q51" s="77">
        <f t="shared" si="7"/>
        <v>1281.3097833340748</v>
      </c>
      <c r="R51" s="77">
        <f t="shared" si="8"/>
        <v>749.61825463955938</v>
      </c>
      <c r="S51" s="77">
        <f t="shared" si="9"/>
        <v>749.61825463955938</v>
      </c>
    </row>
    <row r="52" spans="2:19">
      <c r="B52" s="46">
        <f t="shared" si="2"/>
        <v>49</v>
      </c>
      <c r="C52" s="47" t="s">
        <v>29</v>
      </c>
      <c r="D52" s="54" t="s">
        <v>36</v>
      </c>
      <c r="E52" s="55" t="s">
        <v>95</v>
      </c>
      <c r="F52" s="55" t="s">
        <v>97</v>
      </c>
      <c r="G52" s="56">
        <v>46267</v>
      </c>
      <c r="H52" s="57" t="s">
        <v>33</v>
      </c>
      <c r="I52" s="64">
        <v>5.5</v>
      </c>
      <c r="J52" s="73">
        <f t="shared" si="3"/>
        <v>3.5750000000000002</v>
      </c>
      <c r="K52" s="72">
        <v>6.8936510189180433</v>
      </c>
      <c r="L52" s="61">
        <f t="shared" si="10"/>
        <v>6.8936510189180433</v>
      </c>
      <c r="M52" s="52">
        <f t="shared" si="5"/>
        <v>0</v>
      </c>
      <c r="N52" s="62">
        <f t="shared" si="11"/>
        <v>0.25339109434873514</v>
      </c>
      <c r="O52" s="58">
        <f t="shared" si="12"/>
        <v>0.25339109434873519</v>
      </c>
      <c r="P52" s="77">
        <f t="shared" si="6"/>
        <v>1309.090909090909</v>
      </c>
      <c r="Q52" s="77">
        <f t="shared" si="7"/>
        <v>2013.9860139860139</v>
      </c>
      <c r="R52" s="77">
        <f t="shared" si="8"/>
        <v>1044.4392935240342</v>
      </c>
      <c r="S52" s="77">
        <f t="shared" si="9"/>
        <v>1044.4392935240342</v>
      </c>
    </row>
    <row r="53" spans="2:19">
      <c r="B53" s="46">
        <f t="shared" si="2"/>
        <v>50</v>
      </c>
      <c r="C53" s="47" t="s">
        <v>29</v>
      </c>
      <c r="D53" s="54" t="s">
        <v>36</v>
      </c>
      <c r="E53" s="55">
        <v>1504</v>
      </c>
      <c r="F53" s="55" t="s">
        <v>98</v>
      </c>
      <c r="G53" s="56">
        <v>46267</v>
      </c>
      <c r="H53" s="57" t="s">
        <v>33</v>
      </c>
      <c r="I53" s="64">
        <v>9.5</v>
      </c>
      <c r="J53" s="73">
        <f t="shared" si="3"/>
        <v>6.1749999999999998</v>
      </c>
      <c r="K53" s="72">
        <v>12.273991747910591</v>
      </c>
      <c r="L53" s="61">
        <f t="shared" si="10"/>
        <v>12.273991747910591</v>
      </c>
      <c r="M53" s="52">
        <f t="shared" si="5"/>
        <v>0</v>
      </c>
      <c r="N53" s="62">
        <f t="shared" si="11"/>
        <v>0.29199913135900957</v>
      </c>
      <c r="O53" s="58">
        <f t="shared" si="12"/>
        <v>0.29199913135900957</v>
      </c>
      <c r="P53" s="77">
        <f t="shared" si="6"/>
        <v>757.89473684210532</v>
      </c>
      <c r="Q53" s="77">
        <f t="shared" si="7"/>
        <v>1165.9919028340082</v>
      </c>
      <c r="R53" s="77">
        <f t="shared" si="8"/>
        <v>586.60622785783289</v>
      </c>
      <c r="S53" s="77">
        <f t="shared" si="9"/>
        <v>586.60622785783289</v>
      </c>
    </row>
    <row r="54" spans="2:19">
      <c r="B54" s="46">
        <f t="shared" si="2"/>
        <v>51</v>
      </c>
      <c r="C54" s="47" t="s">
        <v>29</v>
      </c>
      <c r="D54" s="54" t="s">
        <v>30</v>
      </c>
      <c r="E54" s="54" t="s">
        <v>31</v>
      </c>
      <c r="F54" s="55" t="s">
        <v>32</v>
      </c>
      <c r="G54" s="56">
        <v>46244</v>
      </c>
      <c r="H54" s="57" t="s">
        <v>33</v>
      </c>
      <c r="I54" s="64">
        <v>1.1879999999999999</v>
      </c>
      <c r="J54" s="73">
        <f t="shared" si="3"/>
        <v>0.7722</v>
      </c>
      <c r="K54" s="72">
        <v>1.615</v>
      </c>
      <c r="L54" s="61">
        <f t="shared" si="10"/>
        <v>1.615</v>
      </c>
      <c r="M54" s="52">
        <f t="shared" si="5"/>
        <v>0</v>
      </c>
      <c r="N54" s="62">
        <f t="shared" si="11"/>
        <v>0.35942760942760948</v>
      </c>
      <c r="O54" s="58">
        <f t="shared" si="12"/>
        <v>0.35942760942760943</v>
      </c>
      <c r="P54" s="77">
        <f t="shared" si="6"/>
        <v>6060.606060606061</v>
      </c>
      <c r="Q54" s="77">
        <f t="shared" si="7"/>
        <v>9324.0093240093247</v>
      </c>
      <c r="R54" s="77">
        <f t="shared" si="8"/>
        <v>4458.2043343653249</v>
      </c>
      <c r="S54" s="77">
        <f t="shared" si="9"/>
        <v>4458.2043343653249</v>
      </c>
    </row>
    <row r="55" spans="2:19">
      <c r="B55" s="46">
        <f t="shared" si="2"/>
        <v>52</v>
      </c>
      <c r="C55" s="47" t="s">
        <v>29</v>
      </c>
      <c r="D55" s="54" t="s">
        <v>96</v>
      </c>
      <c r="E55" s="55">
        <v>5209</v>
      </c>
      <c r="F55" s="55" t="s">
        <v>40</v>
      </c>
      <c r="G55" s="56">
        <v>46277</v>
      </c>
      <c r="H55" s="57" t="s">
        <v>33</v>
      </c>
      <c r="I55" s="64">
        <v>9</v>
      </c>
      <c r="J55" s="73">
        <f t="shared" si="3"/>
        <v>5.8500000000000005</v>
      </c>
      <c r="K55" s="72">
        <v>13.81469387326389</v>
      </c>
      <c r="L55" s="61">
        <f t="shared" si="10"/>
        <v>13.81469387326389</v>
      </c>
      <c r="M55" s="52">
        <f t="shared" si="5"/>
        <v>0</v>
      </c>
      <c r="N55" s="62">
        <f t="shared" si="11"/>
        <v>0.53496598591820999</v>
      </c>
      <c r="O55" s="58">
        <f t="shared" si="12"/>
        <v>0.53496598591820987</v>
      </c>
      <c r="P55" s="77">
        <f t="shared" si="6"/>
        <v>800</v>
      </c>
      <c r="Q55" s="77">
        <f t="shared" si="7"/>
        <v>1230.7692307692307</v>
      </c>
      <c r="R55" s="77">
        <f t="shared" si="8"/>
        <v>521.18418736259059</v>
      </c>
      <c r="S55" s="77">
        <f t="shared" si="9"/>
        <v>521.18418736259059</v>
      </c>
    </row>
    <row r="56" spans="2:19">
      <c r="B56" s="46">
        <f t="shared" si="2"/>
        <v>53</v>
      </c>
      <c r="C56" s="47" t="s">
        <v>29</v>
      </c>
      <c r="D56" s="54" t="s">
        <v>36</v>
      </c>
      <c r="E56" s="54" t="s">
        <v>47</v>
      </c>
      <c r="F56" s="55" t="s">
        <v>40</v>
      </c>
      <c r="G56" s="56">
        <v>46247</v>
      </c>
      <c r="H56" s="57" t="s">
        <v>33</v>
      </c>
      <c r="I56" s="64">
        <v>13.88</v>
      </c>
      <c r="J56" s="73">
        <f t="shared" si="3"/>
        <v>9.0220000000000002</v>
      </c>
      <c r="K56" s="72">
        <v>24.053999999999998</v>
      </c>
      <c r="L56" s="61">
        <f t="shared" si="10"/>
        <v>24.053999999999998</v>
      </c>
      <c r="M56" s="52">
        <f t="shared" si="5"/>
        <v>0</v>
      </c>
      <c r="N56" s="62">
        <f t="shared" si="11"/>
        <v>0.73299711815561941</v>
      </c>
      <c r="O56" s="58">
        <f t="shared" si="12"/>
        <v>0.73299711815561941</v>
      </c>
      <c r="P56" s="77">
        <f t="shared" si="6"/>
        <v>518.73198847262245</v>
      </c>
      <c r="Q56" s="77">
        <f t="shared" si="7"/>
        <v>798.04921303480376</v>
      </c>
      <c r="R56" s="77">
        <f t="shared" si="8"/>
        <v>299.32651534048392</v>
      </c>
      <c r="S56" s="77">
        <f t="shared" si="9"/>
        <v>299.32651534048392</v>
      </c>
    </row>
    <row r="57" spans="2:19">
      <c r="B57" s="46">
        <f t="shared" si="2"/>
        <v>54</v>
      </c>
      <c r="C57" s="47" t="s">
        <v>29</v>
      </c>
      <c r="D57" s="54" t="s">
        <v>36</v>
      </c>
      <c r="E57" s="54" t="s">
        <v>44</v>
      </c>
      <c r="F57" s="55" t="s">
        <v>40</v>
      </c>
      <c r="G57" s="56">
        <v>46247</v>
      </c>
      <c r="H57" s="57" t="s">
        <v>33</v>
      </c>
      <c r="I57" s="64">
        <v>11.27</v>
      </c>
      <c r="J57" s="73">
        <f t="shared" si="3"/>
        <v>7.3254999999999999</v>
      </c>
      <c r="K57" s="72">
        <v>23.82</v>
      </c>
      <c r="L57" s="61">
        <f t="shared" si="10"/>
        <v>23.82</v>
      </c>
      <c r="M57" s="52">
        <f t="shared" si="5"/>
        <v>0</v>
      </c>
      <c r="N57" s="62">
        <f t="shared" si="11"/>
        <v>1.1135758651286602</v>
      </c>
      <c r="O57" s="58">
        <f t="shared" si="12"/>
        <v>1.1135758651286602</v>
      </c>
      <c r="P57" s="77">
        <f t="shared" si="6"/>
        <v>638.86424134871345</v>
      </c>
      <c r="Q57" s="77">
        <f t="shared" si="7"/>
        <v>982.8680636134053</v>
      </c>
      <c r="R57" s="77">
        <f>($T$3/K57)*0.5</f>
        <v>302.26700251889167</v>
      </c>
      <c r="S57" s="77">
        <f>($T$3/L57)*0.5</f>
        <v>302.26700251889167</v>
      </c>
    </row>
    <row r="58" spans="2:19">
      <c r="B58" s="46">
        <f t="shared" si="2"/>
        <v>55</v>
      </c>
      <c r="C58" s="47" t="s">
        <v>29</v>
      </c>
      <c r="D58" s="54" t="s">
        <v>36</v>
      </c>
      <c r="E58" s="54" t="s">
        <v>46</v>
      </c>
      <c r="F58" s="55" t="s">
        <v>40</v>
      </c>
      <c r="G58" s="56">
        <v>46247</v>
      </c>
      <c r="H58" s="57" t="s">
        <v>33</v>
      </c>
      <c r="I58" s="64">
        <v>11.27</v>
      </c>
      <c r="J58" s="73">
        <f t="shared" si="3"/>
        <v>7.3254999999999999</v>
      </c>
      <c r="K58" s="72">
        <v>23.82</v>
      </c>
      <c r="L58" s="61">
        <f t="shared" si="10"/>
        <v>23.82</v>
      </c>
      <c r="M58" s="52">
        <f t="shared" si="5"/>
        <v>0</v>
      </c>
      <c r="N58" s="62">
        <f t="shared" si="11"/>
        <v>1.1135758651286602</v>
      </c>
      <c r="O58" s="58">
        <f t="shared" si="12"/>
        <v>1.1135758651286602</v>
      </c>
      <c r="P58" s="77">
        <f t="shared" si="6"/>
        <v>638.86424134871345</v>
      </c>
      <c r="Q58" s="77">
        <f>($T$3/J58)*0.5</f>
        <v>982.8680636134053</v>
      </c>
      <c r="R58" s="77">
        <f t="shared" si="8"/>
        <v>302.26700251889167</v>
      </c>
      <c r="S58" s="77">
        <f t="shared" si="9"/>
        <v>302.26700251889167</v>
      </c>
    </row>
    <row r="59" spans="2:19">
      <c r="B59" s="46">
        <f t="shared" si="2"/>
        <v>56</v>
      </c>
      <c r="C59" s="47" t="s">
        <v>29</v>
      </c>
      <c r="D59" s="54" t="s">
        <v>36</v>
      </c>
      <c r="E59" s="54" t="s">
        <v>49</v>
      </c>
      <c r="F59" s="55" t="s">
        <v>40</v>
      </c>
      <c r="G59" s="56">
        <v>46247</v>
      </c>
      <c r="H59" s="57" t="s">
        <v>33</v>
      </c>
      <c r="I59" s="64">
        <v>10.82</v>
      </c>
      <c r="J59" s="73">
        <f t="shared" si="3"/>
        <v>7.0330000000000004</v>
      </c>
      <c r="K59" s="72">
        <v>24.053999999999998</v>
      </c>
      <c r="L59" s="61">
        <f t="shared" si="10"/>
        <v>24.053999999999998</v>
      </c>
      <c r="M59" s="52">
        <f t="shared" si="5"/>
        <v>0</v>
      </c>
      <c r="N59" s="62">
        <f t="shared" si="11"/>
        <v>1.2231053604436226</v>
      </c>
      <c r="O59" s="58">
        <f t="shared" si="12"/>
        <v>1.2231053604436228</v>
      </c>
      <c r="P59" s="77">
        <f t="shared" si="6"/>
        <v>665.43438077634005</v>
      </c>
      <c r="Q59" s="77">
        <f t="shared" si="7"/>
        <v>1023.7452011943693</v>
      </c>
      <c r="R59" s="77">
        <f t="shared" si="8"/>
        <v>299.32651534048392</v>
      </c>
      <c r="S59" s="77">
        <f t="shared" si="9"/>
        <v>299.32651534048392</v>
      </c>
    </row>
    <row r="60" spans="2:19">
      <c r="B60" s="46">
        <f t="shared" si="2"/>
        <v>57</v>
      </c>
      <c r="D60" s="48" t="s">
        <v>36</v>
      </c>
      <c r="E60" s="49" t="s">
        <v>143</v>
      </c>
      <c r="F60" s="49" t="s">
        <v>40</v>
      </c>
      <c r="G60" s="50">
        <v>46284</v>
      </c>
      <c r="H60" s="47" t="s">
        <v>33</v>
      </c>
      <c r="I60" s="63">
        <v>9.25</v>
      </c>
      <c r="J60" s="70">
        <f t="shared" si="3"/>
        <v>6.0125000000000002</v>
      </c>
      <c r="K60" s="71">
        <v>8.2606999625898432</v>
      </c>
      <c r="L60" s="59">
        <f t="shared" ref="L60:L63" si="13">K60+(K60*M60)</f>
        <v>7.434629966330859</v>
      </c>
      <c r="M60" s="52">
        <f t="shared" ref="M60:M63" si="14">IF(N60&lt;=-20%, -15%, IF(N60&lt;=-10%, -10%, IF(N60&lt;0%, -5%, 0)))</f>
        <v>-0.1</v>
      </c>
      <c r="N60" s="62">
        <f t="shared" ref="N60:N63" si="15">IF(OR(I60="",K60="",I60=0),"",(K60-I60)/I60)</f>
        <v>-0.10695135539569263</v>
      </c>
      <c r="O60" s="58">
        <f t="shared" ref="O60:O63" si="16">(L60/I60)-1</f>
        <v>-0.19625621985612329</v>
      </c>
      <c r="P60" s="77">
        <f t="shared" ref="P60:P63" si="17">($T$3/I60)*0.5</f>
        <v>778.37837837837833</v>
      </c>
      <c r="Q60" s="77">
        <f t="shared" ref="Q60:Q63" si="18">($T$3/J60)*0.5</f>
        <v>1197.5051975051974</v>
      </c>
      <c r="R60" s="77">
        <f t="shared" ref="R60:R63" si="19">($T$3/K60)*0.5</f>
        <v>871.59684198755247</v>
      </c>
      <c r="S60" s="77">
        <f t="shared" ref="S60:S63" si="20">($T$3/L60)*0.5</f>
        <v>968.44093554172491</v>
      </c>
    </row>
    <row r="61" spans="2:19">
      <c r="B61" s="46">
        <f t="shared" si="2"/>
        <v>58</v>
      </c>
      <c r="D61" s="48" t="s">
        <v>36</v>
      </c>
      <c r="E61" s="49" t="s">
        <v>144</v>
      </c>
      <c r="F61" s="49" t="s">
        <v>40</v>
      </c>
      <c r="G61" s="50">
        <v>46284</v>
      </c>
      <c r="H61" s="47" t="s">
        <v>33</v>
      </c>
      <c r="I61" s="63">
        <v>10.5</v>
      </c>
      <c r="J61" s="70">
        <f t="shared" si="3"/>
        <v>6.8250000000000002</v>
      </c>
      <c r="K61" s="71">
        <v>10.151028634911777</v>
      </c>
      <c r="L61" s="59">
        <f t="shared" si="13"/>
        <v>9.6434772031661886</v>
      </c>
      <c r="M61" s="52">
        <f t="shared" si="14"/>
        <v>-0.05</v>
      </c>
      <c r="N61" s="62">
        <f t="shared" si="15"/>
        <v>-3.323536810364032E-2</v>
      </c>
      <c r="O61" s="58">
        <f t="shared" si="16"/>
        <v>-8.1573599698458232E-2</v>
      </c>
      <c r="P61" s="77">
        <f t="shared" si="17"/>
        <v>685.71428571428567</v>
      </c>
      <c r="Q61" s="77">
        <f t="shared" si="18"/>
        <v>1054.9450549450548</v>
      </c>
      <c r="R61" s="77">
        <f t="shared" si="19"/>
        <v>709.287724323573</v>
      </c>
      <c r="S61" s="77">
        <f t="shared" si="20"/>
        <v>746.61865718270838</v>
      </c>
    </row>
    <row r="62" spans="2:19">
      <c r="B62" s="46">
        <f t="shared" si="2"/>
        <v>59</v>
      </c>
      <c r="D62" s="54" t="s">
        <v>36</v>
      </c>
      <c r="E62" s="54" t="s">
        <v>145</v>
      </c>
      <c r="F62" s="55" t="s">
        <v>40</v>
      </c>
      <c r="G62" s="56">
        <v>46284</v>
      </c>
      <c r="H62" s="57" t="s">
        <v>33</v>
      </c>
      <c r="I62" s="64">
        <v>9.5500000000000007</v>
      </c>
      <c r="J62" s="73">
        <f t="shared" si="3"/>
        <v>6.2075000000000005</v>
      </c>
      <c r="K62" s="72">
        <v>9.5951628789487664</v>
      </c>
      <c r="L62" s="61">
        <f t="shared" si="13"/>
        <v>9.5951628789487664</v>
      </c>
      <c r="M62" s="52">
        <f t="shared" si="14"/>
        <v>0</v>
      </c>
      <c r="N62" s="62">
        <f t="shared" si="15"/>
        <v>4.7290972721220617E-3</v>
      </c>
      <c r="O62" s="58">
        <f t="shared" si="16"/>
        <v>4.7290972721221181E-3</v>
      </c>
      <c r="P62" s="77">
        <f t="shared" si="17"/>
        <v>753.92670157068062</v>
      </c>
      <c r="Q62" s="77">
        <f t="shared" si="18"/>
        <v>1159.8872331856624</v>
      </c>
      <c r="R62" s="77">
        <f t="shared" si="19"/>
        <v>750.378090589414</v>
      </c>
      <c r="S62" s="77">
        <f t="shared" si="20"/>
        <v>750.378090589414</v>
      </c>
    </row>
    <row r="63" spans="2:19">
      <c r="B63" s="46">
        <f t="shared" si="2"/>
        <v>60</v>
      </c>
      <c r="D63" s="54" t="s">
        <v>36</v>
      </c>
      <c r="E63" s="54" t="s">
        <v>146</v>
      </c>
      <c r="F63" s="55" t="s">
        <v>40</v>
      </c>
      <c r="G63" s="56">
        <v>46284</v>
      </c>
      <c r="H63" s="57" t="s">
        <v>33</v>
      </c>
      <c r="I63" s="64">
        <v>9</v>
      </c>
      <c r="J63" s="73">
        <f t="shared" si="3"/>
        <v>5.8500000000000005</v>
      </c>
      <c r="K63" s="72">
        <v>9.8197153015784444</v>
      </c>
      <c r="L63" s="61">
        <f t="shared" si="13"/>
        <v>9.8197153015784444</v>
      </c>
      <c r="M63" s="52">
        <f t="shared" si="14"/>
        <v>0</v>
      </c>
      <c r="N63" s="62">
        <f t="shared" si="15"/>
        <v>9.1079477953160487E-2</v>
      </c>
      <c r="O63" s="58">
        <f t="shared" si="16"/>
        <v>9.1079477953160515E-2</v>
      </c>
      <c r="P63" s="77">
        <f t="shared" si="17"/>
        <v>800</v>
      </c>
      <c r="Q63" s="77">
        <f t="shared" si="18"/>
        <v>1230.7692307692307</v>
      </c>
      <c r="R63" s="77">
        <f t="shared" si="19"/>
        <v>733.21881326260598</v>
      </c>
      <c r="S63" s="77">
        <f t="shared" si="20"/>
        <v>733.21881326260598</v>
      </c>
    </row>
  </sheetData>
  <mergeCells count="1">
    <mergeCell ref="P2:S2"/>
  </mergeCells>
  <conditionalFormatting sqref="N4:N63">
    <cfRule type="cellIs" dxfId="13" priority="1" operator="lessThan">
      <formula>0</formula>
    </cfRule>
    <cfRule type="cellIs" dxfId="12" priority="2" operator="greaterThan">
      <formula>0</formula>
    </cfRule>
  </conditionalFormatting>
  <dataValidations disablePrompts="1" count="2">
    <dataValidation type="list" sqref="C4:C59">
      <formula1>"新款 / New Style,現在款 / Current Style,舊款 / Old Style"</formula1>
    </dataValidation>
    <dataValidation type="list" sqref="F4:F63">
      <formula1>"工作服 / Workwear,襯衫 / Shirt,上衣 / Top,外套 / Jacket,長褲 / Trousers,短褲 / Shorts,裙子 / Skirt,連身衣 / Coverall,圍裙 / Apron,其他 / Other"</formula1>
    </dataValidation>
  </dataValidations>
  <pageMargins left="0.2" right="0.2" top="0.25" bottom="0.25" header="0.3" footer="0.3"/>
  <pageSetup paperSize="9" scale="66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IE更新 IE Update</vt:lpstr>
      <vt:lpstr>款式圖 SMV Style Ref</vt:lpstr>
      <vt:lpstr>差異 % Change % (1)</vt:lpstr>
      <vt:lpstr>'差異 % Change % (1)'!Print_Area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 Sokha</cp:lastModifiedBy>
  <cp:lastPrinted>2026-09-13T07:00:56Z</cp:lastPrinted>
  <dcterms:created xsi:type="dcterms:W3CDTF">2026-08-19T07:31:23Z</dcterms:created>
  <dcterms:modified xsi:type="dcterms:W3CDTF">2026-09-25T01:45:53Z</dcterms:modified>
</cp:coreProperties>
</file>