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 RECORDS\GIT GRADESHEET\BSCS 4-A\"/>
    </mc:Choice>
  </mc:AlternateContent>
  <xr:revisionPtr revIDLastSave="0" documentId="13_ncr:1_{3FDFE108-F7BF-424F-BA48-86519E93412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10" r:id="rId1"/>
    <sheet name="Basic Info" sheetId="14" r:id="rId2"/>
    <sheet name="MIDTERM" sheetId="1" r:id="rId3"/>
    <sheet name="FINAL" sheetId="12" r:id="rId4"/>
    <sheet name="TRANSMITTAL" sheetId="15" r:id="rId5"/>
  </sheets>
  <definedNames>
    <definedName name="cs" localSheetId="3">FINAL!$M$16:$P$16</definedName>
    <definedName name="cs">MIDTERM!$M$17:$P$17</definedName>
    <definedName name="exam" localSheetId="3">FINAL!$T$16:$U$16</definedName>
    <definedName name="exam">MIDTERM!$T$17:$U$17</definedName>
    <definedName name="f_cs">#REF!</definedName>
    <definedName name="f_exam">#REF!</definedName>
    <definedName name="f_quiz">#REF!</definedName>
    <definedName name="m_cs">#REF!</definedName>
    <definedName name="m_exam">#REF!</definedName>
    <definedName name="m_quiz">#REF!</definedName>
    <definedName name="_xlnm.Print_Area" localSheetId="3">FINAL!$B$2:$AC$86</definedName>
    <definedName name="_xlnm.Print_Area" localSheetId="2">MIDTERM!$B$2:$Y$84</definedName>
    <definedName name="_xlnm.Print_Area" localSheetId="4">TRANSMITTAL!$C$2:$L$45</definedName>
    <definedName name="_xlnm.Print_Titles" localSheetId="3">FINAL!$2:$16</definedName>
    <definedName name="_xlnm.Print_Titles" localSheetId="2">MIDTERM!$2:$17</definedName>
    <definedName name="quiz" localSheetId="3">FINAL!$F$16:$I$16</definedName>
    <definedName name="quiz">MIDTERM!$F$17:$I$17</definedName>
    <definedName name="TCS" localSheetId="3">FINAL!$Q$16</definedName>
    <definedName name="TCS">MIDTERM!$Q$17</definedName>
    <definedName name="TME" localSheetId="3">FINAL!$V$16</definedName>
    <definedName name="TME">MIDTERM!$V$17</definedName>
    <definedName name="TOTAL" localSheetId="3">FINAL!$J$16</definedName>
    <definedName name="TOTAL">MIDTERM!$J$17</definedName>
    <definedName name="TQ" localSheetId="3">FINAL!$J$16</definedName>
    <definedName name="TQ">MIDTERM!$J$17</definedName>
    <definedName name="ZZZ100">FINAL!$I$4</definedName>
    <definedName name="ZZZ1000">FINAL!$I$4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6" i="12" l="1"/>
  <c r="W16" i="12" s="1"/>
  <c r="X16" i="12" s="1"/>
  <c r="W10" i="12"/>
  <c r="W11" i="12"/>
  <c r="W12" i="12"/>
  <c r="V17" i="12"/>
  <c r="V18" i="12"/>
  <c r="W18" i="12"/>
  <c r="X18" i="12" s="1"/>
  <c r="V19" i="12"/>
  <c r="W19" i="12" s="1"/>
  <c r="X19" i="12" s="1"/>
  <c r="V20" i="12"/>
  <c r="W20" i="12"/>
  <c r="X20" i="12" s="1"/>
  <c r="V21" i="12"/>
  <c r="W21" i="12" s="1"/>
  <c r="X21" i="12" s="1"/>
  <c r="V22" i="12"/>
  <c r="W22" i="12"/>
  <c r="X22" i="12" s="1"/>
  <c r="V23" i="12"/>
  <c r="W23" i="12" s="1"/>
  <c r="X23" i="12" s="1"/>
  <c r="V24" i="12"/>
  <c r="W24" i="12"/>
  <c r="X24" i="12" s="1"/>
  <c r="V25" i="12"/>
  <c r="W25" i="12" s="1"/>
  <c r="X25" i="12" s="1"/>
  <c r="V26" i="12"/>
  <c r="W26" i="12"/>
  <c r="X26" i="12" s="1"/>
  <c r="V27" i="12"/>
  <c r="W27" i="12"/>
  <c r="X27" i="12" s="1"/>
  <c r="V28" i="12"/>
  <c r="W28" i="12"/>
  <c r="X28" i="12" s="1"/>
  <c r="V29" i="12"/>
  <c r="W29" i="12"/>
  <c r="X29" i="12" s="1"/>
  <c r="V30" i="12"/>
  <c r="W30" i="12"/>
  <c r="X30" i="12" s="1"/>
  <c r="V31" i="12"/>
  <c r="W31" i="12"/>
  <c r="X31" i="12" s="1"/>
  <c r="V32" i="12"/>
  <c r="W32" i="12"/>
  <c r="X32" i="12" s="1"/>
  <c r="V33" i="12"/>
  <c r="W33" i="12"/>
  <c r="X33" i="12" s="1"/>
  <c r="V34" i="12"/>
  <c r="W34" i="12"/>
  <c r="X34" i="12" s="1"/>
  <c r="V35" i="12"/>
  <c r="W35" i="12"/>
  <c r="X35" i="12" s="1"/>
  <c r="V36" i="12"/>
  <c r="W36" i="12"/>
  <c r="X36" i="12" s="1"/>
  <c r="V37" i="12"/>
  <c r="W37" i="12"/>
  <c r="X37" i="12" s="1"/>
  <c r="V38" i="12"/>
  <c r="W38" i="12"/>
  <c r="X38" i="12" s="1"/>
  <c r="V39" i="12"/>
  <c r="W39" i="12"/>
  <c r="X39" i="12" s="1"/>
  <c r="V40" i="12"/>
  <c r="W40" i="12"/>
  <c r="X40" i="12" s="1"/>
  <c r="V41" i="12"/>
  <c r="W41" i="12"/>
  <c r="X41" i="12" s="1"/>
  <c r="V42" i="12"/>
  <c r="W42" i="12"/>
  <c r="X42" i="12" s="1"/>
  <c r="V43" i="12"/>
  <c r="W43" i="12"/>
  <c r="X43" i="12" s="1"/>
  <c r="V44" i="12"/>
  <c r="W44" i="12"/>
  <c r="X44" i="12" s="1"/>
  <c r="V45" i="12"/>
  <c r="W45" i="12"/>
  <c r="X45" i="12" s="1"/>
  <c r="V46" i="12"/>
  <c r="W46" i="12"/>
  <c r="X46" i="12" s="1"/>
  <c r="V47" i="12"/>
  <c r="W47" i="12"/>
  <c r="X47" i="12" s="1"/>
  <c r="V48" i="12"/>
  <c r="W48" i="12"/>
  <c r="X48" i="12" s="1"/>
  <c r="V49" i="12"/>
  <c r="W49" i="12"/>
  <c r="X49" i="12" s="1"/>
  <c r="V50" i="12"/>
  <c r="W50" i="12"/>
  <c r="X50" i="12" s="1"/>
  <c r="V51" i="12"/>
  <c r="W51" i="12"/>
  <c r="X51" i="12" s="1"/>
  <c r="V52" i="12"/>
  <c r="W52" i="12"/>
  <c r="X52" i="12" s="1"/>
  <c r="V53" i="12"/>
  <c r="W53" i="12"/>
  <c r="X53" i="12" s="1"/>
  <c r="V54" i="12"/>
  <c r="W54" i="12"/>
  <c r="X54" i="12" s="1"/>
  <c r="V55" i="12"/>
  <c r="W55" i="12"/>
  <c r="X55" i="12" s="1"/>
  <c r="V56" i="12"/>
  <c r="W56" i="12"/>
  <c r="X56" i="12" s="1"/>
  <c r="V57" i="12"/>
  <c r="W57" i="12"/>
  <c r="X57" i="12" s="1"/>
  <c r="V58" i="12"/>
  <c r="W58" i="12"/>
  <c r="X58" i="12" s="1"/>
  <c r="V59" i="12"/>
  <c r="W59" i="12"/>
  <c r="X59" i="12" s="1"/>
  <c r="V60" i="12"/>
  <c r="W60" i="12"/>
  <c r="X60" i="12" s="1"/>
  <c r="V61" i="12"/>
  <c r="W61" i="12"/>
  <c r="X61" i="12" s="1"/>
  <c r="V62" i="12"/>
  <c r="W62" i="12"/>
  <c r="X62" i="12" s="1"/>
  <c r="V63" i="12"/>
  <c r="W63" i="12"/>
  <c r="X63" i="12" s="1"/>
  <c r="V64" i="12"/>
  <c r="W64" i="12"/>
  <c r="X64" i="12" s="1"/>
  <c r="V65" i="12"/>
  <c r="W65" i="12"/>
  <c r="X65" i="12"/>
  <c r="V66" i="12"/>
  <c r="W66" i="12"/>
  <c r="X66" i="12" s="1"/>
  <c r="V67" i="12"/>
  <c r="W67" i="12"/>
  <c r="X67" i="12"/>
  <c r="V68" i="12"/>
  <c r="W68" i="12"/>
  <c r="X68" i="12" s="1"/>
  <c r="V69" i="12"/>
  <c r="W69" i="12"/>
  <c r="X69" i="12" s="1"/>
  <c r="V70" i="12"/>
  <c r="W70" i="12"/>
  <c r="X70" i="12" s="1"/>
  <c r="V71" i="12"/>
  <c r="W71" i="12"/>
  <c r="X71" i="12" s="1"/>
  <c r="V72" i="12"/>
  <c r="W72" i="12"/>
  <c r="X72" i="12"/>
  <c r="V73" i="12"/>
  <c r="W73" i="12"/>
  <c r="X73" i="12" s="1"/>
  <c r="V74" i="12"/>
  <c r="W74" i="12"/>
  <c r="X74" i="12" s="1"/>
  <c r="V75" i="12"/>
  <c r="W75" i="12"/>
  <c r="X75" i="12" s="1"/>
  <c r="V76" i="12"/>
  <c r="W76" i="12"/>
  <c r="X76" i="12" s="1"/>
  <c r="Q16" i="12"/>
  <c r="R16" i="12" s="1"/>
  <c r="S16" i="12" s="1"/>
  <c r="Q17" i="12"/>
  <c r="R17" i="12" s="1"/>
  <c r="S17" i="12" s="1"/>
  <c r="Q18" i="12"/>
  <c r="R18" i="12"/>
  <c r="S18" i="12" s="1"/>
  <c r="Q19" i="12"/>
  <c r="R19" i="12" s="1"/>
  <c r="S19" i="12" s="1"/>
  <c r="Q20" i="12"/>
  <c r="R20" i="12"/>
  <c r="S20" i="12" s="1"/>
  <c r="Q21" i="12"/>
  <c r="R21" i="12" s="1"/>
  <c r="S21" i="12" s="1"/>
  <c r="Q22" i="12"/>
  <c r="R22" i="12"/>
  <c r="S22" i="12" s="1"/>
  <c r="Q23" i="12"/>
  <c r="R23" i="12" s="1"/>
  <c r="S23" i="12" s="1"/>
  <c r="Q24" i="12"/>
  <c r="R24" i="12"/>
  <c r="S24" i="12" s="1"/>
  <c r="Q25" i="12"/>
  <c r="R25" i="12" s="1"/>
  <c r="S25" i="12" s="1"/>
  <c r="Q26" i="12"/>
  <c r="R26" i="12"/>
  <c r="S26" i="12" s="1"/>
  <c r="Q27" i="12"/>
  <c r="R27" i="12"/>
  <c r="S27" i="12" s="1"/>
  <c r="Q28" i="12"/>
  <c r="R28" i="12"/>
  <c r="S28" i="12" s="1"/>
  <c r="Q29" i="12"/>
  <c r="R29" i="12"/>
  <c r="S29" i="12" s="1"/>
  <c r="Q30" i="12"/>
  <c r="R30" i="12"/>
  <c r="S30" i="12" s="1"/>
  <c r="Q31" i="12"/>
  <c r="R31" i="12"/>
  <c r="S31" i="12" s="1"/>
  <c r="Q32" i="12"/>
  <c r="R32" i="12"/>
  <c r="S32" i="12" s="1"/>
  <c r="Q33" i="12"/>
  <c r="R33" i="12"/>
  <c r="S33" i="12" s="1"/>
  <c r="Q34" i="12"/>
  <c r="R34" i="12"/>
  <c r="S34" i="12" s="1"/>
  <c r="Q35" i="12"/>
  <c r="R35" i="12"/>
  <c r="S35" i="12" s="1"/>
  <c r="Q36" i="12"/>
  <c r="R36" i="12"/>
  <c r="S36" i="12" s="1"/>
  <c r="Q37" i="12"/>
  <c r="R37" i="12"/>
  <c r="S37" i="12" s="1"/>
  <c r="Q38" i="12"/>
  <c r="R38" i="12"/>
  <c r="S38" i="12" s="1"/>
  <c r="Q39" i="12"/>
  <c r="R39" i="12"/>
  <c r="S39" i="12" s="1"/>
  <c r="Q40" i="12"/>
  <c r="R40" i="12"/>
  <c r="S40" i="12" s="1"/>
  <c r="Q41" i="12"/>
  <c r="R41" i="12"/>
  <c r="S41" i="12" s="1"/>
  <c r="Q42" i="12"/>
  <c r="R42" i="12"/>
  <c r="S42" i="12" s="1"/>
  <c r="Q43" i="12"/>
  <c r="R43" i="12"/>
  <c r="S43" i="12" s="1"/>
  <c r="Q44" i="12"/>
  <c r="R44" i="12"/>
  <c r="S44" i="12" s="1"/>
  <c r="Q45" i="12"/>
  <c r="R45" i="12"/>
  <c r="S45" i="12" s="1"/>
  <c r="Q46" i="12"/>
  <c r="R46" i="12"/>
  <c r="S46" i="12" s="1"/>
  <c r="Q47" i="12"/>
  <c r="R47" i="12"/>
  <c r="S47" i="12" s="1"/>
  <c r="Q48" i="12"/>
  <c r="R48" i="12"/>
  <c r="S48" i="12" s="1"/>
  <c r="Q49" i="12"/>
  <c r="R49" i="12"/>
  <c r="S49" i="12" s="1"/>
  <c r="Q50" i="12"/>
  <c r="R50" i="12"/>
  <c r="S50" i="12" s="1"/>
  <c r="Q51" i="12"/>
  <c r="R51" i="12"/>
  <c r="S51" i="12" s="1"/>
  <c r="Q52" i="12"/>
  <c r="R52" i="12"/>
  <c r="S52" i="12" s="1"/>
  <c r="Q53" i="12"/>
  <c r="R53" i="12"/>
  <c r="S53" i="12" s="1"/>
  <c r="Q54" i="12"/>
  <c r="R54" i="12"/>
  <c r="S54" i="12" s="1"/>
  <c r="Q55" i="12"/>
  <c r="R55" i="12"/>
  <c r="S55" i="12" s="1"/>
  <c r="Q56" i="12"/>
  <c r="R56" i="12"/>
  <c r="S56" i="12" s="1"/>
  <c r="Q57" i="12"/>
  <c r="R57" i="12"/>
  <c r="S57" i="12" s="1"/>
  <c r="Q58" i="12"/>
  <c r="R58" i="12"/>
  <c r="S58" i="12" s="1"/>
  <c r="Q59" i="12"/>
  <c r="R59" i="12"/>
  <c r="S59" i="12" s="1"/>
  <c r="Q60" i="12"/>
  <c r="R60" i="12"/>
  <c r="S60" i="12" s="1"/>
  <c r="Q61" i="12"/>
  <c r="R61" i="12"/>
  <c r="S61" i="12" s="1"/>
  <c r="Q62" i="12"/>
  <c r="R62" i="12"/>
  <c r="S62" i="12" s="1"/>
  <c r="Q63" i="12"/>
  <c r="R63" i="12"/>
  <c r="S63" i="12" s="1"/>
  <c r="Q64" i="12"/>
  <c r="R64" i="12"/>
  <c r="S64" i="12" s="1"/>
  <c r="Q65" i="12"/>
  <c r="R65" i="12"/>
  <c r="S65" i="12"/>
  <c r="Q66" i="12"/>
  <c r="R66" i="12"/>
  <c r="S66" i="12" s="1"/>
  <c r="Q67" i="12"/>
  <c r="R67" i="12"/>
  <c r="S67" i="12" s="1"/>
  <c r="Q68" i="12"/>
  <c r="R68" i="12"/>
  <c r="S68" i="12" s="1"/>
  <c r="Q69" i="12"/>
  <c r="R69" i="12"/>
  <c r="S69" i="12" s="1"/>
  <c r="Q70" i="12"/>
  <c r="R70" i="12"/>
  <c r="S70" i="12" s="1"/>
  <c r="Q71" i="12"/>
  <c r="R71" i="12"/>
  <c r="S71" i="12" s="1"/>
  <c r="Q72" i="12"/>
  <c r="R72" i="12"/>
  <c r="S72" i="12" s="1"/>
  <c r="Q73" i="12"/>
  <c r="R73" i="12"/>
  <c r="S73" i="12"/>
  <c r="Q74" i="12"/>
  <c r="R74" i="12"/>
  <c r="S74" i="12" s="1"/>
  <c r="Q75" i="12"/>
  <c r="R75" i="12"/>
  <c r="S75" i="12" s="1"/>
  <c r="Q76" i="12"/>
  <c r="R76" i="12"/>
  <c r="S76" i="12" s="1"/>
  <c r="J16" i="12"/>
  <c r="K16" i="12" s="1"/>
  <c r="L16" i="12" s="1"/>
  <c r="J17" i="12"/>
  <c r="J18" i="12"/>
  <c r="K18" i="12" s="1"/>
  <c r="L18" i="12" s="1"/>
  <c r="J19" i="12"/>
  <c r="K19" i="12" s="1"/>
  <c r="L19" i="12" s="1"/>
  <c r="J20" i="12"/>
  <c r="K20" i="12" s="1"/>
  <c r="L20" i="12" s="1"/>
  <c r="J21" i="12"/>
  <c r="K21" i="12"/>
  <c r="L21" i="12" s="1"/>
  <c r="J22" i="12"/>
  <c r="K22" i="12" s="1"/>
  <c r="L22" i="12" s="1"/>
  <c r="J23" i="12"/>
  <c r="K23" i="12" s="1"/>
  <c r="L23" i="12" s="1"/>
  <c r="J24" i="12"/>
  <c r="K24" i="12" s="1"/>
  <c r="L24" i="12" s="1"/>
  <c r="J25" i="12"/>
  <c r="K25" i="12" s="1"/>
  <c r="L25" i="12" s="1"/>
  <c r="J26" i="12"/>
  <c r="K26" i="12"/>
  <c r="L26" i="12" s="1"/>
  <c r="J27" i="12"/>
  <c r="K27" i="12"/>
  <c r="L27" i="12" s="1"/>
  <c r="J28" i="12"/>
  <c r="K28" i="12"/>
  <c r="L28" i="12" s="1"/>
  <c r="J29" i="12"/>
  <c r="K29" i="12"/>
  <c r="L29" i="12" s="1"/>
  <c r="J30" i="12"/>
  <c r="K30" i="12"/>
  <c r="L30" i="12" s="1"/>
  <c r="J31" i="12"/>
  <c r="K31" i="12"/>
  <c r="L31" i="12" s="1"/>
  <c r="J32" i="12"/>
  <c r="K32" i="12"/>
  <c r="L32" i="12" s="1"/>
  <c r="J33" i="12"/>
  <c r="K33" i="12"/>
  <c r="L33" i="12" s="1"/>
  <c r="J34" i="12"/>
  <c r="K34" i="12"/>
  <c r="L34" i="12" s="1"/>
  <c r="J35" i="12"/>
  <c r="K35" i="12"/>
  <c r="L35" i="12" s="1"/>
  <c r="J36" i="12"/>
  <c r="K36" i="12"/>
  <c r="L36" i="12" s="1"/>
  <c r="J37" i="12"/>
  <c r="K37" i="12"/>
  <c r="L37" i="12" s="1"/>
  <c r="J38" i="12"/>
  <c r="K38" i="12"/>
  <c r="L38" i="12" s="1"/>
  <c r="J39" i="12"/>
  <c r="K39" i="12"/>
  <c r="L39" i="12" s="1"/>
  <c r="J40" i="12"/>
  <c r="K40" i="12"/>
  <c r="L40" i="12" s="1"/>
  <c r="J41" i="12"/>
  <c r="K41" i="12"/>
  <c r="L41" i="12" s="1"/>
  <c r="J42" i="12"/>
  <c r="K42" i="12"/>
  <c r="L42" i="12" s="1"/>
  <c r="J43" i="12"/>
  <c r="K43" i="12"/>
  <c r="L43" i="12" s="1"/>
  <c r="J44" i="12"/>
  <c r="K44" i="12"/>
  <c r="L44" i="12" s="1"/>
  <c r="J45" i="12"/>
  <c r="K45" i="12"/>
  <c r="L45" i="12" s="1"/>
  <c r="J46" i="12"/>
  <c r="K46" i="12"/>
  <c r="L46" i="12" s="1"/>
  <c r="J47" i="12"/>
  <c r="K47" i="12"/>
  <c r="L47" i="12" s="1"/>
  <c r="J48" i="12"/>
  <c r="K48" i="12"/>
  <c r="L48" i="12" s="1"/>
  <c r="J49" i="12"/>
  <c r="K49" i="12"/>
  <c r="L49" i="12" s="1"/>
  <c r="J50" i="12"/>
  <c r="K50" i="12"/>
  <c r="L50" i="12" s="1"/>
  <c r="J51" i="12"/>
  <c r="K51" i="12"/>
  <c r="L51" i="12" s="1"/>
  <c r="J52" i="12"/>
  <c r="K52" i="12"/>
  <c r="L52" i="12" s="1"/>
  <c r="J53" i="12"/>
  <c r="K53" i="12"/>
  <c r="L53" i="12" s="1"/>
  <c r="J54" i="12"/>
  <c r="K54" i="12"/>
  <c r="L54" i="12" s="1"/>
  <c r="J55" i="12"/>
  <c r="K55" i="12"/>
  <c r="L55" i="12" s="1"/>
  <c r="J56" i="12"/>
  <c r="K56" i="12"/>
  <c r="L56" i="12" s="1"/>
  <c r="J57" i="12"/>
  <c r="K57" i="12"/>
  <c r="L57" i="12" s="1"/>
  <c r="J58" i="12"/>
  <c r="K58" i="12"/>
  <c r="L58" i="12"/>
  <c r="J59" i="12"/>
  <c r="K59" i="12"/>
  <c r="L59" i="12" s="1"/>
  <c r="J60" i="12"/>
  <c r="K60" i="12"/>
  <c r="L60" i="12" s="1"/>
  <c r="J61" i="12"/>
  <c r="K61" i="12"/>
  <c r="L61" i="12" s="1"/>
  <c r="J62" i="12"/>
  <c r="K62" i="12"/>
  <c r="L62" i="12" s="1"/>
  <c r="J63" i="12"/>
  <c r="K63" i="12"/>
  <c r="L63" i="12" s="1"/>
  <c r="J64" i="12"/>
  <c r="K64" i="12"/>
  <c r="L64" i="12" s="1"/>
  <c r="J65" i="12"/>
  <c r="K65" i="12"/>
  <c r="L65" i="12" s="1"/>
  <c r="J66" i="12"/>
  <c r="K66" i="12"/>
  <c r="L66" i="12" s="1"/>
  <c r="J67" i="12"/>
  <c r="K67" i="12"/>
  <c r="L67" i="12" s="1"/>
  <c r="J68" i="12"/>
  <c r="K68" i="12"/>
  <c r="L68" i="12" s="1"/>
  <c r="J69" i="12"/>
  <c r="K69" i="12"/>
  <c r="L69" i="12" s="1"/>
  <c r="J70" i="12"/>
  <c r="K70" i="12"/>
  <c r="L70" i="12" s="1"/>
  <c r="J71" i="12"/>
  <c r="K71" i="12"/>
  <c r="L71" i="12" s="1"/>
  <c r="J72" i="12"/>
  <c r="K72" i="12"/>
  <c r="L72" i="12" s="1"/>
  <c r="J73" i="12"/>
  <c r="K73" i="12"/>
  <c r="L73" i="12" s="1"/>
  <c r="J74" i="12"/>
  <c r="K74" i="12"/>
  <c r="L74" i="12"/>
  <c r="J75" i="12"/>
  <c r="K75" i="12"/>
  <c r="L75" i="12" s="1"/>
  <c r="J76" i="12"/>
  <c r="K76" i="12"/>
  <c r="L76" i="12" s="1"/>
  <c r="D10" i="12"/>
  <c r="D11" i="12"/>
  <c r="D12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C21" i="12"/>
  <c r="D21" i="12"/>
  <c r="E21" i="12"/>
  <c r="C22" i="12"/>
  <c r="D22" i="12"/>
  <c r="E22" i="12"/>
  <c r="C23" i="12"/>
  <c r="D23" i="12"/>
  <c r="E23" i="12"/>
  <c r="C24" i="12"/>
  <c r="D24" i="12"/>
  <c r="E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D29" i="12"/>
  <c r="E29" i="12"/>
  <c r="C30" i="12"/>
  <c r="D30" i="12"/>
  <c r="E30" i="12"/>
  <c r="C31" i="12"/>
  <c r="D31" i="12"/>
  <c r="E31" i="12"/>
  <c r="C32" i="12"/>
  <c r="D32" i="12"/>
  <c r="E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D40" i="12"/>
  <c r="E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D48" i="12"/>
  <c r="E48" i="12"/>
  <c r="C49" i="12"/>
  <c r="D49" i="12"/>
  <c r="E49" i="12"/>
  <c r="C50" i="12"/>
  <c r="D50" i="12"/>
  <c r="E50" i="12"/>
  <c r="C51" i="12"/>
  <c r="D51" i="12"/>
  <c r="E51" i="12"/>
  <c r="C52" i="12"/>
  <c r="D52" i="12"/>
  <c r="E52" i="12"/>
  <c r="C53" i="12"/>
  <c r="D53" i="12"/>
  <c r="E53" i="12"/>
  <c r="C54" i="12"/>
  <c r="D54" i="12"/>
  <c r="E54" i="12"/>
  <c r="C55" i="12"/>
  <c r="D55" i="12"/>
  <c r="E55" i="12"/>
  <c r="C56" i="12"/>
  <c r="AC56" i="12" s="1"/>
  <c r="D56" i="12"/>
  <c r="E56" i="12"/>
  <c r="C57" i="12"/>
  <c r="AC57" i="12" s="1"/>
  <c r="D57" i="12"/>
  <c r="E57" i="12"/>
  <c r="C58" i="12"/>
  <c r="AC58" i="12" s="1"/>
  <c r="D58" i="12"/>
  <c r="E58" i="12"/>
  <c r="C59" i="12"/>
  <c r="AC59" i="12" s="1"/>
  <c r="D59" i="12"/>
  <c r="E59" i="12"/>
  <c r="C60" i="12"/>
  <c r="AC60" i="12" s="1"/>
  <c r="D60" i="12"/>
  <c r="E60" i="12"/>
  <c r="C61" i="12"/>
  <c r="AC61" i="12" s="1"/>
  <c r="D61" i="12"/>
  <c r="E61" i="12"/>
  <c r="C62" i="12"/>
  <c r="AC62" i="12" s="1"/>
  <c r="D62" i="12"/>
  <c r="E62" i="12"/>
  <c r="C63" i="12"/>
  <c r="AC63" i="12" s="1"/>
  <c r="D63" i="12"/>
  <c r="E63" i="12"/>
  <c r="C64" i="12"/>
  <c r="AC64" i="12" s="1"/>
  <c r="D64" i="12"/>
  <c r="E64" i="12"/>
  <c r="C65" i="12"/>
  <c r="AC65" i="12" s="1"/>
  <c r="D65" i="12"/>
  <c r="E65" i="12"/>
  <c r="C66" i="12"/>
  <c r="AC66" i="12" s="1"/>
  <c r="D66" i="12"/>
  <c r="E66" i="12"/>
  <c r="C67" i="12"/>
  <c r="AC67" i="12" s="1"/>
  <c r="D67" i="12"/>
  <c r="E67" i="12"/>
  <c r="C68" i="12"/>
  <c r="AC68" i="12" s="1"/>
  <c r="D68" i="12"/>
  <c r="E68" i="12"/>
  <c r="C69" i="12"/>
  <c r="AC69" i="12" s="1"/>
  <c r="D69" i="12"/>
  <c r="E69" i="12"/>
  <c r="C70" i="12"/>
  <c r="AC70" i="12" s="1"/>
  <c r="D70" i="12"/>
  <c r="E70" i="12"/>
  <c r="C71" i="12"/>
  <c r="AC71" i="12" s="1"/>
  <c r="D71" i="12"/>
  <c r="E71" i="12"/>
  <c r="C72" i="12"/>
  <c r="AC72" i="12" s="1"/>
  <c r="D72" i="12"/>
  <c r="E72" i="12"/>
  <c r="C73" i="12"/>
  <c r="AC73" i="12" s="1"/>
  <c r="D73" i="12"/>
  <c r="E73" i="12"/>
  <c r="C74" i="12"/>
  <c r="AC74" i="12" s="1"/>
  <c r="D74" i="12"/>
  <c r="E74" i="12"/>
  <c r="C75" i="12"/>
  <c r="AC75" i="12" s="1"/>
  <c r="D75" i="12"/>
  <c r="E75" i="12"/>
  <c r="C76" i="12"/>
  <c r="AC76" i="12" s="1"/>
  <c r="D76" i="12"/>
  <c r="E76" i="12"/>
  <c r="D80" i="12"/>
  <c r="D85" i="12"/>
  <c r="R27" i="1"/>
  <c r="S27" i="1" s="1"/>
  <c r="R28" i="1"/>
  <c r="S28" i="1" s="1"/>
  <c r="R29" i="1"/>
  <c r="R30" i="1"/>
  <c r="R31" i="1"/>
  <c r="R32" i="1"/>
  <c r="R33" i="1"/>
  <c r="R34" i="1"/>
  <c r="R35" i="1"/>
  <c r="S35" i="1" s="1"/>
  <c r="R36" i="1"/>
  <c r="S36" i="1" s="1"/>
  <c r="R37" i="1"/>
  <c r="R38" i="1"/>
  <c r="R39" i="1"/>
  <c r="R40" i="1"/>
  <c r="R41" i="1"/>
  <c r="R42" i="1"/>
  <c r="R43" i="1"/>
  <c r="S43" i="1" s="1"/>
  <c r="R44" i="1"/>
  <c r="S44" i="1" s="1"/>
  <c r="R45" i="1"/>
  <c r="R46" i="1"/>
  <c r="R47" i="1"/>
  <c r="R48" i="1"/>
  <c r="R49" i="1"/>
  <c r="R50" i="1"/>
  <c r="R51" i="1"/>
  <c r="S51" i="1" s="1"/>
  <c r="R52" i="1"/>
  <c r="S52" i="1" s="1"/>
  <c r="R53" i="1"/>
  <c r="R54" i="1"/>
  <c r="R55" i="1"/>
  <c r="R56" i="1"/>
  <c r="R57" i="1"/>
  <c r="R58" i="1"/>
  <c r="R59" i="1"/>
  <c r="S59" i="1" s="1"/>
  <c r="R60" i="1"/>
  <c r="S60" i="1" s="1"/>
  <c r="R61" i="1"/>
  <c r="R62" i="1"/>
  <c r="R63" i="1"/>
  <c r="R64" i="1"/>
  <c r="R65" i="1"/>
  <c r="R66" i="1"/>
  <c r="R67" i="1"/>
  <c r="S67" i="1" s="1"/>
  <c r="R68" i="1"/>
  <c r="S68" i="1" s="1"/>
  <c r="R69" i="1"/>
  <c r="R70" i="1"/>
  <c r="R71" i="1"/>
  <c r="R72" i="1"/>
  <c r="R73" i="1"/>
  <c r="R74" i="1"/>
  <c r="R75" i="1"/>
  <c r="S75" i="1" s="1"/>
  <c r="R76" i="1"/>
  <c r="S76" i="1" s="1"/>
  <c r="R77" i="1"/>
  <c r="V19" i="1"/>
  <c r="V20" i="1"/>
  <c r="V21" i="1"/>
  <c r="V22" i="1"/>
  <c r="V23" i="1"/>
  <c r="V24" i="1"/>
  <c r="V25" i="1"/>
  <c r="V26" i="1"/>
  <c r="V27" i="1"/>
  <c r="W27" i="1"/>
  <c r="X27" i="1" s="1"/>
  <c r="V28" i="1"/>
  <c r="W28" i="1"/>
  <c r="X28" i="1" s="1"/>
  <c r="V29" i="1"/>
  <c r="W29" i="1"/>
  <c r="X29" i="1" s="1"/>
  <c r="V30" i="1"/>
  <c r="W30" i="1"/>
  <c r="X30" i="1" s="1"/>
  <c r="V31" i="1"/>
  <c r="W31" i="1"/>
  <c r="X31" i="1" s="1"/>
  <c r="V32" i="1"/>
  <c r="W32" i="1"/>
  <c r="X32" i="1" s="1"/>
  <c r="V33" i="1"/>
  <c r="W33" i="1"/>
  <c r="X33" i="1" s="1"/>
  <c r="V34" i="1"/>
  <c r="W34" i="1"/>
  <c r="X34" i="1" s="1"/>
  <c r="V35" i="1"/>
  <c r="W35" i="1"/>
  <c r="X35" i="1" s="1"/>
  <c r="V36" i="1"/>
  <c r="W36" i="1"/>
  <c r="X36" i="1" s="1"/>
  <c r="V37" i="1"/>
  <c r="W37" i="1"/>
  <c r="X37" i="1" s="1"/>
  <c r="V38" i="1"/>
  <c r="W38" i="1"/>
  <c r="X38" i="1" s="1"/>
  <c r="V39" i="1"/>
  <c r="W39" i="1"/>
  <c r="X39" i="1" s="1"/>
  <c r="V40" i="1"/>
  <c r="W40" i="1"/>
  <c r="X40" i="1" s="1"/>
  <c r="V41" i="1"/>
  <c r="W41" i="1"/>
  <c r="X41" i="1" s="1"/>
  <c r="V42" i="1"/>
  <c r="W42" i="1"/>
  <c r="X42" i="1" s="1"/>
  <c r="V43" i="1"/>
  <c r="W43" i="1"/>
  <c r="X43" i="1" s="1"/>
  <c r="V44" i="1"/>
  <c r="W44" i="1"/>
  <c r="X44" i="1" s="1"/>
  <c r="V45" i="1"/>
  <c r="W45" i="1"/>
  <c r="X45" i="1" s="1"/>
  <c r="V46" i="1"/>
  <c r="W46" i="1"/>
  <c r="X46" i="1" s="1"/>
  <c r="V47" i="1"/>
  <c r="W47" i="1"/>
  <c r="X47" i="1" s="1"/>
  <c r="V48" i="1"/>
  <c r="W48" i="1"/>
  <c r="X48" i="1" s="1"/>
  <c r="V49" i="1"/>
  <c r="W49" i="1"/>
  <c r="X49" i="1" s="1"/>
  <c r="V50" i="1"/>
  <c r="W50" i="1"/>
  <c r="X50" i="1" s="1"/>
  <c r="V51" i="1"/>
  <c r="W51" i="1"/>
  <c r="X51" i="1" s="1"/>
  <c r="V52" i="1"/>
  <c r="W52" i="1"/>
  <c r="X52" i="1" s="1"/>
  <c r="V53" i="1"/>
  <c r="W53" i="1"/>
  <c r="X53" i="1" s="1"/>
  <c r="V54" i="1"/>
  <c r="W54" i="1"/>
  <c r="X54" i="1" s="1"/>
  <c r="V55" i="1"/>
  <c r="W55" i="1"/>
  <c r="X55" i="1" s="1"/>
  <c r="V56" i="1"/>
  <c r="W56" i="1"/>
  <c r="X56" i="1" s="1"/>
  <c r="V57" i="1"/>
  <c r="W57" i="1"/>
  <c r="X57" i="1" s="1"/>
  <c r="V58" i="1"/>
  <c r="W58" i="1"/>
  <c r="X58" i="1" s="1"/>
  <c r="V59" i="1"/>
  <c r="W59" i="1"/>
  <c r="X59" i="1" s="1"/>
  <c r="V60" i="1"/>
  <c r="W60" i="1"/>
  <c r="X60" i="1" s="1"/>
  <c r="V61" i="1"/>
  <c r="W61" i="1"/>
  <c r="X61" i="1" s="1"/>
  <c r="V62" i="1"/>
  <c r="W62" i="1"/>
  <c r="X62" i="1" s="1"/>
  <c r="V63" i="1"/>
  <c r="W63" i="1"/>
  <c r="X63" i="1" s="1"/>
  <c r="V64" i="1"/>
  <c r="W64" i="1"/>
  <c r="X64" i="1" s="1"/>
  <c r="V65" i="1"/>
  <c r="W65" i="1"/>
  <c r="X65" i="1" s="1"/>
  <c r="V66" i="1"/>
  <c r="W66" i="1"/>
  <c r="X66" i="1" s="1"/>
  <c r="V67" i="1"/>
  <c r="W67" i="1"/>
  <c r="X67" i="1" s="1"/>
  <c r="V68" i="1"/>
  <c r="W68" i="1"/>
  <c r="X68" i="1" s="1"/>
  <c r="V69" i="1"/>
  <c r="W69" i="1"/>
  <c r="X69" i="1" s="1"/>
  <c r="V70" i="1"/>
  <c r="W70" i="1"/>
  <c r="X70" i="1" s="1"/>
  <c r="V71" i="1"/>
  <c r="W71" i="1"/>
  <c r="X71" i="1" s="1"/>
  <c r="V72" i="1"/>
  <c r="W72" i="1"/>
  <c r="X72" i="1" s="1"/>
  <c r="V73" i="1"/>
  <c r="W73" i="1"/>
  <c r="X73" i="1" s="1"/>
  <c r="V74" i="1"/>
  <c r="W74" i="1"/>
  <c r="X74" i="1" s="1"/>
  <c r="V75" i="1"/>
  <c r="W75" i="1"/>
  <c r="X75" i="1" s="1"/>
  <c r="V76" i="1"/>
  <c r="W76" i="1"/>
  <c r="X76" i="1" s="1"/>
  <c r="V77" i="1"/>
  <c r="W77" i="1"/>
  <c r="X77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Q26" i="1"/>
  <c r="R26" i="1" s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J19" i="1"/>
  <c r="K19" i="1" s="1"/>
  <c r="L19" i="1" s="1"/>
  <c r="J20" i="1"/>
  <c r="K20" i="1" s="1"/>
  <c r="L20" i="1" s="1"/>
  <c r="J21" i="1"/>
  <c r="K21" i="1" s="1"/>
  <c r="L21" i="1" s="1"/>
  <c r="J22" i="1"/>
  <c r="K22" i="1" s="1"/>
  <c r="L22" i="1" s="1"/>
  <c r="J23" i="1"/>
  <c r="K23" i="1" s="1"/>
  <c r="L23" i="1" s="1"/>
  <c r="J24" i="1"/>
  <c r="K24" i="1" s="1"/>
  <c r="L24" i="1" s="1"/>
  <c r="J25" i="1"/>
  <c r="K25" i="1" s="1"/>
  <c r="L25" i="1" s="1"/>
  <c r="J26" i="1"/>
  <c r="K26" i="1" s="1"/>
  <c r="L26" i="1" s="1"/>
  <c r="J27" i="1"/>
  <c r="K27" i="1"/>
  <c r="L27" i="1" s="1"/>
  <c r="J28" i="1"/>
  <c r="K28" i="1" s="1"/>
  <c r="L28" i="1" s="1"/>
  <c r="J29" i="1"/>
  <c r="K29" i="1"/>
  <c r="L29" i="1" s="1"/>
  <c r="J30" i="1"/>
  <c r="K30" i="1" s="1"/>
  <c r="L30" i="1" s="1"/>
  <c r="J31" i="1"/>
  <c r="K31" i="1" s="1"/>
  <c r="L31" i="1" s="1"/>
  <c r="J32" i="1"/>
  <c r="K32" i="1" s="1"/>
  <c r="L32" i="1" s="1"/>
  <c r="J33" i="1"/>
  <c r="K33" i="1" s="1"/>
  <c r="L33" i="1" s="1"/>
  <c r="J34" i="1"/>
  <c r="K34" i="1" s="1"/>
  <c r="L34" i="1" s="1"/>
  <c r="J35" i="1"/>
  <c r="K35" i="1" s="1"/>
  <c r="L35" i="1" s="1"/>
  <c r="J36" i="1"/>
  <c r="K36" i="1" s="1"/>
  <c r="L36" i="1" s="1"/>
  <c r="J37" i="1"/>
  <c r="K37" i="1" s="1"/>
  <c r="L37" i="1" s="1"/>
  <c r="J38" i="1"/>
  <c r="K38" i="1" s="1"/>
  <c r="L38" i="1" s="1"/>
  <c r="J39" i="1"/>
  <c r="K39" i="1" s="1"/>
  <c r="L39" i="1" s="1"/>
  <c r="J40" i="1"/>
  <c r="K40" i="1" s="1"/>
  <c r="L40" i="1" s="1"/>
  <c r="J41" i="1"/>
  <c r="K41" i="1" s="1"/>
  <c r="L41" i="1" s="1"/>
  <c r="J42" i="1"/>
  <c r="K42" i="1" s="1"/>
  <c r="L42" i="1" s="1"/>
  <c r="J43" i="1"/>
  <c r="K43" i="1"/>
  <c r="L43" i="1" s="1"/>
  <c r="J44" i="1"/>
  <c r="K44" i="1" s="1"/>
  <c r="L44" i="1" s="1"/>
  <c r="J45" i="1"/>
  <c r="K45" i="1"/>
  <c r="L45" i="1" s="1"/>
  <c r="J46" i="1"/>
  <c r="K46" i="1" s="1"/>
  <c r="L46" i="1" s="1"/>
  <c r="J47" i="1"/>
  <c r="K47" i="1" s="1"/>
  <c r="L47" i="1" s="1"/>
  <c r="J48" i="1"/>
  <c r="K48" i="1" s="1"/>
  <c r="L48" i="1" s="1"/>
  <c r="J49" i="1"/>
  <c r="K49" i="1" s="1"/>
  <c r="L49" i="1" s="1"/>
  <c r="J50" i="1"/>
  <c r="K50" i="1" s="1"/>
  <c r="L50" i="1" s="1"/>
  <c r="J51" i="1"/>
  <c r="K51" i="1" s="1"/>
  <c r="L51" i="1" s="1"/>
  <c r="J52" i="1"/>
  <c r="K52" i="1" s="1"/>
  <c r="L52" i="1" s="1"/>
  <c r="J53" i="1"/>
  <c r="K53" i="1" s="1"/>
  <c r="L53" i="1" s="1"/>
  <c r="J54" i="1"/>
  <c r="K54" i="1" s="1"/>
  <c r="L54" i="1" s="1"/>
  <c r="J55" i="1"/>
  <c r="K55" i="1" s="1"/>
  <c r="L55" i="1" s="1"/>
  <c r="J56" i="1"/>
  <c r="K56" i="1" s="1"/>
  <c r="L56" i="1" s="1"/>
  <c r="J57" i="1"/>
  <c r="K57" i="1" s="1"/>
  <c r="L57" i="1" s="1"/>
  <c r="J58" i="1"/>
  <c r="K58" i="1" s="1"/>
  <c r="L58" i="1" s="1"/>
  <c r="J59" i="1"/>
  <c r="K59" i="1"/>
  <c r="L59" i="1" s="1"/>
  <c r="J60" i="1"/>
  <c r="K60" i="1" s="1"/>
  <c r="L60" i="1" s="1"/>
  <c r="J61" i="1"/>
  <c r="K61" i="1"/>
  <c r="L61" i="1" s="1"/>
  <c r="J62" i="1"/>
  <c r="K62" i="1" s="1"/>
  <c r="L62" i="1" s="1"/>
  <c r="J63" i="1"/>
  <c r="K63" i="1" s="1"/>
  <c r="L63" i="1" s="1"/>
  <c r="J64" i="1"/>
  <c r="K64" i="1" s="1"/>
  <c r="L64" i="1" s="1"/>
  <c r="J65" i="1"/>
  <c r="K65" i="1" s="1"/>
  <c r="L65" i="1" s="1"/>
  <c r="J66" i="1"/>
  <c r="K66" i="1" s="1"/>
  <c r="L66" i="1" s="1"/>
  <c r="J67" i="1"/>
  <c r="K67" i="1" s="1"/>
  <c r="L67" i="1" s="1"/>
  <c r="J68" i="1"/>
  <c r="K68" i="1" s="1"/>
  <c r="L68" i="1" s="1"/>
  <c r="J69" i="1"/>
  <c r="K69" i="1" s="1"/>
  <c r="L69" i="1" s="1"/>
  <c r="J70" i="1"/>
  <c r="K70" i="1" s="1"/>
  <c r="L70" i="1" s="1"/>
  <c r="J71" i="1"/>
  <c r="K71" i="1" s="1"/>
  <c r="L71" i="1" s="1"/>
  <c r="J72" i="1"/>
  <c r="K72" i="1" s="1"/>
  <c r="L72" i="1" s="1"/>
  <c r="J73" i="1"/>
  <c r="K73" i="1" s="1"/>
  <c r="L73" i="1" s="1"/>
  <c r="J74" i="1"/>
  <c r="K74" i="1" s="1"/>
  <c r="L74" i="1" s="1"/>
  <c r="J75" i="1"/>
  <c r="K75" i="1"/>
  <c r="L75" i="1" s="1"/>
  <c r="J76" i="1"/>
  <c r="K76" i="1" s="1"/>
  <c r="L76" i="1" s="1"/>
  <c r="J77" i="1"/>
  <c r="K77" i="1"/>
  <c r="L77" i="1" s="1"/>
  <c r="Q18" i="1"/>
  <c r="J18" i="1"/>
  <c r="S29" i="1" l="1"/>
  <c r="Y29" i="1" s="1"/>
  <c r="Z28" i="12" s="1"/>
  <c r="W17" i="12"/>
  <c r="X17" i="12" s="1"/>
  <c r="Y51" i="12"/>
  <c r="Y42" i="12"/>
  <c r="Y44" i="12"/>
  <c r="Y31" i="12"/>
  <c r="Y30" i="12"/>
  <c r="Y56" i="12"/>
  <c r="Y29" i="12"/>
  <c r="Y63" i="12"/>
  <c r="Y49" i="12"/>
  <c r="Y69" i="12"/>
  <c r="Y62" i="12"/>
  <c r="Y75" i="12"/>
  <c r="Y76" i="12"/>
  <c r="Y35" i="12"/>
  <c r="Y28" i="12"/>
  <c r="Y54" i="12"/>
  <c r="Y41" i="12"/>
  <c r="Y34" i="12"/>
  <c r="Y47" i="12"/>
  <c r="Y67" i="12"/>
  <c r="Y60" i="12"/>
  <c r="Y66" i="12"/>
  <c r="Y38" i="12"/>
  <c r="Y36" i="12"/>
  <c r="Y55" i="12"/>
  <c r="Y68" i="12"/>
  <c r="Y61" i="12"/>
  <c r="Y16" i="12"/>
  <c r="Y74" i="12"/>
  <c r="Y27" i="12"/>
  <c r="Y53" i="12"/>
  <c r="Y46" i="12"/>
  <c r="Y33" i="12"/>
  <c r="Y73" i="12"/>
  <c r="Y59" i="12"/>
  <c r="Y52" i="12"/>
  <c r="Y39" i="12"/>
  <c r="Y72" i="12"/>
  <c r="Y45" i="12"/>
  <c r="Y65" i="12"/>
  <c r="Y58" i="12"/>
  <c r="Y71" i="12"/>
  <c r="Y64" i="12"/>
  <c r="Y57" i="12"/>
  <c r="Y50" i="12"/>
  <c r="Y37" i="12"/>
  <c r="Y70" i="12"/>
  <c r="Y43" i="12"/>
  <c r="K17" i="12"/>
  <c r="L17" i="12" s="1"/>
  <c r="S66" i="1"/>
  <c r="Y66" i="1" s="1"/>
  <c r="Z65" i="12" s="1"/>
  <c r="S65" i="1"/>
  <c r="Y65" i="1" s="1"/>
  <c r="Z64" i="12" s="1"/>
  <c r="S64" i="1"/>
  <c r="S62" i="1"/>
  <c r="Y62" i="1" s="1"/>
  <c r="Z61" i="12" s="1"/>
  <c r="S61" i="1"/>
  <c r="Y61" i="1" s="1"/>
  <c r="Z60" i="12" s="1"/>
  <c r="S55" i="1"/>
  <c r="S54" i="1"/>
  <c r="Y54" i="1" s="1"/>
  <c r="Z53" i="12" s="1"/>
  <c r="S48" i="1"/>
  <c r="S33" i="1"/>
  <c r="Y33" i="1" s="1"/>
  <c r="Z32" i="12" s="1"/>
  <c r="S47" i="1"/>
  <c r="Y47" i="1" s="1"/>
  <c r="Z46" i="12" s="1"/>
  <c r="S58" i="1"/>
  <c r="Y58" i="1" s="1"/>
  <c r="Z57" i="12" s="1"/>
  <c r="Y26" i="12"/>
  <c r="Y22" i="12"/>
  <c r="Y18" i="12"/>
  <c r="R25" i="1"/>
  <c r="S25" i="1" s="1"/>
  <c r="Y21" i="12"/>
  <c r="S19" i="1"/>
  <c r="Y25" i="12"/>
  <c r="Y23" i="12"/>
  <c r="Y19" i="12"/>
  <c r="Y20" i="12"/>
  <c r="Y48" i="12"/>
  <c r="Y40" i="12"/>
  <c r="Y32" i="12"/>
  <c r="Y24" i="12"/>
  <c r="S26" i="1"/>
  <c r="S22" i="1"/>
  <c r="S71" i="1"/>
  <c r="Y71" i="1" s="1"/>
  <c r="Z70" i="12" s="1"/>
  <c r="S50" i="1"/>
  <c r="Y50" i="1" s="1"/>
  <c r="Z49" i="12" s="1"/>
  <c r="S46" i="1"/>
  <c r="Y46" i="1" s="1"/>
  <c r="Z45" i="12" s="1"/>
  <c r="S39" i="1"/>
  <c r="Y39" i="1" s="1"/>
  <c r="Z38" i="12" s="1"/>
  <c r="S77" i="1"/>
  <c r="Y77" i="1" s="1"/>
  <c r="Z76" i="12" s="1"/>
  <c r="S74" i="1"/>
  <c r="Y74" i="1" s="1"/>
  <c r="Z73" i="12" s="1"/>
  <c r="AA73" i="12" s="1"/>
  <c r="AB73" i="12" s="1"/>
  <c r="S70" i="1"/>
  <c r="Y70" i="1" s="1"/>
  <c r="Z69" i="12" s="1"/>
  <c r="S63" i="1"/>
  <c r="Y63" i="1" s="1"/>
  <c r="Z62" i="12" s="1"/>
  <c r="S49" i="1"/>
  <c r="Y49" i="1" s="1"/>
  <c r="Z48" i="12" s="1"/>
  <c r="S45" i="1"/>
  <c r="Y45" i="1" s="1"/>
  <c r="Z44" i="12" s="1"/>
  <c r="S42" i="1"/>
  <c r="Y42" i="1" s="1"/>
  <c r="Z41" i="12" s="1"/>
  <c r="S38" i="1"/>
  <c r="Y38" i="1" s="1"/>
  <c r="Z37" i="12" s="1"/>
  <c r="S23" i="1"/>
  <c r="S21" i="1"/>
  <c r="S73" i="1"/>
  <c r="Y73" i="1" s="1"/>
  <c r="Z72" i="12" s="1"/>
  <c r="S69" i="1"/>
  <c r="Y69" i="1" s="1"/>
  <c r="Z68" i="12" s="1"/>
  <c r="S57" i="1"/>
  <c r="Y57" i="1" s="1"/>
  <c r="Z56" i="12" s="1"/>
  <c r="S53" i="1"/>
  <c r="Y53" i="1" s="1"/>
  <c r="Z52" i="12" s="1"/>
  <c r="S41" i="1"/>
  <c r="Y41" i="1" s="1"/>
  <c r="Z40" i="12" s="1"/>
  <c r="S37" i="1"/>
  <c r="Y37" i="1" s="1"/>
  <c r="Z36" i="12" s="1"/>
  <c r="S72" i="1"/>
  <c r="Y72" i="1" s="1"/>
  <c r="Z71" i="12" s="1"/>
  <c r="S56" i="1"/>
  <c r="Y56" i="1" s="1"/>
  <c r="Z55" i="12" s="1"/>
  <c r="S40" i="1"/>
  <c r="Y40" i="1" s="1"/>
  <c r="Z39" i="12" s="1"/>
  <c r="S32" i="1"/>
  <c r="Y32" i="1" s="1"/>
  <c r="Z31" i="12" s="1"/>
  <c r="S31" i="1"/>
  <c r="Y31" i="1" s="1"/>
  <c r="Z30" i="12" s="1"/>
  <c r="AA30" i="12" s="1"/>
  <c r="AB30" i="12" s="1"/>
  <c r="S34" i="1"/>
  <c r="Y34" i="1" s="1"/>
  <c r="Z33" i="12" s="1"/>
  <c r="S30" i="1"/>
  <c r="Y30" i="1" s="1"/>
  <c r="Z29" i="12" s="1"/>
  <c r="AA29" i="12" s="1"/>
  <c r="AB29" i="12" s="1"/>
  <c r="S24" i="1"/>
  <c r="S20" i="1"/>
  <c r="Y68" i="1"/>
  <c r="Z67" i="12" s="1"/>
  <c r="Y64" i="1"/>
  <c r="Z63" i="12" s="1"/>
  <c r="AA63" i="12" s="1"/>
  <c r="AB63" i="12" s="1"/>
  <c r="Y52" i="1"/>
  <c r="Z51" i="12" s="1"/>
  <c r="Y48" i="1"/>
  <c r="Z47" i="12" s="1"/>
  <c r="Y76" i="1"/>
  <c r="Z75" i="12" s="1"/>
  <c r="Y60" i="1"/>
  <c r="Z59" i="12" s="1"/>
  <c r="Y67" i="1"/>
  <c r="Z66" i="12" s="1"/>
  <c r="Y51" i="1"/>
  <c r="Z50" i="12" s="1"/>
  <c r="Y59" i="1"/>
  <c r="Z58" i="12" s="1"/>
  <c r="Y44" i="1"/>
  <c r="Z43" i="12" s="1"/>
  <c r="Y36" i="1"/>
  <c r="Z35" i="12" s="1"/>
  <c r="Y75" i="1"/>
  <c r="Z74" i="12" s="1"/>
  <c r="Y55" i="1"/>
  <c r="Z54" i="12" s="1"/>
  <c r="Y43" i="1"/>
  <c r="Z42" i="12" s="1"/>
  <c r="Y35" i="1"/>
  <c r="Z34" i="12" s="1"/>
  <c r="Y27" i="1"/>
  <c r="Z26" i="12" s="1"/>
  <c r="Y28" i="1"/>
  <c r="Z27" i="12" s="1"/>
  <c r="AA51" i="12" l="1"/>
  <c r="AB51" i="12" s="1"/>
  <c r="AA68" i="12"/>
  <c r="AB68" i="12" s="1"/>
  <c r="AC51" i="12"/>
  <c r="AC30" i="12"/>
  <c r="AC29" i="12"/>
  <c r="AA42" i="12"/>
  <c r="AB42" i="12" s="1"/>
  <c r="AA56" i="12"/>
  <c r="AB56" i="12" s="1"/>
  <c r="AA28" i="12"/>
  <c r="AB28" i="12" s="1"/>
  <c r="AA75" i="12"/>
  <c r="AB75" i="12" s="1"/>
  <c r="AA49" i="12"/>
  <c r="AB49" i="12" s="1"/>
  <c r="Y17" i="12"/>
  <c r="AA26" i="12"/>
  <c r="AB26" i="12" s="1"/>
  <c r="AA44" i="12"/>
  <c r="AB44" i="12" s="1"/>
  <c r="AA27" i="12"/>
  <c r="AB27" i="12" s="1"/>
  <c r="AA31" i="12"/>
  <c r="AB31" i="12" s="1"/>
  <c r="AA76" i="12"/>
  <c r="AB76" i="12" s="1"/>
  <c r="AA35" i="12"/>
  <c r="AB35" i="12" s="1"/>
  <c r="AA62" i="12"/>
  <c r="AB62" i="12" s="1"/>
  <c r="AA69" i="12"/>
  <c r="AB69" i="12" s="1"/>
  <c r="AA47" i="12"/>
  <c r="AB47" i="12" s="1"/>
  <c r="AA60" i="12"/>
  <c r="AB60" i="12" s="1"/>
  <c r="AA38" i="12"/>
  <c r="AB38" i="12" s="1"/>
  <c r="AA34" i="12"/>
  <c r="AB34" i="12" s="1"/>
  <c r="AA72" i="12"/>
  <c r="AB72" i="12" s="1"/>
  <c r="AA67" i="12"/>
  <c r="AB67" i="12" s="1"/>
  <c r="AA57" i="12"/>
  <c r="AB57" i="12" s="1"/>
  <c r="AA54" i="12"/>
  <c r="AB54" i="12" s="1"/>
  <c r="AA41" i="12"/>
  <c r="AB41" i="12" s="1"/>
  <c r="AA66" i="12"/>
  <c r="AB66" i="12" s="1"/>
  <c r="AA46" i="12"/>
  <c r="AB46" i="12" s="1"/>
  <c r="AA70" i="12"/>
  <c r="AB70" i="12" s="1"/>
  <c r="AA74" i="12"/>
  <c r="AB74" i="12" s="1"/>
  <c r="AA37" i="12"/>
  <c r="AB37" i="12" s="1"/>
  <c r="AA53" i="12"/>
  <c r="AB53" i="12" s="1"/>
  <c r="AA43" i="12"/>
  <c r="AB43" i="12" s="1"/>
  <c r="AA33" i="12"/>
  <c r="AB33" i="12" s="1"/>
  <c r="AA50" i="12"/>
  <c r="AB50" i="12" s="1"/>
  <c r="AA64" i="12"/>
  <c r="AB64" i="12" s="1"/>
  <c r="AA58" i="12"/>
  <c r="AB58" i="12" s="1"/>
  <c r="AA39" i="12"/>
  <c r="AB39" i="12" s="1"/>
  <c r="AA55" i="12"/>
  <c r="AA59" i="12"/>
  <c r="AB59" i="12" s="1"/>
  <c r="AA71" i="12"/>
  <c r="AB71" i="12" s="1"/>
  <c r="AA61" i="12"/>
  <c r="AB61" i="12" s="1"/>
  <c r="AA36" i="12"/>
  <c r="AB36" i="12" s="1"/>
  <c r="AA65" i="12"/>
  <c r="AB65" i="12" s="1"/>
  <c r="AA45" i="12"/>
  <c r="AB45" i="12" s="1"/>
  <c r="AA52" i="12"/>
  <c r="AB52" i="12" s="1"/>
  <c r="AA40" i="12"/>
  <c r="AB40" i="12" s="1"/>
  <c r="AA48" i="12"/>
  <c r="AB48" i="12" s="1"/>
  <c r="AA32" i="12"/>
  <c r="AB32" i="12" s="1"/>
  <c r="I7" i="12"/>
  <c r="F7" i="12"/>
  <c r="I7" i="1"/>
  <c r="F7" i="1"/>
  <c r="C4" i="15"/>
  <c r="AB55" i="12" l="1"/>
  <c r="AC55" i="12"/>
  <c r="AC53" i="12"/>
  <c r="AC52" i="12"/>
  <c r="AC54" i="12"/>
  <c r="AC32" i="12"/>
  <c r="AC34" i="12"/>
  <c r="AC48" i="12"/>
  <c r="AC46" i="12"/>
  <c r="AC38" i="12"/>
  <c r="AC27" i="12"/>
  <c r="AC49" i="12"/>
  <c r="AC42" i="12"/>
  <c r="AC45" i="12"/>
  <c r="AC43" i="12"/>
  <c r="AC40" i="12"/>
  <c r="AC36" i="12"/>
  <c r="AC50" i="12"/>
  <c r="AC37" i="12"/>
  <c r="AC35" i="12"/>
  <c r="AC44" i="12"/>
  <c r="AC31" i="12"/>
  <c r="AC39" i="12"/>
  <c r="AC33" i="12"/>
  <c r="AC41" i="12"/>
  <c r="AC47" i="12"/>
  <c r="AC26" i="12"/>
  <c r="AC28" i="12"/>
  <c r="T12" i="1"/>
  <c r="T11" i="1"/>
  <c r="T10" i="1"/>
  <c r="D12" i="1"/>
  <c r="D11" i="1"/>
  <c r="D10" i="1"/>
  <c r="E81" i="1" l="1"/>
  <c r="L81" i="1"/>
  <c r="N85" i="12"/>
  <c r="V18" i="1" l="1"/>
  <c r="V17" i="1"/>
  <c r="W26" i="1" l="1"/>
  <c r="X26" i="1" s="1"/>
  <c r="Y26" i="1" s="1"/>
  <c r="Z25" i="12" s="1"/>
  <c r="AA25" i="12" s="1"/>
  <c r="AB25" i="12" s="1"/>
  <c r="W21" i="1"/>
  <c r="X21" i="1" s="1"/>
  <c r="Y21" i="1" s="1"/>
  <c r="Z20" i="12" s="1"/>
  <c r="AA20" i="12" s="1"/>
  <c r="AB20" i="12" s="1"/>
  <c r="W24" i="1"/>
  <c r="X24" i="1" s="1"/>
  <c r="Y24" i="1" s="1"/>
  <c r="Z23" i="12" s="1"/>
  <c r="AA23" i="12" s="1"/>
  <c r="AB23" i="12" s="1"/>
  <c r="W19" i="1"/>
  <c r="X19" i="1" s="1"/>
  <c r="Y19" i="1" s="1"/>
  <c r="Z18" i="12" s="1"/>
  <c r="AA18" i="12" s="1"/>
  <c r="AB18" i="12" s="1"/>
  <c r="W23" i="1"/>
  <c r="X23" i="1" s="1"/>
  <c r="Y23" i="1" s="1"/>
  <c r="Z22" i="12" s="1"/>
  <c r="AA22" i="12" s="1"/>
  <c r="AB22" i="12" s="1"/>
  <c r="W20" i="1"/>
  <c r="X20" i="1" s="1"/>
  <c r="Y20" i="1" s="1"/>
  <c r="Z19" i="12" s="1"/>
  <c r="AA19" i="12" s="1"/>
  <c r="AB19" i="12" s="1"/>
  <c r="W25" i="1"/>
  <c r="X25" i="1" s="1"/>
  <c r="Y25" i="1" s="1"/>
  <c r="Z24" i="12" s="1"/>
  <c r="AA24" i="12" s="1"/>
  <c r="AB24" i="12" s="1"/>
  <c r="W22" i="1"/>
  <c r="X22" i="1" s="1"/>
  <c r="Y22" i="1" s="1"/>
  <c r="Z21" i="12" s="1"/>
  <c r="AA21" i="12" s="1"/>
  <c r="AB21" i="12" s="1"/>
  <c r="W17" i="1"/>
  <c r="X17" i="1" s="1"/>
  <c r="W18" i="1"/>
  <c r="X18" i="1" s="1"/>
  <c r="AC18" i="12" l="1"/>
  <c r="AC20" i="12"/>
  <c r="AC21" i="12"/>
  <c r="AC24" i="12"/>
  <c r="AC23" i="12"/>
  <c r="AC19" i="12"/>
  <c r="AC22" i="12"/>
  <c r="AC25" i="12"/>
  <c r="G85" i="12"/>
  <c r="C81" i="1"/>
  <c r="J17" i="1" l="1"/>
  <c r="K18" i="1" s="1"/>
  <c r="L18" i="1" s="1"/>
  <c r="K17" i="1" l="1"/>
  <c r="L17" i="1" s="1"/>
  <c r="Q17" i="1"/>
  <c r="R18" i="1" s="1"/>
  <c r="S18" i="1" s="1"/>
  <c r="R17" i="1" l="1"/>
  <c r="S17" i="1" s="1"/>
  <c r="Y17" i="1" s="1"/>
  <c r="Z16" i="12" s="1"/>
  <c r="AA16" i="12" s="1"/>
  <c r="AB16" i="12" s="1"/>
  <c r="Y18" i="1" l="1"/>
  <c r="Z17" i="12" s="1"/>
  <c r="AA17" i="12" s="1"/>
  <c r="AB17" i="12" s="1"/>
  <c r="AC17" i="12" l="1"/>
  <c r="G80" i="12" s="1"/>
  <c r="G81" i="12" l="1"/>
  <c r="K80" i="12"/>
  <c r="K81" i="12" s="1"/>
</calcChain>
</file>

<file path=xl/sharedStrings.xml><?xml version="1.0" encoding="utf-8"?>
<sst xmlns="http://schemas.openxmlformats.org/spreadsheetml/2006/main" count="315" uniqueCount="213">
  <si>
    <t>STUDENT'S NAME</t>
  </si>
  <si>
    <t>TOTAL</t>
  </si>
  <si>
    <t>GE</t>
  </si>
  <si>
    <t>WE</t>
  </si>
  <si>
    <t>QUIZZES (40%)</t>
  </si>
  <si>
    <t>CLASS STANDING (20%)</t>
  </si>
  <si>
    <t>MAJOR EXAM (40%)</t>
  </si>
  <si>
    <t>SUBJECT:</t>
  </si>
  <si>
    <t>COURSE &amp; SECTION:</t>
  </si>
  <si>
    <t>NO. OF UNITS:</t>
  </si>
  <si>
    <t>DESCRIPTION:</t>
  </si>
  <si>
    <t>DAY &amp; TIME:</t>
  </si>
  <si>
    <t>GRADE SHEET - MIDTERM</t>
  </si>
  <si>
    <t>FINAL GRADE</t>
  </si>
  <si>
    <t>REMARKS</t>
  </si>
  <si>
    <t>Checked By:</t>
  </si>
  <si>
    <t>Approved By:</t>
  </si>
  <si>
    <t>Received By:</t>
  </si>
  <si>
    <t>Instructor</t>
  </si>
  <si>
    <t>Dean/Program Head</t>
  </si>
  <si>
    <t>Registrar</t>
  </si>
  <si>
    <t>Prepared By:</t>
  </si>
  <si>
    <t>Vice President for Academic</t>
  </si>
  <si>
    <t>No. of Students</t>
  </si>
  <si>
    <t>Passed</t>
  </si>
  <si>
    <t>Failed</t>
  </si>
  <si>
    <t>%</t>
  </si>
  <si>
    <t>NO. OF STUDENTS:</t>
  </si>
  <si>
    <t>Instructor:</t>
  </si>
  <si>
    <t>Department Head:</t>
  </si>
  <si>
    <t>Subject Code:</t>
  </si>
  <si>
    <t>Description:</t>
  </si>
  <si>
    <t>Course &amp; Section:</t>
  </si>
  <si>
    <t>Day &amp; Time:</t>
  </si>
  <si>
    <t>Size:</t>
  </si>
  <si>
    <t>Units:</t>
  </si>
  <si>
    <r>
      <t xml:space="preserve">Fill in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the information asked in the </t>
    </r>
    <r>
      <rPr>
        <b/>
        <sz val="11"/>
        <color theme="1"/>
        <rFont val="Calibri"/>
        <family val="2"/>
        <scheme val="minor"/>
      </rPr>
      <t>Basic Info</t>
    </r>
    <r>
      <rPr>
        <sz val="11"/>
        <color theme="1"/>
        <rFont val="Calibri"/>
        <family val="2"/>
        <scheme val="minor"/>
      </rPr>
      <t xml:space="preserve"> Sheet.  </t>
    </r>
  </si>
  <si>
    <r>
      <t xml:space="preserve">Finalize the list and don't forget to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>.</t>
    </r>
  </si>
  <si>
    <t>Type the HIGHEST POSSIBLE SCORE</t>
  </si>
  <si>
    <t>Type the actual score.  If the student is absent, don't put 0 (zero).  Just leave it blank.</t>
  </si>
  <si>
    <t xml:space="preserve">The cells are color coded for better evaluation.  </t>
  </si>
  <si>
    <t>filled cell</t>
  </si>
  <si>
    <t>empty cell</t>
  </si>
  <si>
    <t>cell value is below 3.0 or FAILED</t>
  </si>
  <si>
    <r>
      <t xml:space="preserve">When printing, use </t>
    </r>
    <r>
      <rPr>
        <b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bond paper. The size and margin are already set.</t>
    </r>
  </si>
  <si>
    <t>cell value is greater than highest possible score (OK for bonus points)</t>
  </si>
  <si>
    <t>MID GRADE</t>
  </si>
  <si>
    <t>QUIZ 1</t>
  </si>
  <si>
    <t>QUIZ 2</t>
  </si>
  <si>
    <t>WRITTEN</t>
  </si>
  <si>
    <t xml:space="preserve">INITIAL </t>
  </si>
  <si>
    <t xml:space="preserve">FINAL </t>
  </si>
  <si>
    <t>Semester</t>
  </si>
  <si>
    <t>Academic Year</t>
  </si>
  <si>
    <t>ATTENDANCE</t>
  </si>
  <si>
    <t>#</t>
  </si>
  <si>
    <t>LASTNAME</t>
  </si>
  <si>
    <t>FIRSTNAME</t>
  </si>
  <si>
    <t>MI.</t>
  </si>
  <si>
    <t>Transmittal</t>
  </si>
  <si>
    <t>JANUARY 03, 2024</t>
  </si>
  <si>
    <t>The Receiving Officer</t>
  </si>
  <si>
    <t>Kindly receive the following documents:</t>
  </si>
  <si>
    <t>No. of copies</t>
  </si>
  <si>
    <t xml:space="preserve">Subject Code </t>
  </si>
  <si>
    <t>Course/Year/Block</t>
  </si>
  <si>
    <t>Remarks</t>
  </si>
  <si>
    <t>IT 123</t>
  </si>
  <si>
    <t>FINAL GRADESHEET</t>
  </si>
  <si>
    <t>IT 321</t>
  </si>
  <si>
    <t>BSIT 1ST year  BLOCK 7</t>
  </si>
  <si>
    <t>Thank you!</t>
  </si>
  <si>
    <t>Yours Truly,</t>
  </si>
  <si>
    <t>RECEIVED BY:</t>
  </si>
  <si>
    <t>BSIT 1ST year  BLOCK 8</t>
  </si>
  <si>
    <t>BSIT 1ST year  BLOCK 9</t>
  </si>
  <si>
    <t>BSIT 1ST year  BLOCK 10</t>
  </si>
  <si>
    <t>BSIT 1ST year  BLOCK 11</t>
  </si>
  <si>
    <t>BSIT 1ST year  BLOCK 12</t>
  </si>
  <si>
    <t>BSIT 1ST year  BLOCK 13</t>
  </si>
  <si>
    <t>BSIT 1ST year  BLOCK 14</t>
  </si>
  <si>
    <t>BSIT 1ST year  BLOCK 15</t>
  </si>
  <si>
    <t>BSIT 1ST year  BLOCK 16</t>
  </si>
  <si>
    <t>BSIT 1ST year  BLOCK 17</t>
  </si>
  <si>
    <t>BSIT 1ST year  BLOCK 18</t>
  </si>
  <si>
    <t>BSIT 1ST year  BLOCK 19</t>
  </si>
  <si>
    <t>BSIT 1ST year  BLOCK 20</t>
  </si>
  <si>
    <t>BSIT 1ST year  BLOCK 21</t>
  </si>
  <si>
    <t>Document (Final Grades 2nd    Semester AY 2023-2024)</t>
  </si>
  <si>
    <r>
      <t xml:space="preserve">Print one (1) copy for  </t>
    </r>
    <r>
      <rPr>
        <b/>
        <sz val="11"/>
        <color theme="1"/>
        <rFont val="Calibri"/>
        <family val="2"/>
        <scheme val="minor"/>
      </rPr>
      <t>MIDTERM</t>
    </r>
    <r>
      <rPr>
        <sz val="11"/>
        <color theme="1"/>
        <rFont val="Calibri"/>
        <family val="2"/>
        <scheme val="minor"/>
      </rPr>
      <t>.</t>
    </r>
  </si>
  <si>
    <t xml:space="preserve">Name: 		</t>
  </si>
  <si>
    <t xml:space="preserve">Designation:	 </t>
  </si>
  <si>
    <t xml:space="preserve">Signature: </t>
  </si>
  <si>
    <t xml:space="preserve">Date: 	</t>
  </si>
  <si>
    <r>
      <rPr>
        <b/>
        <sz val="11"/>
        <color theme="1"/>
        <rFont val="Calibri"/>
        <family val="2"/>
        <scheme val="minor"/>
      </rPr>
      <t>Do not Delete</t>
    </r>
    <r>
      <rPr>
        <sz val="11"/>
        <color theme="1"/>
        <rFont val="Calibri"/>
        <family val="2"/>
        <scheme val="minor"/>
      </rPr>
      <t xml:space="preserve"> the extra rows.</t>
    </r>
  </si>
  <si>
    <r>
      <t xml:space="preserve">Print four (4) copies for </t>
    </r>
    <r>
      <rPr>
        <b/>
        <sz val="11"/>
        <color theme="1"/>
        <rFont val="Calibri"/>
        <family val="2"/>
        <scheme val="minor"/>
      </rPr>
      <t>FINAL GRADE SHEET</t>
    </r>
    <r>
      <rPr>
        <sz val="11"/>
        <color theme="1"/>
        <rFont val="Calibri"/>
        <family val="2"/>
        <scheme val="minor"/>
      </rPr>
      <t>.</t>
    </r>
  </si>
  <si>
    <t>Atty. GHIZELLE JEAN S. TAMAYO-JIMENEA</t>
  </si>
  <si>
    <t>HERNIE B. DEDURO</t>
  </si>
  <si>
    <t>A.Y.</t>
  </si>
  <si>
    <t>GRADE SHEET - FINAL</t>
  </si>
  <si>
    <t>FINAL SCORE</t>
  </si>
  <si>
    <t>Department Name:</t>
  </si>
  <si>
    <t>ACTIVITY 1</t>
  </si>
  <si>
    <t>ACTIVITY 2</t>
  </si>
  <si>
    <t>QUIZ 3</t>
  </si>
  <si>
    <r>
      <t xml:space="preserve">Type the names in the </t>
    </r>
    <r>
      <rPr>
        <b/>
        <sz val="11"/>
        <color theme="1"/>
        <rFont val="Calibri"/>
        <family val="2"/>
        <scheme val="minor"/>
      </rPr>
      <t>MIDTERM</t>
    </r>
    <r>
      <rPr>
        <sz val="11"/>
        <color theme="1"/>
        <rFont val="Calibri"/>
        <family val="2"/>
        <scheme val="minor"/>
      </rPr>
      <t xml:space="preserve"> sheet using this format: LASTNAME, FIRSTNAME MI.</t>
    </r>
    <r>
      <rPr>
        <b/>
        <sz val="11"/>
        <color theme="1"/>
        <rFont val="Calibri"/>
        <family val="2"/>
        <scheme val="minor"/>
      </rPr>
      <t xml:space="preserve"> (UPPERCASE)</t>
    </r>
  </si>
  <si>
    <t>QUIZ 4</t>
  </si>
  <si>
    <t>HERNAN JR. E. TRILLANO, MIT</t>
  </si>
  <si>
    <t>2025-2026</t>
  </si>
  <si>
    <t>KENNETH ROY A. ANTATICO, MIT, LPT</t>
  </si>
  <si>
    <t>HECTOR L. LAVILLES JR., Ph.D.Ed.</t>
  </si>
  <si>
    <t>1ST SEMESTER</t>
  </si>
  <si>
    <t>Glan Institute of Technology</t>
  </si>
  <si>
    <t>Glan, Province of Sarangani  9517</t>
  </si>
  <si>
    <t>A</t>
  </si>
  <si>
    <t>C</t>
  </si>
  <si>
    <t>G</t>
  </si>
  <si>
    <t>D</t>
  </si>
  <si>
    <t>S</t>
  </si>
  <si>
    <t>P</t>
  </si>
  <si>
    <t>B</t>
  </si>
  <si>
    <t>T</t>
  </si>
  <si>
    <t>E</t>
  </si>
  <si>
    <t>Alampay</t>
  </si>
  <si>
    <t>Wheendel</t>
  </si>
  <si>
    <t>Algarme</t>
  </si>
  <si>
    <t>Christy Jane</t>
  </si>
  <si>
    <t>Jason James</t>
  </si>
  <si>
    <t>Alinsugay</t>
  </si>
  <si>
    <t>Jick Liyd</t>
  </si>
  <si>
    <t>John Fritz Gerard</t>
  </si>
  <si>
    <t>M</t>
  </si>
  <si>
    <t>Arojado</t>
  </si>
  <si>
    <t>Famela Claire</t>
  </si>
  <si>
    <t>Albaracin</t>
  </si>
  <si>
    <t>Chistian</t>
  </si>
  <si>
    <t>Alimpolos</t>
  </si>
  <si>
    <t>Christine</t>
  </si>
  <si>
    <t>V</t>
  </si>
  <si>
    <t>Andrade</t>
  </si>
  <si>
    <t>Icee</t>
  </si>
  <si>
    <t>Baunillo</t>
  </si>
  <si>
    <t>Enrique</t>
  </si>
  <si>
    <t>Canoy</t>
  </si>
  <si>
    <t>Roward</t>
  </si>
  <si>
    <t>Camse</t>
  </si>
  <si>
    <t>Annie Rose</t>
  </si>
  <si>
    <t>Du</t>
  </si>
  <si>
    <t>Adrian</t>
  </si>
  <si>
    <t>Ebrahim</t>
  </si>
  <si>
    <t>Reham</t>
  </si>
  <si>
    <t>Endilong</t>
  </si>
  <si>
    <t>Norsan</t>
  </si>
  <si>
    <t>Gallo</t>
  </si>
  <si>
    <t>Julina</t>
  </si>
  <si>
    <t>Gonzaga</t>
  </si>
  <si>
    <t>Lasang</t>
  </si>
  <si>
    <t>Andrea</t>
  </si>
  <si>
    <t>Lawag</t>
  </si>
  <si>
    <t>Ivan</t>
  </si>
  <si>
    <t>Lorono</t>
  </si>
  <si>
    <t>Beybs</t>
  </si>
  <si>
    <t>Mag-aso</t>
  </si>
  <si>
    <t>Xyruz Val</t>
  </si>
  <si>
    <t>Marayan</t>
  </si>
  <si>
    <t>Gracelyn</t>
  </si>
  <si>
    <t>Mara</t>
  </si>
  <si>
    <t>Jeffrey</t>
  </si>
  <si>
    <t>Jestony</t>
  </si>
  <si>
    <t>Masagnay</t>
  </si>
  <si>
    <t>Bryan</t>
  </si>
  <si>
    <t>Nabella</t>
  </si>
  <si>
    <t>Benjamin III</t>
  </si>
  <si>
    <t>Q</t>
  </si>
  <si>
    <t>Navarrosa</t>
  </si>
  <si>
    <t>Ronnie</t>
  </si>
  <si>
    <t>Osama</t>
  </si>
  <si>
    <t>Arbaina</t>
  </si>
  <si>
    <t>Patrombon</t>
  </si>
  <si>
    <t>Joel Jr.</t>
  </si>
  <si>
    <t>Ramirez</t>
  </si>
  <si>
    <t>Erwin III</t>
  </si>
  <si>
    <t>R</t>
  </si>
  <si>
    <t>Salutan</t>
  </si>
  <si>
    <t>Jimboy</t>
  </si>
  <si>
    <t>Sandoval</t>
  </si>
  <si>
    <t>Alyanna</t>
  </si>
  <si>
    <t>Sojot</t>
  </si>
  <si>
    <t>Rommel</t>
  </si>
  <si>
    <t>Sedenio</t>
  </si>
  <si>
    <t>Krystl Joy</t>
  </si>
  <si>
    <t>Sumanting</t>
  </si>
  <si>
    <t>Kember Mee</t>
  </si>
  <si>
    <t>Villaceran</t>
  </si>
  <si>
    <t>Ranz Wesley</t>
  </si>
  <si>
    <t>Villasis</t>
  </si>
  <si>
    <t>Rhea Jille</t>
  </si>
  <si>
    <t>Vergara</t>
  </si>
  <si>
    <t>Carls Gabriel</t>
  </si>
  <si>
    <t>Clark Marbe</t>
  </si>
  <si>
    <t>CS THESIS 1</t>
  </si>
  <si>
    <t>TUE - THU (11:30 - 2:30 PM | C201)</t>
  </si>
  <si>
    <t>CS THESIS WRITING 1</t>
  </si>
  <si>
    <t>ILYN R. FAMINIAL, Ph.D.</t>
  </si>
  <si>
    <t>Acting College Registrar</t>
  </si>
  <si>
    <t>VP for Academics</t>
  </si>
  <si>
    <t xml:space="preserve"> Instructor</t>
  </si>
  <si>
    <t xml:space="preserve"> Dean/Program Head</t>
  </si>
  <si>
    <t>Municipality of Glan, Province of Sarangani, Philippines 9517</t>
  </si>
  <si>
    <t xml:space="preserve">	HERNAN E. TRILLANO JR., MIT</t>
  </si>
  <si>
    <t>Registrar Office</t>
  </si>
  <si>
    <t>COMPUTER STUDIES DEPARTMENT</t>
  </si>
  <si>
    <t>BSCS 4 - SECTION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</si>
</sst>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* #,##0.00_);_(* \(#,##0.00\);_(* &quot;-&quot;??_);_(@_)"/>
    <numFmt numFmtId="166" formatCode="0.0"/>
    <numFmt numFmtId="167" formatCode="0;;"/>
    <numFmt numFmtId="168" formatCode="_(* #,##0.0_);_(* \(#,##0.0\);_(* &quot;-&quot;?_);_(@_)"/>
    <numFmt numFmtId="169" formatCode="_(* #,##0.0_);_(* \(#,##0.0\);_(* &quot;-&quot;??_);_(@_)"/>
    <numFmt numFmtId="170" formatCode="_(* #,##0.00_);_(* \(#,##0.00\);_(* &quot;-&quot;?_);_(@_)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9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theme="1"/>
      <name val="Old English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Old English Text MT"/>
      <family val="4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26"/>
      <color rgb="FFC00000"/>
      <name val="Baskerville Old Face"/>
      <family val="1"/>
    </font>
    <font>
      <b/>
      <sz val="14"/>
      <color rgb="FFC00000"/>
      <name val="Baskerville Old Face"/>
      <family val="1"/>
    </font>
    <font>
      <b/>
      <sz val="24"/>
      <color rgb="FFC00000"/>
      <name val="Baskerville Old Face"/>
      <family val="1"/>
    </font>
    <font>
      <b/>
      <sz val="20"/>
      <color rgb="FFC00000"/>
      <name val="Baskerville Old Face"/>
      <family val="1"/>
    </font>
    <font>
      <sz val="12"/>
      <color rgb="FFC00000"/>
      <name val="Baskerville Old Face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2" fontId="3" fillId="2" borderId="21" applyFill="0" applyBorder="0">
      <alignment horizontal="center"/>
    </xf>
  </cellStyleXfs>
  <cellXfs count="30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0" borderId="31" xfId="0" applyBorder="1"/>
    <xf numFmtId="0" fontId="8" fillId="0" borderId="0" xfId="0" applyFont="1"/>
    <xf numFmtId="0" fontId="16" fillId="9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27" xfId="0" applyFont="1" applyBorder="1"/>
    <xf numFmtId="0" fontId="8" fillId="0" borderId="33" xfId="0" applyFont="1" applyBorder="1"/>
    <xf numFmtId="0" fontId="8" fillId="0" borderId="28" xfId="0" applyFont="1" applyBorder="1"/>
    <xf numFmtId="0" fontId="8" fillId="0" borderId="29" xfId="0" applyFont="1" applyBorder="1"/>
    <xf numFmtId="0" fontId="0" fillId="0" borderId="26" xfId="0" applyBorder="1"/>
    <xf numFmtId="0" fontId="0" fillId="0" borderId="32" xfId="0" applyBorder="1"/>
    <xf numFmtId="0" fontId="8" fillId="0" borderId="26" xfId="0" applyFont="1" applyBorder="1"/>
    <xf numFmtId="0" fontId="8" fillId="0" borderId="32" xfId="0" applyFont="1" applyBorder="1"/>
    <xf numFmtId="0" fontId="8" fillId="0" borderId="19" xfId="0" applyFont="1" applyBorder="1"/>
    <xf numFmtId="0" fontId="8" fillId="0" borderId="14" xfId="0" applyFont="1" applyBorder="1"/>
    <xf numFmtId="0" fontId="0" fillId="6" borderId="2" xfId="0" applyFill="1" applyBorder="1"/>
    <xf numFmtId="0" fontId="0" fillId="6" borderId="14" xfId="0" applyFill="1" applyBorder="1"/>
    <xf numFmtId="0" fontId="0" fillId="6" borderId="19" xfId="0" applyFill="1" applyBorder="1"/>
    <xf numFmtId="1" fontId="4" fillId="3" borderId="32" xfId="0" applyNumberFormat="1" applyFont="1" applyFill="1" applyBorder="1" applyAlignment="1" applyProtection="1">
      <alignment horizontal="center"/>
      <protection locked="0"/>
    </xf>
    <xf numFmtId="1" fontId="4" fillId="3" borderId="3" xfId="0" applyNumberFormat="1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Alignment="1" applyProtection="1">
      <alignment horizontal="center"/>
      <protection locked="0"/>
    </xf>
    <xf numFmtId="1" fontId="4" fillId="3" borderId="14" xfId="0" applyNumberFormat="1" applyFont="1" applyFill="1" applyBorder="1" applyAlignment="1" applyProtection="1">
      <alignment horizontal="center"/>
      <protection locked="0"/>
    </xf>
    <xf numFmtId="1" fontId="4" fillId="3" borderId="1" xfId="0" applyNumberFormat="1" applyFont="1" applyFill="1" applyBorder="1" applyAlignment="1" applyProtection="1">
      <alignment horizontal="center"/>
      <protection locked="0"/>
    </xf>
    <xf numFmtId="1" fontId="4" fillId="3" borderId="10" xfId="0" applyNumberFormat="1" applyFont="1" applyFill="1" applyBorder="1" applyAlignment="1" applyProtection="1">
      <alignment horizontal="center"/>
      <protection locked="0"/>
    </xf>
    <xf numFmtId="1" fontId="4" fillId="3" borderId="8" xfId="0" applyNumberFormat="1" applyFont="1" applyFill="1" applyBorder="1" applyAlignment="1" applyProtection="1">
      <alignment horizontal="center"/>
      <protection locked="0"/>
    </xf>
    <xf numFmtId="1" fontId="10" fillId="3" borderId="15" xfId="0" applyNumberFormat="1" applyFont="1" applyFill="1" applyBorder="1" applyAlignment="1" applyProtection="1">
      <alignment horizontal="center"/>
      <protection locked="0"/>
    </xf>
    <xf numFmtId="1" fontId="10" fillId="3" borderId="3" xfId="0" applyNumberFormat="1" applyFont="1" applyFill="1" applyBorder="1" applyAlignment="1" applyProtection="1">
      <alignment horizontal="center"/>
      <protection locked="0"/>
    </xf>
    <xf numFmtId="0" fontId="10" fillId="3" borderId="15" xfId="0" applyFont="1" applyFill="1" applyBorder="1" applyAlignment="1" applyProtection="1">
      <alignment horizontal="center"/>
      <protection locked="0"/>
    </xf>
    <xf numFmtId="1" fontId="10" fillId="3" borderId="17" xfId="0" applyNumberFormat="1" applyFont="1" applyFill="1" applyBorder="1" applyAlignment="1" applyProtection="1">
      <alignment horizontal="center"/>
      <protection locked="0"/>
    </xf>
    <xf numFmtId="1" fontId="10" fillId="3" borderId="1" xfId="0" applyNumberFormat="1" applyFont="1" applyFill="1" applyBorder="1" applyAlignment="1" applyProtection="1">
      <alignment horizontal="center"/>
      <protection locked="0"/>
    </xf>
    <xf numFmtId="0" fontId="10" fillId="3" borderId="17" xfId="0" applyFont="1" applyFill="1" applyBorder="1" applyAlignment="1" applyProtection="1">
      <alignment horizontal="center"/>
      <protection locked="0"/>
    </xf>
    <xf numFmtId="1" fontId="10" fillId="3" borderId="7" xfId="0" applyNumberFormat="1" applyFont="1" applyFill="1" applyBorder="1" applyAlignment="1" applyProtection="1">
      <alignment horizontal="center"/>
      <protection locked="0"/>
    </xf>
    <xf numFmtId="1" fontId="10" fillId="3" borderId="8" xfId="0" applyNumberFormat="1" applyFont="1" applyFill="1" applyBorder="1" applyAlignment="1" applyProtection="1">
      <alignment horizontal="center"/>
      <protection locked="0"/>
    </xf>
    <xf numFmtId="0" fontId="10" fillId="3" borderId="7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/>
      <protection locked="0"/>
    </xf>
    <xf numFmtId="0" fontId="2" fillId="0" borderId="0" xfId="0" applyFont="1"/>
    <xf numFmtId="0" fontId="20" fillId="0" borderId="0" xfId="0" applyFont="1"/>
    <xf numFmtId="2" fontId="0" fillId="0" borderId="0" xfId="0" applyNumberFormat="1" applyAlignment="1">
      <alignment horizontal="center"/>
    </xf>
    <xf numFmtId="0" fontId="25" fillId="0" borderId="0" xfId="0" applyFont="1"/>
    <xf numFmtId="0" fontId="23" fillId="0" borderId="0" xfId="0" applyFont="1"/>
    <xf numFmtId="0" fontId="24" fillId="0" borderId="0" xfId="0" applyFont="1" applyAlignment="1">
      <alignment horizontal="center"/>
    </xf>
    <xf numFmtId="0" fontId="5" fillId="0" borderId="0" xfId="0" applyFont="1"/>
    <xf numFmtId="0" fontId="26" fillId="0" borderId="0" xfId="0" applyFont="1" applyAlignment="1">
      <alignment horizontal="center"/>
    </xf>
    <xf numFmtId="166" fontId="2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  <xf numFmtId="167" fontId="28" fillId="0" borderId="0" xfId="0" applyNumberFormat="1" applyFont="1"/>
    <xf numFmtId="0" fontId="27" fillId="0" borderId="0" xfId="0" applyFont="1"/>
    <xf numFmtId="167" fontId="5" fillId="0" borderId="0" xfId="0" applyNumberFormat="1" applyFont="1"/>
    <xf numFmtId="167" fontId="28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  <xf numFmtId="2" fontId="0" fillId="0" borderId="0" xfId="0" applyNumberFormat="1"/>
    <xf numFmtId="0" fontId="0" fillId="7" borderId="43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0" xfId="0" applyBorder="1" applyAlignment="1">
      <alignment horizontal="center" textRotation="90"/>
    </xf>
    <xf numFmtId="0" fontId="0" fillId="0" borderId="25" xfId="0" applyBorder="1" applyAlignment="1">
      <alignment horizontal="center" textRotation="90"/>
    </xf>
    <xf numFmtId="0" fontId="1" fillId="0" borderId="25" xfId="0" applyFont="1" applyBorder="1" applyAlignment="1">
      <alignment horizontal="center" textRotation="90"/>
    </xf>
    <xf numFmtId="166" fontId="1" fillId="0" borderId="25" xfId="0" applyNumberFormat="1" applyFont="1" applyBorder="1" applyAlignment="1">
      <alignment horizontal="center" textRotation="90"/>
    </xf>
    <xf numFmtId="2" fontId="1" fillId="0" borderId="41" xfId="0" applyNumberFormat="1" applyFont="1" applyBorder="1" applyAlignment="1">
      <alignment horizontal="center" textRotation="90"/>
    </xf>
    <xf numFmtId="0" fontId="13" fillId="0" borderId="40" xfId="0" applyFont="1" applyBorder="1" applyAlignment="1">
      <alignment horizontal="center" textRotation="90"/>
    </xf>
    <xf numFmtId="0" fontId="9" fillId="0" borderId="40" xfId="0" applyFont="1" applyBorder="1" applyAlignment="1">
      <alignment horizontal="center" textRotation="90"/>
    </xf>
    <xf numFmtId="2" fontId="1" fillId="0" borderId="29" xfId="0" applyNumberFormat="1" applyFont="1" applyBorder="1" applyAlignment="1">
      <alignment horizontal="center" textRotation="90"/>
    </xf>
    <xf numFmtId="0" fontId="0" fillId="0" borderId="15" xfId="0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8" fillId="0" borderId="16" xfId="0" applyNumberFormat="1" applyFont="1" applyBorder="1" applyAlignment="1">
      <alignment horizontal="center"/>
    </xf>
    <xf numFmtId="166" fontId="0" fillId="7" borderId="3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8" fontId="1" fillId="0" borderId="45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9" fontId="8" fillId="0" borderId="9" xfId="0" applyNumberFormat="1" applyFont="1" applyBorder="1" applyAlignment="1">
      <alignment horizontal="center"/>
    </xf>
    <xf numFmtId="166" fontId="0" fillId="7" borderId="8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8" fontId="1" fillId="0" borderId="23" xfId="0" applyNumberFormat="1" applyFont="1" applyBorder="1" applyAlignment="1">
      <alignment horizontal="center"/>
    </xf>
    <xf numFmtId="167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33" xfId="0" applyBorder="1"/>
    <xf numFmtId="0" fontId="0" fillId="0" borderId="27" xfId="0" applyBorder="1" applyAlignment="1">
      <alignment horizontal="left"/>
    </xf>
    <xf numFmtId="0" fontId="0" fillId="0" borderId="33" xfId="0" applyBorder="1" applyAlignment="1">
      <alignment horizontal="center"/>
    </xf>
    <xf numFmtId="2" fontId="0" fillId="0" borderId="33" xfId="0" applyNumberFormat="1" applyBorder="1"/>
    <xf numFmtId="166" fontId="0" fillId="0" borderId="33" xfId="0" applyNumberFormat="1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29" xfId="0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165" fontId="1" fillId="0" borderId="29" xfId="0" applyNumberFormat="1" applyFont="1" applyBorder="1" applyAlignment="1">
      <alignment horizontal="left"/>
    </xf>
    <xf numFmtId="165" fontId="0" fillId="0" borderId="30" xfId="0" applyNumberFormat="1" applyBorder="1" applyAlignment="1">
      <alignment horizontal="left"/>
    </xf>
    <xf numFmtId="165" fontId="1" fillId="0" borderId="0" xfId="0" applyNumberFormat="1" applyFont="1" applyAlignment="1">
      <alignment vertical="top"/>
    </xf>
    <xf numFmtId="165" fontId="1" fillId="0" borderId="0" xfId="0" applyNumberFormat="1" applyFont="1"/>
    <xf numFmtId="165" fontId="0" fillId="0" borderId="0" xfId="0" applyNumberFormat="1"/>
    <xf numFmtId="165" fontId="0" fillId="0" borderId="30" xfId="0" applyNumberFormat="1" applyBorder="1"/>
    <xf numFmtId="0" fontId="1" fillId="0" borderId="29" xfId="0" applyFont="1" applyBorder="1" applyAlignment="1">
      <alignment horizontal="left"/>
    </xf>
    <xf numFmtId="0" fontId="1" fillId="0" borderId="29" xfId="0" applyFont="1" applyBorder="1"/>
    <xf numFmtId="0" fontId="12" fillId="0" borderId="0" xfId="0" applyFont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left" indent="1"/>
    </xf>
    <xf numFmtId="166" fontId="0" fillId="0" borderId="32" xfId="0" applyNumberForma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center"/>
    </xf>
    <xf numFmtId="166" fontId="2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 indent="1"/>
    </xf>
    <xf numFmtId="2" fontId="2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167" fontId="5" fillId="0" borderId="0" xfId="0" applyNumberFormat="1" applyFont="1" applyAlignment="1">
      <alignment horizontal="center"/>
    </xf>
    <xf numFmtId="0" fontId="7" fillId="7" borderId="0" xfId="0" applyFont="1" applyFill="1" applyAlignment="1">
      <alignment vertical="center" wrapText="1"/>
    </xf>
    <xf numFmtId="0" fontId="9" fillId="7" borderId="21" xfId="0" applyFont="1" applyFill="1" applyBorder="1"/>
    <xf numFmtId="0" fontId="8" fillId="7" borderId="19" xfId="0" applyFont="1" applyFill="1" applyBorder="1"/>
    <xf numFmtId="0" fontId="8" fillId="7" borderId="20" xfId="0" applyFont="1" applyFill="1" applyBorder="1" applyAlignment="1">
      <alignment horizontal="center"/>
    </xf>
    <xf numFmtId="0" fontId="8" fillId="0" borderId="4" xfId="0" applyFont="1" applyBorder="1" applyAlignment="1">
      <alignment horizontal="center" textRotation="90"/>
    </xf>
    <xf numFmtId="0" fontId="8" fillId="0" borderId="5" xfId="0" applyFont="1" applyBorder="1" applyAlignment="1">
      <alignment horizontal="center" textRotation="90"/>
    </xf>
    <xf numFmtId="0" fontId="5" fillId="0" borderId="5" xfId="0" applyFont="1" applyBorder="1" applyAlignment="1">
      <alignment horizontal="center" textRotation="90"/>
    </xf>
    <xf numFmtId="166" fontId="5" fillId="0" borderId="5" xfId="0" applyNumberFormat="1" applyFont="1" applyBorder="1" applyAlignment="1">
      <alignment horizontal="center" textRotation="90"/>
    </xf>
    <xf numFmtId="2" fontId="5" fillId="0" borderId="34" xfId="0" applyNumberFormat="1" applyFont="1" applyBorder="1" applyAlignment="1">
      <alignment horizontal="center" textRotation="90"/>
    </xf>
    <xf numFmtId="0" fontId="13" fillId="0" borderId="4" xfId="0" applyFont="1" applyBorder="1" applyAlignment="1">
      <alignment horizontal="center" textRotation="90"/>
    </xf>
    <xf numFmtId="2" fontId="5" fillId="0" borderId="6" xfId="0" applyNumberFormat="1" applyFont="1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166" fontId="30" fillId="0" borderId="15" xfId="0" applyNumberFormat="1" applyFont="1" applyBorder="1" applyAlignment="1">
      <alignment horizontal="center" textRotation="90"/>
    </xf>
    <xf numFmtId="2" fontId="29" fillId="0" borderId="31" xfId="0" applyNumberFormat="1" applyFont="1" applyBorder="1" applyAlignment="1">
      <alignment horizontal="center" textRotation="90"/>
    </xf>
    <xf numFmtId="166" fontId="7" fillId="8" borderId="46" xfId="0" applyNumberFormat="1" applyFont="1" applyFill="1" applyBorder="1" applyAlignment="1">
      <alignment horizontal="center" textRotation="90"/>
    </xf>
    <xf numFmtId="166" fontId="7" fillId="8" borderId="37" xfId="0" applyNumberFormat="1" applyFont="1" applyFill="1" applyBorder="1" applyAlignment="1">
      <alignment horizontal="center" textRotation="90" wrapText="1"/>
    </xf>
    <xf numFmtId="166" fontId="6" fillId="8" borderId="37" xfId="0" applyNumberFormat="1" applyFont="1" applyFill="1" applyBorder="1" applyAlignment="1">
      <alignment horizontal="center" textRotation="90"/>
    </xf>
    <xf numFmtId="0" fontId="9" fillId="0" borderId="0" xfId="0" applyFont="1"/>
    <xf numFmtId="0" fontId="8" fillId="0" borderId="15" xfId="0" applyFont="1" applyBorder="1" applyAlignment="1">
      <alignment horizontal="center"/>
    </xf>
    <xf numFmtId="169" fontId="8" fillId="0" borderId="32" xfId="0" applyNumberFormat="1" applyFont="1" applyBorder="1" applyAlignment="1">
      <alignment horizontal="center"/>
    </xf>
    <xf numFmtId="166" fontId="8" fillId="0" borderId="32" xfId="0" applyNumberFormat="1" applyFont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64" fontId="8" fillId="0" borderId="3" xfId="0" applyNumberFormat="1" applyFont="1" applyBorder="1"/>
    <xf numFmtId="166" fontId="8" fillId="0" borderId="31" xfId="0" applyNumberFormat="1" applyFont="1" applyBorder="1" applyAlignment="1">
      <alignment horizontal="center"/>
    </xf>
    <xf numFmtId="166" fontId="8" fillId="7" borderId="1" xfId="0" applyNumberFormat="1" applyFont="1" applyFill="1" applyBorder="1" applyAlignment="1">
      <alignment horizontal="center"/>
    </xf>
    <xf numFmtId="166" fontId="8" fillId="7" borderId="31" xfId="0" applyNumberFormat="1" applyFont="1" applyFill="1" applyBorder="1" applyAlignment="1">
      <alignment horizontal="center"/>
    </xf>
    <xf numFmtId="166" fontId="8" fillId="7" borderId="49" xfId="0" applyNumberFormat="1" applyFont="1" applyFill="1" applyBorder="1" applyAlignment="1">
      <alignment vertical="center"/>
    </xf>
    <xf numFmtId="168" fontId="5" fillId="0" borderId="49" xfId="0" applyNumberFormat="1" applyFont="1" applyBorder="1" applyAlignment="1">
      <alignment horizontal="center"/>
    </xf>
    <xf numFmtId="166" fontId="8" fillId="0" borderId="45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166" fontId="8" fillId="7" borderId="2" xfId="0" applyNumberFormat="1" applyFont="1" applyFill="1" applyBorder="1" applyAlignment="1">
      <alignment horizontal="center"/>
    </xf>
    <xf numFmtId="166" fontId="8" fillId="7" borderId="18" xfId="0" applyNumberFormat="1" applyFont="1" applyFill="1" applyBorder="1" applyAlignment="1">
      <alignment vertical="center"/>
    </xf>
    <xf numFmtId="166" fontId="8" fillId="0" borderId="20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/>
    <xf numFmtId="166" fontId="8" fillId="0" borderId="14" xfId="0" applyNumberFormat="1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168" fontId="5" fillId="0" borderId="18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69" fontId="8" fillId="0" borderId="10" xfId="0" applyNumberFormat="1" applyFont="1" applyBorder="1" applyAlignment="1">
      <alignment horizontal="center"/>
    </xf>
    <xf numFmtId="166" fontId="8" fillId="0" borderId="10" xfId="0" applyNumberFormat="1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64" fontId="8" fillId="0" borderId="8" xfId="0" applyNumberFormat="1" applyFont="1" applyBorder="1"/>
    <xf numFmtId="166" fontId="8" fillId="0" borderId="22" xfId="0" applyNumberFormat="1" applyFont="1" applyBorder="1" applyAlignment="1">
      <alignment horizontal="center"/>
    </xf>
    <xf numFmtId="166" fontId="8" fillId="7" borderId="8" xfId="0" applyNumberFormat="1" applyFont="1" applyFill="1" applyBorder="1" applyAlignment="1">
      <alignment horizontal="center"/>
    </xf>
    <xf numFmtId="166" fontId="8" fillId="7" borderId="22" xfId="0" applyNumberFormat="1" applyFont="1" applyFill="1" applyBorder="1" applyAlignment="1">
      <alignment horizontal="center"/>
    </xf>
    <xf numFmtId="166" fontId="8" fillId="7" borderId="39" xfId="0" applyNumberFormat="1" applyFont="1" applyFill="1" applyBorder="1" applyAlignment="1">
      <alignment vertical="center"/>
    </xf>
    <xf numFmtId="168" fontId="5" fillId="0" borderId="39" xfId="0" applyNumberFormat="1" applyFont="1" applyBorder="1" applyAlignment="1">
      <alignment horizontal="center"/>
    </xf>
    <xf numFmtId="166" fontId="8" fillId="0" borderId="2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6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/>
    <xf numFmtId="167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7" fontId="8" fillId="0" borderId="19" xfId="0" applyNumberFormat="1" applyFont="1" applyBorder="1"/>
    <xf numFmtId="167" fontId="8" fillId="0" borderId="14" xfId="0" applyNumberFormat="1" applyFont="1" applyBorder="1"/>
    <xf numFmtId="166" fontId="8" fillId="0" borderId="0" xfId="0" applyNumberFormat="1" applyFont="1"/>
    <xf numFmtId="167" fontId="5" fillId="0" borderId="2" xfId="0" applyNumberFormat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167" fontId="8" fillId="0" borderId="26" xfId="0" applyNumberFormat="1" applyFont="1" applyBorder="1"/>
    <xf numFmtId="167" fontId="8" fillId="0" borderId="32" xfId="0" applyNumberFormat="1" applyFont="1" applyBorder="1"/>
    <xf numFmtId="167" fontId="8" fillId="0" borderId="19" xfId="0" applyNumberFormat="1" applyFont="1" applyBorder="1" applyAlignment="1">
      <alignment horizontal="center" vertical="center" wrapText="1"/>
    </xf>
    <xf numFmtId="167" fontId="8" fillId="0" borderId="14" xfId="0" applyNumberFormat="1" applyFont="1" applyBorder="1" applyAlignment="1">
      <alignment horizontal="center" vertical="center" wrapText="1"/>
    </xf>
    <xf numFmtId="167" fontId="8" fillId="0" borderId="0" xfId="0" applyNumberFormat="1" applyFont="1"/>
    <xf numFmtId="167" fontId="8" fillId="0" borderId="1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7" fontId="8" fillId="0" borderId="26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166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0" borderId="0" xfId="0" applyNumberFormat="1" applyFont="1"/>
    <xf numFmtId="2" fontId="0" fillId="0" borderId="33" xfId="0" applyNumberFormat="1" applyBorder="1" applyAlignment="1">
      <alignment horizontal="left"/>
    </xf>
    <xf numFmtId="0" fontId="0" fillId="0" borderId="33" xfId="0" applyBorder="1" applyAlignment="1">
      <alignment horizontal="left"/>
    </xf>
    <xf numFmtId="0" fontId="9" fillId="0" borderId="33" xfId="0" applyFont="1" applyBorder="1"/>
    <xf numFmtId="0" fontId="9" fillId="0" borderId="28" xfId="0" applyFont="1" applyBorder="1"/>
    <xf numFmtId="0" fontId="9" fillId="0" borderId="30" xfId="0" applyFont="1" applyBorder="1"/>
    <xf numFmtId="165" fontId="0" fillId="0" borderId="0" xfId="0" applyNumberFormat="1" applyAlignment="1">
      <alignment horizontal="center"/>
    </xf>
    <xf numFmtId="165" fontId="1" fillId="0" borderId="29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31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1" fillId="0" borderId="0" xfId="0" applyFont="1"/>
    <xf numFmtId="167" fontId="0" fillId="0" borderId="3" xfId="0" applyNumberFormat="1" applyBorder="1" applyAlignment="1" applyProtection="1">
      <alignment horizontal="left"/>
      <protection locked="0"/>
    </xf>
    <xf numFmtId="167" fontId="0" fillId="0" borderId="8" xfId="0" applyNumberFormat="1" applyBorder="1" applyAlignment="1" applyProtection="1">
      <alignment horizontal="left"/>
      <protection locked="0"/>
    </xf>
    <xf numFmtId="167" fontId="8" fillId="0" borderId="3" xfId="0" applyNumberFormat="1" applyFont="1" applyBorder="1" applyAlignment="1" applyProtection="1">
      <alignment horizontal="left"/>
      <protection locked="0"/>
    </xf>
    <xf numFmtId="167" fontId="8" fillId="0" borderId="8" xfId="0" applyNumberFormat="1" applyFont="1" applyBorder="1" applyAlignment="1" applyProtection="1">
      <alignment horizontal="left"/>
      <protection locked="0"/>
    </xf>
    <xf numFmtId="0" fontId="6" fillId="11" borderId="13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vertical="center"/>
    </xf>
    <xf numFmtId="0" fontId="6" fillId="11" borderId="12" xfId="0" applyFont="1" applyFill="1" applyBorder="1" applyAlignment="1">
      <alignment vertical="center"/>
    </xf>
    <xf numFmtId="0" fontId="6" fillId="11" borderId="13" xfId="0" applyFont="1" applyFill="1" applyBorder="1" applyAlignment="1">
      <alignment vertical="center"/>
    </xf>
    <xf numFmtId="166" fontId="6" fillId="11" borderId="46" xfId="0" applyNumberFormat="1" applyFont="1" applyFill="1" applyBorder="1" applyAlignment="1">
      <alignment vertical="center" textRotation="90"/>
    </xf>
    <xf numFmtId="0" fontId="6" fillId="11" borderId="7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left"/>
    </xf>
    <xf numFmtId="0" fontId="7" fillId="11" borderId="42" xfId="0" applyFont="1" applyFill="1" applyBorder="1" applyAlignment="1">
      <alignment horizontal="left" vertical="center" indent="8"/>
    </xf>
    <xf numFmtId="0" fontId="7" fillId="11" borderId="42" xfId="0" applyFont="1" applyFill="1" applyBorder="1" applyAlignment="1">
      <alignment horizontal="left" vertical="center" indent="7"/>
    </xf>
    <xf numFmtId="0" fontId="7" fillId="11" borderId="38" xfId="0" applyFont="1" applyFill="1" applyBorder="1" applyAlignment="1">
      <alignment horizontal="center" vertical="center"/>
    </xf>
    <xf numFmtId="0" fontId="7" fillId="11" borderId="36" xfId="0" applyFont="1" applyFill="1" applyBorder="1" applyAlignment="1">
      <alignment vertical="center"/>
    </xf>
    <xf numFmtId="0" fontId="7" fillId="11" borderId="36" xfId="0" applyFont="1" applyFill="1" applyBorder="1" applyAlignment="1">
      <alignment horizontal="left" vertical="center" indent="2"/>
    </xf>
    <xf numFmtId="0" fontId="7" fillId="11" borderId="37" xfId="0" applyFont="1" applyFill="1" applyBorder="1" applyAlignment="1">
      <alignment vertical="center"/>
    </xf>
    <xf numFmtId="0" fontId="7" fillId="11" borderId="35" xfId="0" applyFont="1" applyFill="1" applyBorder="1" applyAlignment="1">
      <alignment vertical="center"/>
    </xf>
    <xf numFmtId="0" fontId="7" fillId="11" borderId="36" xfId="0" applyFont="1" applyFill="1" applyBorder="1" applyAlignment="1">
      <alignment horizontal="left" vertical="center" indent="1"/>
    </xf>
    <xf numFmtId="0" fontId="7" fillId="11" borderId="11" xfId="0" applyFont="1" applyFill="1" applyBorder="1" applyAlignment="1">
      <alignment vertical="center"/>
    </xf>
    <xf numFmtId="0" fontId="7" fillId="11" borderId="12" xfId="0" applyFont="1" applyFill="1" applyBorder="1" applyAlignment="1">
      <alignment vertical="center"/>
    </xf>
    <xf numFmtId="0" fontId="7" fillId="11" borderId="13" xfId="0" applyFont="1" applyFill="1" applyBorder="1" applyAlignment="1">
      <alignment vertical="center"/>
    </xf>
    <xf numFmtId="0" fontId="6" fillId="11" borderId="48" xfId="0" applyFont="1" applyFill="1" applyBorder="1" applyAlignment="1">
      <alignment vertical="center"/>
    </xf>
    <xf numFmtId="0" fontId="19" fillId="11" borderId="7" xfId="0" applyFont="1" applyFill="1" applyBorder="1" applyAlignment="1">
      <alignment horizontal="center"/>
    </xf>
    <xf numFmtId="0" fontId="19" fillId="11" borderId="8" xfId="0" applyFont="1" applyFill="1" applyBorder="1"/>
    <xf numFmtId="0" fontId="19" fillId="11" borderId="8" xfId="0" applyFont="1" applyFill="1" applyBorder="1" applyAlignment="1">
      <alignment horizontal="center"/>
    </xf>
    <xf numFmtId="164" fontId="19" fillId="11" borderId="8" xfId="0" applyNumberFormat="1" applyFont="1" applyFill="1" applyBorder="1" applyAlignment="1">
      <alignment horizontal="center"/>
    </xf>
    <xf numFmtId="169" fontId="19" fillId="11" borderId="8" xfId="0" applyNumberFormat="1" applyFont="1" applyFill="1" applyBorder="1" applyAlignment="1">
      <alignment horizontal="center"/>
    </xf>
    <xf numFmtId="2" fontId="19" fillId="11" borderId="8" xfId="0" applyNumberFormat="1" applyFont="1" applyFill="1" applyBorder="1" applyAlignment="1">
      <alignment horizontal="center"/>
    </xf>
    <xf numFmtId="166" fontId="19" fillId="11" borderId="8" xfId="0" applyNumberFormat="1" applyFont="1" applyFill="1" applyBorder="1" applyAlignment="1">
      <alignment horizontal="center"/>
    </xf>
    <xf numFmtId="166" fontId="19" fillId="11" borderId="9" xfId="0" applyNumberFormat="1" applyFont="1" applyFill="1" applyBorder="1" applyAlignment="1">
      <alignment horizontal="center"/>
    </xf>
    <xf numFmtId="166" fontId="19" fillId="11" borderId="7" xfId="0" applyNumberFormat="1" applyFont="1" applyFill="1" applyBorder="1" applyAlignment="1">
      <alignment horizontal="center"/>
    </xf>
    <xf numFmtId="166" fontId="19" fillId="11" borderId="22" xfId="0" applyNumberFormat="1" applyFont="1" applyFill="1" applyBorder="1" applyAlignment="1">
      <alignment horizontal="center"/>
    </xf>
    <xf numFmtId="166" fontId="7" fillId="11" borderId="51" xfId="0" applyNumberFormat="1" applyFont="1" applyFill="1" applyBorder="1" applyAlignment="1">
      <alignment vertical="center"/>
    </xf>
    <xf numFmtId="168" fontId="7" fillId="11" borderId="8" xfId="0" applyNumberFormat="1" applyFont="1" applyFill="1" applyBorder="1" applyAlignment="1">
      <alignment horizontal="center"/>
    </xf>
    <xf numFmtId="166" fontId="7" fillId="11" borderId="50" xfId="0" applyNumberFormat="1" applyFont="1" applyFill="1" applyBorder="1" applyAlignment="1">
      <alignment vertical="center" textRotation="90"/>
    </xf>
    <xf numFmtId="0" fontId="11" fillId="11" borderId="9" xfId="0" applyFont="1" applyFill="1" applyBorder="1" applyAlignment="1">
      <alignment horizontal="center"/>
    </xf>
    <xf numFmtId="169" fontId="6" fillId="11" borderId="8" xfId="0" applyNumberFormat="1" applyFont="1" applyFill="1" applyBorder="1" applyAlignment="1">
      <alignment horizontal="center"/>
    </xf>
    <xf numFmtId="166" fontId="6" fillId="11" borderId="9" xfId="0" applyNumberFormat="1" applyFont="1" applyFill="1" applyBorder="1" applyAlignment="1">
      <alignment horizontal="center"/>
    </xf>
    <xf numFmtId="166" fontId="6" fillId="11" borderId="8" xfId="0" applyNumberFormat="1" applyFont="1" applyFill="1" applyBorder="1" applyAlignment="1">
      <alignment horizontal="center"/>
    </xf>
    <xf numFmtId="164" fontId="6" fillId="11" borderId="8" xfId="0" applyNumberFormat="1" applyFont="1" applyFill="1" applyBorder="1" applyAlignment="1">
      <alignment horizontal="center"/>
    </xf>
    <xf numFmtId="166" fontId="6" fillId="11" borderId="22" xfId="0" applyNumberFormat="1" applyFont="1" applyFill="1" applyBorder="1" applyAlignment="1">
      <alignment horizontal="center"/>
    </xf>
    <xf numFmtId="166" fontId="6" fillId="11" borderId="39" xfId="0" applyNumberFormat="1" applyFont="1" applyFill="1" applyBorder="1" applyAlignment="1">
      <alignment horizontal="center" vertical="center"/>
    </xf>
    <xf numFmtId="166" fontId="6" fillId="8" borderId="47" xfId="0" applyNumberFormat="1" applyFont="1" applyFill="1" applyBorder="1" applyAlignment="1">
      <alignment horizontal="center" textRotation="90"/>
    </xf>
    <xf numFmtId="167" fontId="0" fillId="0" borderId="16" xfId="0" applyNumberFormat="1" applyBorder="1" applyAlignment="1" applyProtection="1">
      <alignment horizontal="left"/>
      <protection locked="0"/>
    </xf>
    <xf numFmtId="167" fontId="0" fillId="0" borderId="9" xfId="0" applyNumberFormat="1" applyBorder="1" applyAlignment="1" applyProtection="1">
      <alignment horizontal="left"/>
      <protection locked="0"/>
    </xf>
    <xf numFmtId="167" fontId="8" fillId="0" borderId="16" xfId="0" applyNumberFormat="1" applyFont="1" applyBorder="1" applyAlignment="1" applyProtection="1">
      <alignment horizontal="center"/>
      <protection locked="0"/>
    </xf>
    <xf numFmtId="167" fontId="8" fillId="0" borderId="9" xfId="0" applyNumberFormat="1" applyFont="1" applyBorder="1" applyAlignment="1" applyProtection="1">
      <alignment horizontal="center"/>
      <protection locked="0"/>
    </xf>
    <xf numFmtId="170" fontId="5" fillId="0" borderId="49" xfId="0" applyNumberFormat="1" applyFont="1" applyBorder="1" applyAlignment="1">
      <alignment horizontal="center"/>
    </xf>
    <xf numFmtId="0" fontId="32" fillId="0" borderId="0" xfId="0" applyFont="1"/>
    <xf numFmtId="0" fontId="33" fillId="0" borderId="0" xfId="0" applyFont="1"/>
    <xf numFmtId="0" fontId="34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19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2" xfId="0" applyNumberFormat="1" applyFill="1" applyBorder="1" applyAlignment="1">
      <alignment horizontal="left"/>
    </xf>
    <xf numFmtId="49" fontId="0" fillId="6" borderId="19" xfId="0" applyNumberFormat="1" applyFill="1" applyBorder="1" applyAlignment="1">
      <alignment horizontal="left"/>
    </xf>
    <xf numFmtId="49" fontId="0" fillId="6" borderId="14" xfId="0" applyNumberFormat="1" applyFill="1" applyBorder="1" applyAlignment="1">
      <alignment horizontal="left"/>
    </xf>
    <xf numFmtId="2" fontId="0" fillId="6" borderId="2" xfId="0" applyNumberFormat="1" applyFill="1" applyBorder="1" applyAlignment="1">
      <alignment horizontal="left"/>
    </xf>
    <xf numFmtId="2" fontId="0" fillId="6" borderId="19" xfId="0" applyNumberFormat="1" applyFill="1" applyBorder="1" applyAlignment="1">
      <alignment horizontal="left"/>
    </xf>
    <xf numFmtId="2" fontId="0" fillId="6" borderId="14" xfId="0" applyNumberFormat="1" applyFill="1" applyBorder="1" applyAlignment="1">
      <alignment horizontal="left"/>
    </xf>
    <xf numFmtId="0" fontId="0" fillId="6" borderId="31" xfId="0" applyFill="1" applyBorder="1" applyAlignment="1">
      <alignment horizontal="left"/>
    </xf>
    <xf numFmtId="0" fontId="0" fillId="6" borderId="3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0" borderId="0" xfId="0" applyAlignment="1">
      <alignment horizontal="center"/>
    </xf>
    <xf numFmtId="0" fontId="6" fillId="11" borderId="11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Normal" xfId="0" builtinId="0"/>
    <cellStyle name="Style 1" xfId="1" xr:uid="{00000000-0005-0000-0000-000001000000}"/>
  </cellStyles>
  <dxfs count="26"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C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154229</xdr:colOff>
      <xdr:row>1</xdr:row>
      <xdr:rowOff>3982</xdr:rowOff>
    </xdr:from>
    <xdr:to>
      <xdr:col>3</xdr:col>
      <xdr:colOff>639235</xdr:colOff>
      <xdr:row>7</xdr:row>
      <xdr:rowOff>127000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CB1F54F6-4F19-4D89-89D3-6992774B8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5129" y="188132"/>
          <a:ext cx="1437506" cy="1431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381536</xdr:colOff>
      <xdr:row>1</xdr:row>
      <xdr:rowOff>46194</xdr:rowOff>
    </xdr:from>
    <xdr:to>
      <xdr:col>3</xdr:col>
      <xdr:colOff>898912</xdr:colOff>
      <xdr:row>8</xdr:row>
      <xdr:rowOff>23517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221FA8E7-C622-46C2-BBFE-BC2D9774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67400" y="226503"/>
          <a:ext cx="1567870" cy="15609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351871</xdr:colOff>
      <xdr:row>1</xdr:row>
      <xdr:rowOff>31750</xdr:rowOff>
    </xdr:from>
    <xdr:to>
      <xdr:col>3</xdr:col>
      <xdr:colOff>527687</xdr:colOff>
      <xdr:row>5</xdr:row>
      <xdr:rowOff>107950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FB0047E9-3F07-F15B-5390-E377DA310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71071" y="215900"/>
          <a:ext cx="982266" cy="97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9"/>
  <sheetViews>
    <sheetView showGridLines="0" topLeftCell="A8" workbookViewId="0">
      <selection activeCell="F17" sqref="F17"/>
    </sheetView>
  </sheetViews>
  <sheetFormatPr defaultRowHeight="14.5"/>
  <cols>
    <col min="1" max="1" width="3.54296875" style="1" customWidth="1"/>
    <col min="10" max="10" width="10.08984375" customWidth="1"/>
  </cols>
  <sheetData>
    <row r="4" spans="1:4">
      <c r="A4" s="1">
        <v>1</v>
      </c>
      <c r="B4" t="s">
        <v>36</v>
      </c>
    </row>
    <row r="5" spans="1:4">
      <c r="A5" s="1">
        <v>2</v>
      </c>
      <c r="B5" t="s">
        <v>105</v>
      </c>
    </row>
    <row r="6" spans="1:4">
      <c r="A6" s="1">
        <v>3</v>
      </c>
      <c r="B6" t="s">
        <v>37</v>
      </c>
    </row>
    <row r="7" spans="1:4">
      <c r="A7" s="1">
        <v>4</v>
      </c>
      <c r="B7" t="s">
        <v>94</v>
      </c>
    </row>
    <row r="8" spans="1:4">
      <c r="A8" s="1">
        <v>5</v>
      </c>
      <c r="B8" t="s">
        <v>38</v>
      </c>
    </row>
    <row r="9" spans="1:4">
      <c r="A9" s="1">
        <v>6</v>
      </c>
      <c r="B9" t="s">
        <v>39</v>
      </c>
    </row>
    <row r="10" spans="1:4">
      <c r="B10" t="s">
        <v>40</v>
      </c>
    </row>
    <row r="12" spans="1:4">
      <c r="C12" s="2"/>
      <c r="D12" t="s">
        <v>41</v>
      </c>
    </row>
    <row r="13" spans="1:4">
      <c r="C13" s="8"/>
      <c r="D13" t="s">
        <v>42</v>
      </c>
    </row>
    <row r="14" spans="1:4">
      <c r="C14" s="9"/>
      <c r="D14" t="s">
        <v>45</v>
      </c>
    </row>
    <row r="15" spans="1:4">
      <c r="C15" s="10"/>
      <c r="D15" t="s">
        <v>43</v>
      </c>
    </row>
    <row r="17" spans="1:2">
      <c r="A17" s="1">
        <v>7</v>
      </c>
      <c r="B17" t="s">
        <v>44</v>
      </c>
    </row>
    <row r="18" spans="1:2" hidden="1">
      <c r="A18" s="1">
        <v>8</v>
      </c>
      <c r="B18" t="s">
        <v>89</v>
      </c>
    </row>
    <row r="19" spans="1:2">
      <c r="A19" s="1">
        <v>8</v>
      </c>
      <c r="B19" t="s">
        <v>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22"/>
  <sheetViews>
    <sheetView showGridLines="0" tabSelected="1" topLeftCell="A2" workbookViewId="0">
      <selection activeCell="C19" sqref="C19:D19"/>
    </sheetView>
  </sheetViews>
  <sheetFormatPr defaultRowHeight="14.5"/>
  <cols>
    <col min="2" max="2" width="17.6328125" customWidth="1"/>
    <col min="3" max="3" width="8.90625" customWidth="1"/>
  </cols>
  <sheetData>
    <row r="4" spans="2:11" ht="17.399999999999999" customHeight="1">
      <c r="B4" s="4" t="s">
        <v>28</v>
      </c>
      <c r="C4" s="285" t="s">
        <v>107</v>
      </c>
      <c r="D4" s="286"/>
      <c r="E4" s="286"/>
      <c r="F4" s="287"/>
    </row>
    <row r="5" spans="2:11" s="7" customFormat="1" ht="5.15" customHeight="1">
      <c r="B5" s="5"/>
      <c r="C5" s="6"/>
      <c r="D5" s="6"/>
      <c r="E5" s="6"/>
      <c r="F5" s="6"/>
    </row>
    <row r="6" spans="2:11" ht="15.65" customHeight="1">
      <c r="B6" s="4" t="s">
        <v>29</v>
      </c>
      <c r="C6" s="288" t="s">
        <v>109</v>
      </c>
      <c r="D6" s="289"/>
      <c r="E6" s="289"/>
      <c r="F6" s="290"/>
    </row>
    <row r="7" spans="2:11">
      <c r="B7" s="4" t="s">
        <v>205</v>
      </c>
      <c r="C7" s="284" t="s">
        <v>110</v>
      </c>
      <c r="D7" s="284"/>
      <c r="E7" s="284"/>
      <c r="F7" s="284"/>
    </row>
    <row r="8" spans="2:11">
      <c r="B8" s="4" t="s">
        <v>30</v>
      </c>
      <c r="C8" s="291" t="s">
        <v>200</v>
      </c>
      <c r="D8" s="292"/>
    </row>
    <row r="9" spans="2:11" ht="3" customHeight="1">
      <c r="B9" s="4"/>
      <c r="C9" s="6"/>
      <c r="D9" s="6"/>
    </row>
    <row r="10" spans="2:11">
      <c r="B10" s="5" t="s">
        <v>31</v>
      </c>
      <c r="C10" s="293" t="s">
        <v>202</v>
      </c>
      <c r="D10" s="294"/>
      <c r="E10" s="294"/>
      <c r="F10" s="294"/>
      <c r="G10" s="33"/>
      <c r="H10" s="33"/>
      <c r="I10" s="33"/>
      <c r="J10" s="33"/>
      <c r="K10" s="32"/>
    </row>
    <row r="11" spans="2:11" ht="3" customHeight="1">
      <c r="B11" s="5"/>
      <c r="C11" s="1"/>
      <c r="D11" s="1"/>
      <c r="E11" s="1"/>
      <c r="F11" s="1"/>
    </row>
    <row r="12" spans="2:11">
      <c r="B12" s="4" t="s">
        <v>35</v>
      </c>
      <c r="C12" s="11">
        <v>3</v>
      </c>
      <c r="D12" s="3"/>
    </row>
    <row r="13" spans="2:11" ht="3" customHeight="1">
      <c r="B13" s="4"/>
      <c r="C13" s="3"/>
      <c r="D13" s="3"/>
    </row>
    <row r="14" spans="2:11">
      <c r="B14" s="4" t="s">
        <v>32</v>
      </c>
      <c r="C14" s="293" t="s">
        <v>212</v>
      </c>
      <c r="D14" s="295"/>
    </row>
    <row r="15" spans="2:11" ht="3" customHeight="1">
      <c r="B15" s="4"/>
      <c r="C15" s="3"/>
      <c r="D15" s="3"/>
    </row>
    <row r="16" spans="2:11">
      <c r="B16" s="4" t="s">
        <v>33</v>
      </c>
      <c r="C16" s="31" t="s">
        <v>201</v>
      </c>
      <c r="D16" s="32"/>
      <c r="E16" s="33"/>
      <c r="F16" s="32"/>
    </row>
    <row r="17" spans="2:11" ht="3" customHeight="1">
      <c r="B17" s="4"/>
      <c r="C17" s="3"/>
      <c r="D17" s="3"/>
    </row>
    <row r="18" spans="2:11">
      <c r="B18" s="4" t="s">
        <v>34</v>
      </c>
      <c r="C18" s="12">
        <v>39</v>
      </c>
      <c r="D18" s="3"/>
    </row>
    <row r="19" spans="2:11">
      <c r="B19" s="4" t="s">
        <v>53</v>
      </c>
      <c r="C19" s="284" t="s">
        <v>108</v>
      </c>
      <c r="D19" s="284"/>
    </row>
    <row r="20" spans="2:11">
      <c r="B20" s="4" t="s">
        <v>52</v>
      </c>
      <c r="C20" s="284" t="s">
        <v>111</v>
      </c>
      <c r="D20" s="284"/>
    </row>
    <row r="22" spans="2:11">
      <c r="B22" s="4" t="s">
        <v>101</v>
      </c>
      <c r="C22" s="281" t="s">
        <v>211</v>
      </c>
      <c r="D22" s="282"/>
      <c r="E22" s="282"/>
      <c r="F22" s="282"/>
      <c r="G22" s="282"/>
      <c r="H22" s="282"/>
      <c r="I22" s="282"/>
      <c r="J22" s="282"/>
      <c r="K22" s="283"/>
    </row>
  </sheetData>
  <mergeCells count="9">
    <mergeCell ref="C22:K22"/>
    <mergeCell ref="C19:D19"/>
    <mergeCell ref="C20:D20"/>
    <mergeCell ref="C4:F4"/>
    <mergeCell ref="C6:F6"/>
    <mergeCell ref="C8:D8"/>
    <mergeCell ref="C10:F10"/>
    <mergeCell ref="C14:D14"/>
    <mergeCell ref="C7:F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TJ130"/>
  <sheetViews>
    <sheetView showGridLines="0" showRuler="0" zoomScaleNormal="100" zoomScalePageLayoutView="88" workbookViewId="0">
      <selection activeCell="E4" sqref="E4"/>
    </sheetView>
  </sheetViews>
  <sheetFormatPr defaultColWidth="9.08984375" defaultRowHeight="14.5"/>
  <cols>
    <col min="2" max="2" width="3.08984375" style="1" customWidth="1"/>
    <col min="3" max="3" width="13.6328125" style="3" customWidth="1"/>
    <col min="4" max="4" width="16.6328125" customWidth="1"/>
    <col min="5" max="5" width="5.90625" customWidth="1"/>
    <col min="6" max="6" width="4.90625" style="1" customWidth="1"/>
    <col min="7" max="9" width="4.36328125" style="1" customWidth="1"/>
    <col min="10" max="10" width="6.6328125" style="1" customWidth="1"/>
    <col min="11" max="11" width="6.90625" style="70" customWidth="1"/>
    <col min="12" max="12" width="6.6328125" style="54" customWidth="1"/>
    <col min="13" max="13" width="4.453125" style="1" customWidth="1"/>
    <col min="14" max="14" width="5" style="1" customWidth="1"/>
    <col min="15" max="15" width="4.08984375" style="1" customWidth="1"/>
    <col min="16" max="16" width="4.36328125" style="1" customWidth="1"/>
    <col min="17" max="17" width="6.36328125" style="1" customWidth="1"/>
    <col min="18" max="18" width="6.453125" customWidth="1"/>
    <col min="19" max="19" width="7" style="71" customWidth="1"/>
    <col min="20" max="20" width="4.453125" style="1" customWidth="1"/>
    <col min="21" max="21" width="4.36328125" customWidth="1"/>
    <col min="22" max="22" width="6.90625" customWidth="1"/>
    <col min="23" max="23" width="6.453125" customWidth="1"/>
    <col min="24" max="24" width="7" style="71" customWidth="1"/>
    <col min="25" max="25" width="11.36328125" style="70" customWidth="1"/>
  </cols>
  <sheetData>
    <row r="2" spans="1:1206" ht="20.149999999999999" customHeight="1">
      <c r="B2" s="52"/>
      <c r="C2" s="52"/>
      <c r="D2" s="52"/>
      <c r="E2" s="53"/>
      <c r="F2" s="52"/>
      <c r="G2" s="52"/>
      <c r="H2" s="52"/>
      <c r="J2" s="52"/>
      <c r="K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</row>
    <row r="3" spans="1:1206" ht="26.25" customHeight="1">
      <c r="B3" s="52"/>
      <c r="C3" s="52"/>
      <c r="D3" s="52"/>
      <c r="E3" s="277" t="s">
        <v>112</v>
      </c>
      <c r="F3" s="55"/>
      <c r="G3" s="56"/>
      <c r="H3" s="56"/>
      <c r="I3" s="57"/>
      <c r="J3" s="56"/>
      <c r="K3" s="56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</row>
    <row r="4" spans="1:1206" ht="19.5" customHeight="1">
      <c r="B4" s="52"/>
      <c r="C4" s="52"/>
      <c r="D4" s="52"/>
      <c r="E4" s="278" t="s">
        <v>208</v>
      </c>
      <c r="F4" s="56"/>
      <c r="G4" s="56"/>
      <c r="H4" s="56"/>
      <c r="I4" s="57"/>
      <c r="J4" s="56"/>
      <c r="K4" s="56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</row>
    <row r="5" spans="1:1206" ht="7.5" customHeight="1">
      <c r="B5" s="58"/>
      <c r="C5" s="58"/>
      <c r="D5" s="58"/>
      <c r="F5"/>
      <c r="G5"/>
      <c r="H5"/>
      <c r="I5"/>
      <c r="J5"/>
      <c r="K5"/>
      <c r="L5"/>
      <c r="M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</row>
    <row r="6" spans="1:1206" ht="15" customHeight="1">
      <c r="B6" s="58"/>
      <c r="C6" s="4"/>
      <c r="D6" s="4"/>
      <c r="E6" s="52" t="s">
        <v>12</v>
      </c>
      <c r="F6" s="52"/>
      <c r="G6" s="52"/>
      <c r="H6" s="52"/>
      <c r="I6" s="52"/>
      <c r="J6" s="59"/>
      <c r="K6" s="60"/>
      <c r="L6" s="4"/>
      <c r="N6" s="61"/>
      <c r="O6" s="4"/>
      <c r="Q6" s="4"/>
      <c r="R6" s="4"/>
      <c r="S6" s="4"/>
      <c r="T6" s="4"/>
      <c r="U6" s="4"/>
      <c r="V6" s="4"/>
      <c r="W6" s="4"/>
      <c r="X6" s="4"/>
      <c r="Y6" s="4"/>
      <c r="Z6" s="58"/>
      <c r="AA6" s="58"/>
      <c r="AB6" s="58"/>
      <c r="AC6" s="58"/>
    </row>
    <row r="7" spans="1:1206" ht="15" customHeight="1">
      <c r="B7" s="58"/>
      <c r="C7" s="4"/>
      <c r="D7" s="4"/>
      <c r="E7" s="62" t="s">
        <v>98</v>
      </c>
      <c r="F7" s="52" t="str">
        <f>'Basic Info'!C19</f>
        <v>2025-2026</v>
      </c>
      <c r="G7" s="52"/>
      <c r="H7" s="52"/>
      <c r="I7" s="52" t="str">
        <f>'Basic Info'!C20</f>
        <v>1ST SEMESTER</v>
      </c>
      <c r="J7" s="52"/>
      <c r="K7" s="52"/>
      <c r="M7" s="61"/>
      <c r="N7" s="6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8"/>
      <c r="AA7" s="58"/>
      <c r="AB7" s="58"/>
      <c r="AC7" s="58"/>
    </row>
    <row r="8" spans="1:1206" ht="15" customHeight="1">
      <c r="B8" s="58"/>
      <c r="C8" s="4"/>
      <c r="D8" s="4"/>
      <c r="E8" s="62"/>
      <c r="F8" s="52"/>
      <c r="G8" s="52"/>
      <c r="H8" s="52"/>
      <c r="I8" s="52"/>
      <c r="J8" s="52"/>
      <c r="K8" s="52"/>
      <c r="M8" s="61"/>
      <c r="N8" s="6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8"/>
      <c r="AA8" s="58"/>
      <c r="AB8" s="58"/>
      <c r="AC8" s="58"/>
    </row>
    <row r="9" spans="1:1206" ht="15" customHeight="1">
      <c r="B9" s="58"/>
      <c r="C9" s="4"/>
      <c r="D9" s="4"/>
      <c r="E9" s="62"/>
      <c r="F9" s="52"/>
      <c r="G9" s="52"/>
      <c r="H9" s="52"/>
      <c r="I9" s="52"/>
      <c r="J9" s="52"/>
      <c r="K9" s="52"/>
      <c r="M9" s="61"/>
      <c r="N9" s="6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8"/>
      <c r="AA9" s="58"/>
      <c r="AB9" s="58"/>
      <c r="AC9" s="58"/>
    </row>
    <row r="10" spans="1:1206" ht="15" customHeight="1">
      <c r="B10" s="58"/>
      <c r="C10" s="225" t="s">
        <v>202</v>
      </c>
      <c r="D10" s="65" t="str">
        <f>'Basic Info'!C8</f>
        <v>CS THESIS 1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6"/>
      <c r="P10" s="66"/>
      <c r="Q10" s="226" t="s">
        <v>8</v>
      </c>
      <c r="R10" s="66"/>
      <c r="S10" s="66"/>
      <c r="T10" s="65" t="str">
        <f>'Basic Info'!C14</f>
        <v>BSCS 4 - SECTION A</v>
      </c>
      <c r="U10" s="67"/>
      <c r="V10" s="67"/>
      <c r="W10" s="67"/>
      <c r="X10" s="67"/>
      <c r="Y10" s="67"/>
      <c r="Z10" s="58"/>
      <c r="AA10" s="58"/>
      <c r="AB10" s="58"/>
      <c r="AC10" s="58"/>
    </row>
    <row r="11" spans="1:1206" ht="15" customHeight="1">
      <c r="B11" s="58"/>
      <c r="C11" s="225" t="s">
        <v>10</v>
      </c>
      <c r="D11" s="65" t="str">
        <f>'Basic Info'!C10</f>
        <v>CS THESIS WRITING 1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4"/>
      <c r="P11" s="64"/>
      <c r="Q11" s="226" t="s">
        <v>11</v>
      </c>
      <c r="R11" s="66"/>
      <c r="S11" s="66"/>
      <c r="T11" s="65" t="str">
        <f>'Basic Info'!C16</f>
        <v>TUE - THU (11:30 - 2:30 PM | C201)</v>
      </c>
      <c r="U11" s="67"/>
      <c r="V11" s="67"/>
      <c r="W11" s="67"/>
      <c r="X11" s="67"/>
      <c r="Y11" s="67"/>
      <c r="Z11" s="58"/>
      <c r="AA11" s="58"/>
      <c r="AB11" s="58"/>
      <c r="AC11" s="58"/>
    </row>
    <row r="12" spans="1:1206" ht="15" customHeight="1">
      <c r="C12" s="225" t="s">
        <v>9</v>
      </c>
      <c r="D12" s="68">
        <f>'Basic Info'!C12</f>
        <v>3</v>
      </c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4"/>
      <c r="P12" s="64"/>
      <c r="Q12" s="226" t="s">
        <v>27</v>
      </c>
      <c r="R12" s="66"/>
      <c r="S12" s="66"/>
      <c r="T12" s="68">
        <f>'Basic Info'!C18</f>
        <v>39</v>
      </c>
      <c r="U12" s="69"/>
      <c r="V12" s="69"/>
      <c r="W12" s="69"/>
      <c r="X12" s="69"/>
      <c r="Y12" s="69"/>
    </row>
    <row r="13" spans="1:1206" ht="15" customHeight="1">
      <c r="C13" s="20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20"/>
      <c r="P13" s="20"/>
      <c r="Q13"/>
      <c r="R13" s="14"/>
      <c r="S13" s="14"/>
      <c r="T13" s="69"/>
      <c r="U13" s="69"/>
      <c r="V13" s="69"/>
      <c r="W13" s="69"/>
      <c r="X13" s="69"/>
      <c r="Y13" s="69"/>
    </row>
    <row r="14" spans="1:1206" ht="12" customHeight="1" thickBot="1"/>
    <row r="15" spans="1:1206" s="2" customFormat="1" ht="27.75" customHeight="1" thickBot="1">
      <c r="A15"/>
      <c r="B15" s="297" t="s">
        <v>0</v>
      </c>
      <c r="C15" s="298"/>
      <c r="D15" s="298"/>
      <c r="E15" s="231"/>
      <c r="F15" s="232"/>
      <c r="G15" s="233"/>
      <c r="H15" s="233" t="s">
        <v>4</v>
      </c>
      <c r="I15" s="233"/>
      <c r="J15" s="233"/>
      <c r="K15" s="233"/>
      <c r="L15" s="234"/>
      <c r="M15" s="232"/>
      <c r="N15" s="233" t="s">
        <v>5</v>
      </c>
      <c r="O15" s="233"/>
      <c r="P15" s="233"/>
      <c r="Q15" s="233"/>
      <c r="R15" s="233"/>
      <c r="S15" s="234"/>
      <c r="T15" s="232"/>
      <c r="U15" s="233" t="s">
        <v>6</v>
      </c>
      <c r="V15" s="233"/>
      <c r="W15" s="233"/>
      <c r="X15" s="233"/>
      <c r="Y15" s="23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</row>
    <row r="16" spans="1:1206" s="2" customFormat="1" ht="68.25" customHeight="1">
      <c r="A16"/>
      <c r="B16" s="72"/>
      <c r="C16" s="296"/>
      <c r="D16" s="296"/>
      <c r="E16" s="73"/>
      <c r="F16" s="74" t="s">
        <v>47</v>
      </c>
      <c r="G16" s="75" t="s">
        <v>48</v>
      </c>
      <c r="H16" s="75" t="s">
        <v>104</v>
      </c>
      <c r="I16" s="75" t="s">
        <v>106</v>
      </c>
      <c r="J16" s="76" t="s">
        <v>1</v>
      </c>
      <c r="K16" s="77" t="s">
        <v>2</v>
      </c>
      <c r="L16" s="78" t="s">
        <v>3</v>
      </c>
      <c r="M16" s="79" t="s">
        <v>54</v>
      </c>
      <c r="N16" s="75" t="s">
        <v>102</v>
      </c>
      <c r="O16" s="75" t="s">
        <v>103</v>
      </c>
      <c r="P16" s="75"/>
      <c r="Q16" s="76" t="s">
        <v>1</v>
      </c>
      <c r="R16" s="77" t="s">
        <v>2</v>
      </c>
      <c r="S16" s="78" t="s">
        <v>3</v>
      </c>
      <c r="T16" s="80" t="s">
        <v>49</v>
      </c>
      <c r="U16" s="75"/>
      <c r="V16" s="76" t="s">
        <v>1</v>
      </c>
      <c r="W16" s="77" t="s">
        <v>2</v>
      </c>
      <c r="X16" s="81" t="s">
        <v>3</v>
      </c>
      <c r="Y16" s="271" t="s">
        <v>46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</row>
    <row r="17" spans="1:1206" s="2" customFormat="1" ht="18" customHeight="1" thickBot="1">
      <c r="A17"/>
      <c r="B17" s="236" t="s">
        <v>55</v>
      </c>
      <c r="C17" s="237" t="s">
        <v>56</v>
      </c>
      <c r="D17" s="238" t="s">
        <v>57</v>
      </c>
      <c r="E17" s="264" t="s">
        <v>58</v>
      </c>
      <c r="F17" s="236">
        <v>10</v>
      </c>
      <c r="G17" s="237">
        <v>10</v>
      </c>
      <c r="H17" s="237">
        <v>10</v>
      </c>
      <c r="I17" s="237">
        <v>15</v>
      </c>
      <c r="J17" s="237">
        <f>IF(COUNT(F17:I17)=0,"",SUM(F17:I17))</f>
        <v>45</v>
      </c>
      <c r="K17" s="265">
        <f t="shared" ref="K17" si="0">IFERROR(IF(ISBLANK(B17),"",((J17/TQ)*5-6)*-1)," ")</f>
        <v>1</v>
      </c>
      <c r="L17" s="266">
        <f t="shared" ref="L17" si="1">IF(COUNT(K17)=0,"",K17*40%)</f>
        <v>0.4</v>
      </c>
      <c r="M17" s="236">
        <v>20</v>
      </c>
      <c r="N17" s="237">
        <v>10</v>
      </c>
      <c r="O17" s="237">
        <v>15</v>
      </c>
      <c r="P17" s="237"/>
      <c r="Q17" s="237">
        <f>IF(COUNT(M17:P17)=0,"",SUM(M17:P17))</f>
        <v>45</v>
      </c>
      <c r="R17" s="267">
        <f t="shared" ref="R17" si="2">IFERROR(IF(ISBLANK(B17),"",(((Q17/TCS)*5-6)*-1))," ")</f>
        <v>1</v>
      </c>
      <c r="S17" s="266">
        <f>IF(COUNT(R17)=0,"",R17*20%)</f>
        <v>0.2</v>
      </c>
      <c r="T17" s="236">
        <v>60</v>
      </c>
      <c r="U17" s="237"/>
      <c r="V17" s="268">
        <f>SUM(T17:U17)</f>
        <v>60</v>
      </c>
      <c r="W17" s="267">
        <f t="shared" ref="W17" si="3">IFERROR(IF(ISBLANK(B17),"",((V17/TME)*5-6)*-1)," ")</f>
        <v>1</v>
      </c>
      <c r="X17" s="269">
        <f t="shared" ref="X17" si="4">IF(COUNT(W17)=0,"",W17*40%)</f>
        <v>0.4</v>
      </c>
      <c r="Y17" s="270">
        <f>L17+S17+X17</f>
        <v>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</row>
    <row r="18" spans="1:1206" s="2" customFormat="1" ht="15.9" customHeight="1">
      <c r="A18"/>
      <c r="B18" s="82">
        <v>1</v>
      </c>
      <c r="C18" s="227" t="s">
        <v>123</v>
      </c>
      <c r="D18" s="227" t="s">
        <v>124</v>
      </c>
      <c r="E18" s="272" t="s">
        <v>120</v>
      </c>
      <c r="F18" s="41">
        <v>10</v>
      </c>
      <c r="G18" s="42">
        <v>5</v>
      </c>
      <c r="H18" s="42">
        <v>10</v>
      </c>
      <c r="I18" s="42">
        <v>5</v>
      </c>
      <c r="J18" s="83">
        <f t="shared" ref="J18" si="5">SUM(F18:I18)</f>
        <v>30</v>
      </c>
      <c r="K18" s="84">
        <f t="shared" ref="K18" si="6">IFERROR(IF(ISBLANK(C18),"",((J18/TQ)*5-6)*-1)," ")</f>
        <v>2.666666666666667</v>
      </c>
      <c r="L18" s="85">
        <f t="shared" ref="L18" si="7">IF(COUNT(K18)=0,"",K18*40%)</f>
        <v>1.0666666666666669</v>
      </c>
      <c r="M18" s="41">
        <v>15</v>
      </c>
      <c r="N18" s="42">
        <v>10</v>
      </c>
      <c r="O18" s="42">
        <v>10</v>
      </c>
      <c r="P18" s="42"/>
      <c r="Q18" s="83">
        <f t="shared" ref="Q18" si="8">SUM(M18:P18)</f>
        <v>35</v>
      </c>
      <c r="R18" s="86">
        <f t="shared" ref="R18:R49" si="9">IFERROR(IF(ISBLANK(C18),"",(((Q18/TCS)*5-6)*-1))," ")</f>
        <v>2.1111111111111112</v>
      </c>
      <c r="S18" s="85">
        <f>IF(COUNT(R18)=0,"",R18*20%)</f>
        <v>0.42222222222222228</v>
      </c>
      <c r="T18" s="43">
        <v>50</v>
      </c>
      <c r="U18" s="42"/>
      <c r="V18" s="87">
        <f t="shared" ref="V18" si="10">SUM(T18:U18)</f>
        <v>50</v>
      </c>
      <c r="W18" s="88">
        <f t="shared" ref="W18" si="11">IFERROR(IF(ISBLANK(C18),"",((V18/TME)*5-6)*-1)," ")</f>
        <v>1.833333333333333</v>
      </c>
      <c r="X18" s="89">
        <f t="shared" ref="X18" si="12">IF(COUNT(W18)=0,"",W18*40%)</f>
        <v>0.73333333333333328</v>
      </c>
      <c r="Y18" s="90">
        <f t="shared" ref="Y18" si="13">TRUNC(SUM(L18,S18,X18),1)</f>
        <v>2.2000000000000002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</row>
    <row r="19" spans="1:1206" s="2" customFormat="1" ht="15.9" customHeight="1">
      <c r="A19"/>
      <c r="B19" s="91">
        <v>2</v>
      </c>
      <c r="C19" s="227" t="s">
        <v>125</v>
      </c>
      <c r="D19" s="227" t="s">
        <v>126</v>
      </c>
      <c r="E19" s="272"/>
      <c r="F19" s="41"/>
      <c r="G19" s="42"/>
      <c r="H19" s="45"/>
      <c r="I19" s="45"/>
      <c r="J19" s="83">
        <f t="shared" ref="J19:J77" si="14">SUM(F19:I19)</f>
        <v>0</v>
      </c>
      <c r="K19" s="84">
        <f>IFERROR(IF(ISBLANK(C19),"",((J19/TQ)*5-6)*-1)," ")</f>
        <v>6</v>
      </c>
      <c r="L19" s="85">
        <f t="shared" ref="L19:L77" si="15">IF(COUNT(K19)=0,"",K19*40%)</f>
        <v>2.4000000000000004</v>
      </c>
      <c r="M19" s="41"/>
      <c r="N19" s="42"/>
      <c r="O19" s="45"/>
      <c r="P19" s="45"/>
      <c r="Q19" s="83">
        <f t="shared" ref="Q19:Q77" si="16">SUM(M19:P19)</f>
        <v>0</v>
      </c>
      <c r="R19" s="86">
        <f>IFERROR(IF(ISBLANK(C19),"",(((Q19/TCS)*5-6)*-1))," ")</f>
        <v>6</v>
      </c>
      <c r="S19" s="85">
        <f t="shared" ref="S19:S77" si="17">IF(COUNT(R19)=0,"",R19*20%)</f>
        <v>1.2000000000000002</v>
      </c>
      <c r="T19" s="43"/>
      <c r="U19" s="42"/>
      <c r="V19" s="87">
        <f t="shared" ref="V19:V77" si="18">SUM(T19:U19)</f>
        <v>0</v>
      </c>
      <c r="W19" s="88">
        <f>IFERROR(IF(ISBLANK(C19),"",((V19/TME)*5-6)*-1)," ")</f>
        <v>6</v>
      </c>
      <c r="X19" s="89">
        <f t="shared" ref="X19:X77" si="19">IF(COUNT(W19)=0,"",W19*40%)</f>
        <v>2.4000000000000004</v>
      </c>
      <c r="Y19" s="90">
        <f t="shared" ref="Y19:Y77" si="20">TRUNC(SUM(L19,S19,X19),1)</f>
        <v>6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</row>
    <row r="20" spans="1:1206" s="2" customFormat="1" ht="15.9" customHeight="1">
      <c r="A20"/>
      <c r="B20" s="91">
        <v>3</v>
      </c>
      <c r="C20" s="227" t="s">
        <v>125</v>
      </c>
      <c r="D20" s="227" t="s">
        <v>127</v>
      </c>
      <c r="E20" s="272" t="s">
        <v>120</v>
      </c>
      <c r="F20" s="41"/>
      <c r="G20" s="42"/>
      <c r="H20" s="45"/>
      <c r="I20" s="45"/>
      <c r="J20" s="83">
        <f t="shared" si="14"/>
        <v>0</v>
      </c>
      <c r="K20" s="84">
        <f>IFERROR(IF(ISBLANK(C20),"",((J20/TQ)*5-6)*-1)," ")</f>
        <v>6</v>
      </c>
      <c r="L20" s="85">
        <f t="shared" si="15"/>
        <v>2.4000000000000004</v>
      </c>
      <c r="M20" s="41"/>
      <c r="N20" s="42"/>
      <c r="O20" s="45"/>
      <c r="P20" s="45"/>
      <c r="Q20" s="83">
        <f t="shared" si="16"/>
        <v>0</v>
      </c>
      <c r="R20" s="86">
        <f>IFERROR(IF(ISBLANK(C20),"",(((Q20/TCS)*5-6)*-1))," ")</f>
        <v>6</v>
      </c>
      <c r="S20" s="85">
        <f t="shared" si="17"/>
        <v>1.2000000000000002</v>
      </c>
      <c r="T20" s="43"/>
      <c r="U20" s="42"/>
      <c r="V20" s="87">
        <f t="shared" si="18"/>
        <v>0</v>
      </c>
      <c r="W20" s="88">
        <f>IFERROR(IF(ISBLANK(C20),"",((V20/TME)*5-6)*-1)," ")</f>
        <v>6</v>
      </c>
      <c r="X20" s="89">
        <f t="shared" si="19"/>
        <v>2.4000000000000004</v>
      </c>
      <c r="Y20" s="90">
        <f t="shared" si="20"/>
        <v>6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</row>
    <row r="21" spans="1:1206" s="2" customFormat="1" ht="15.9" customHeight="1">
      <c r="A21"/>
      <c r="B21" s="91">
        <v>4</v>
      </c>
      <c r="C21" s="227" t="s">
        <v>128</v>
      </c>
      <c r="D21" s="227" t="s">
        <v>129</v>
      </c>
      <c r="E21" s="272" t="s">
        <v>114</v>
      </c>
      <c r="F21" s="41"/>
      <c r="G21" s="42"/>
      <c r="H21" s="45"/>
      <c r="I21" s="45"/>
      <c r="J21" s="83">
        <f t="shared" si="14"/>
        <v>0</v>
      </c>
      <c r="K21" s="84">
        <f t="shared" ref="K21:K77" si="21">IFERROR(IF(ISBLANK(C21),"",((J21/TQ)*5-6)*-1)," ")</f>
        <v>6</v>
      </c>
      <c r="L21" s="85">
        <f t="shared" si="15"/>
        <v>2.4000000000000004</v>
      </c>
      <c r="M21" s="41"/>
      <c r="N21" s="42"/>
      <c r="O21" s="45"/>
      <c r="P21" s="45"/>
      <c r="Q21" s="83">
        <f t="shared" si="16"/>
        <v>0</v>
      </c>
      <c r="R21" s="86">
        <f t="shared" si="9"/>
        <v>6</v>
      </c>
      <c r="S21" s="85">
        <f t="shared" si="17"/>
        <v>1.2000000000000002</v>
      </c>
      <c r="T21" s="43"/>
      <c r="U21" s="42"/>
      <c r="V21" s="87">
        <f t="shared" si="18"/>
        <v>0</v>
      </c>
      <c r="W21" s="88">
        <f t="shared" ref="W21:W77" si="22">IFERROR(IF(ISBLANK(C21),"",((V21/TME)*5-6)*-1)," ")</f>
        <v>6</v>
      </c>
      <c r="X21" s="89">
        <f t="shared" si="19"/>
        <v>2.4000000000000004</v>
      </c>
      <c r="Y21" s="90">
        <f t="shared" si="20"/>
        <v>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</row>
    <row r="22" spans="1:1206" s="2" customFormat="1" ht="15.9" customHeight="1">
      <c r="A22"/>
      <c r="B22" s="91">
        <v>5</v>
      </c>
      <c r="C22" s="227" t="s">
        <v>128</v>
      </c>
      <c r="D22" s="227" t="s">
        <v>130</v>
      </c>
      <c r="E22" s="272" t="s">
        <v>131</v>
      </c>
      <c r="F22" s="41"/>
      <c r="G22" s="42"/>
      <c r="H22" s="45"/>
      <c r="I22" s="45"/>
      <c r="J22" s="83">
        <f t="shared" si="14"/>
        <v>0</v>
      </c>
      <c r="K22" s="84">
        <f t="shared" si="21"/>
        <v>6</v>
      </c>
      <c r="L22" s="85">
        <f t="shared" si="15"/>
        <v>2.4000000000000004</v>
      </c>
      <c r="M22" s="41"/>
      <c r="N22" s="42"/>
      <c r="O22" s="45"/>
      <c r="P22" s="45"/>
      <c r="Q22" s="83">
        <f t="shared" si="16"/>
        <v>0</v>
      </c>
      <c r="R22" s="86">
        <f t="shared" si="9"/>
        <v>6</v>
      </c>
      <c r="S22" s="85">
        <f t="shared" si="17"/>
        <v>1.2000000000000002</v>
      </c>
      <c r="T22" s="43"/>
      <c r="U22" s="42"/>
      <c r="V22" s="87">
        <f t="shared" si="18"/>
        <v>0</v>
      </c>
      <c r="W22" s="88">
        <f t="shared" si="22"/>
        <v>6</v>
      </c>
      <c r="X22" s="89">
        <f t="shared" si="19"/>
        <v>2.4000000000000004</v>
      </c>
      <c r="Y22" s="90">
        <f t="shared" si="20"/>
        <v>6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</row>
    <row r="23" spans="1:1206" s="2" customFormat="1" ht="15.9" customHeight="1">
      <c r="A23"/>
      <c r="B23" s="91">
        <v>6</v>
      </c>
      <c r="C23" s="227" t="s">
        <v>132</v>
      </c>
      <c r="D23" s="227" t="s">
        <v>133</v>
      </c>
      <c r="E23" s="272" t="s">
        <v>120</v>
      </c>
      <c r="F23" s="44"/>
      <c r="G23" s="45"/>
      <c r="H23" s="45"/>
      <c r="I23" s="45"/>
      <c r="J23" s="83">
        <f t="shared" si="14"/>
        <v>0</v>
      </c>
      <c r="K23" s="84">
        <f t="shared" si="21"/>
        <v>6</v>
      </c>
      <c r="L23" s="85">
        <f t="shared" si="15"/>
        <v>2.4000000000000004</v>
      </c>
      <c r="M23" s="41"/>
      <c r="N23" s="42"/>
      <c r="O23" s="45"/>
      <c r="P23" s="45"/>
      <c r="Q23" s="83">
        <f t="shared" si="16"/>
        <v>0</v>
      </c>
      <c r="R23" s="86">
        <f t="shared" si="9"/>
        <v>6</v>
      </c>
      <c r="S23" s="85">
        <f t="shared" si="17"/>
        <v>1.2000000000000002</v>
      </c>
      <c r="T23" s="46"/>
      <c r="U23" s="42"/>
      <c r="V23" s="87">
        <f t="shared" si="18"/>
        <v>0</v>
      </c>
      <c r="W23" s="88">
        <f t="shared" si="22"/>
        <v>6</v>
      </c>
      <c r="X23" s="89">
        <f t="shared" si="19"/>
        <v>2.4000000000000004</v>
      </c>
      <c r="Y23" s="90">
        <f t="shared" si="20"/>
        <v>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</row>
    <row r="24" spans="1:1206" s="2" customFormat="1" ht="15.9" customHeight="1">
      <c r="A24"/>
      <c r="B24" s="91">
        <v>7</v>
      </c>
      <c r="C24" s="227" t="s">
        <v>134</v>
      </c>
      <c r="D24" s="227" t="s">
        <v>135</v>
      </c>
      <c r="E24" s="272" t="s">
        <v>131</v>
      </c>
      <c r="F24" s="44"/>
      <c r="G24" s="45"/>
      <c r="H24" s="45"/>
      <c r="I24" s="45"/>
      <c r="J24" s="83">
        <f t="shared" si="14"/>
        <v>0</v>
      </c>
      <c r="K24" s="84">
        <f t="shared" si="21"/>
        <v>6</v>
      </c>
      <c r="L24" s="85">
        <f t="shared" si="15"/>
        <v>2.4000000000000004</v>
      </c>
      <c r="M24" s="44"/>
      <c r="N24" s="45"/>
      <c r="O24" s="45"/>
      <c r="P24" s="45"/>
      <c r="Q24" s="83">
        <f t="shared" si="16"/>
        <v>0</v>
      </c>
      <c r="R24" s="86">
        <f t="shared" si="9"/>
        <v>6</v>
      </c>
      <c r="S24" s="85">
        <f t="shared" si="17"/>
        <v>1.2000000000000002</v>
      </c>
      <c r="T24" s="46"/>
      <c r="U24" s="42"/>
      <c r="V24" s="87">
        <f t="shared" si="18"/>
        <v>0</v>
      </c>
      <c r="W24" s="88">
        <f t="shared" si="22"/>
        <v>6</v>
      </c>
      <c r="X24" s="89">
        <f t="shared" si="19"/>
        <v>2.4000000000000004</v>
      </c>
      <c r="Y24" s="90">
        <f t="shared" si="20"/>
        <v>6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</row>
    <row r="25" spans="1:1206" s="2" customFormat="1" ht="15.9" customHeight="1">
      <c r="A25"/>
      <c r="B25" s="91">
        <v>8</v>
      </c>
      <c r="C25" s="227" t="s">
        <v>136</v>
      </c>
      <c r="D25" s="227" t="s">
        <v>137</v>
      </c>
      <c r="E25" s="272" t="s">
        <v>138</v>
      </c>
      <c r="F25" s="44"/>
      <c r="G25" s="45"/>
      <c r="H25" s="45"/>
      <c r="I25" s="45"/>
      <c r="J25" s="83">
        <f t="shared" si="14"/>
        <v>0</v>
      </c>
      <c r="K25" s="84">
        <f t="shared" si="21"/>
        <v>6</v>
      </c>
      <c r="L25" s="85">
        <f t="shared" si="15"/>
        <v>2.4000000000000004</v>
      </c>
      <c r="M25" s="44"/>
      <c r="N25" s="45"/>
      <c r="O25" s="45"/>
      <c r="P25" s="45"/>
      <c r="Q25" s="83">
        <f t="shared" si="16"/>
        <v>0</v>
      </c>
      <c r="R25" s="86">
        <f t="shared" si="9"/>
        <v>6</v>
      </c>
      <c r="S25" s="85">
        <f t="shared" si="17"/>
        <v>1.2000000000000002</v>
      </c>
      <c r="T25" s="46"/>
      <c r="U25" s="42"/>
      <c r="V25" s="87">
        <f t="shared" si="18"/>
        <v>0</v>
      </c>
      <c r="W25" s="88">
        <f t="shared" si="22"/>
        <v>6</v>
      </c>
      <c r="X25" s="89">
        <f t="shared" si="19"/>
        <v>2.4000000000000004</v>
      </c>
      <c r="Y25" s="90">
        <f t="shared" si="20"/>
        <v>6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</row>
    <row r="26" spans="1:1206" s="2" customFormat="1" ht="15.9" customHeight="1">
      <c r="A26"/>
      <c r="B26" s="91">
        <v>9</v>
      </c>
      <c r="C26" s="227" t="s">
        <v>139</v>
      </c>
      <c r="D26" s="227" t="s">
        <v>140</v>
      </c>
      <c r="E26" s="272" t="s">
        <v>115</v>
      </c>
      <c r="F26" s="44"/>
      <c r="G26" s="45"/>
      <c r="H26" s="45"/>
      <c r="I26" s="45"/>
      <c r="J26" s="83">
        <f t="shared" si="14"/>
        <v>0</v>
      </c>
      <c r="K26" s="84">
        <f t="shared" si="21"/>
        <v>6</v>
      </c>
      <c r="L26" s="85">
        <f t="shared" si="15"/>
        <v>2.4000000000000004</v>
      </c>
      <c r="M26" s="44"/>
      <c r="N26" s="45"/>
      <c r="O26" s="45"/>
      <c r="P26" s="45"/>
      <c r="Q26" s="83">
        <f t="shared" si="16"/>
        <v>0</v>
      </c>
      <c r="R26" s="86">
        <f t="shared" si="9"/>
        <v>6</v>
      </c>
      <c r="S26" s="85">
        <f t="shared" si="17"/>
        <v>1.2000000000000002</v>
      </c>
      <c r="T26" s="46"/>
      <c r="U26" s="42"/>
      <c r="V26" s="87">
        <f t="shared" si="18"/>
        <v>0</v>
      </c>
      <c r="W26" s="88">
        <f t="shared" si="22"/>
        <v>6</v>
      </c>
      <c r="X26" s="89">
        <f t="shared" si="19"/>
        <v>2.4000000000000004</v>
      </c>
      <c r="Y26" s="90">
        <f t="shared" si="20"/>
        <v>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</row>
    <row r="27" spans="1:1206" s="2" customFormat="1" ht="15.9" customHeight="1">
      <c r="A27"/>
      <c r="B27" s="91">
        <v>10</v>
      </c>
      <c r="C27" s="227" t="s">
        <v>141</v>
      </c>
      <c r="D27" s="227" t="s">
        <v>142</v>
      </c>
      <c r="E27" s="272" t="s">
        <v>117</v>
      </c>
      <c r="F27" s="44"/>
      <c r="G27" s="45"/>
      <c r="H27" s="45"/>
      <c r="I27" s="45"/>
      <c r="J27" s="83">
        <f t="shared" si="14"/>
        <v>0</v>
      </c>
      <c r="K27" s="84">
        <f t="shared" si="21"/>
        <v>6</v>
      </c>
      <c r="L27" s="85">
        <f t="shared" si="15"/>
        <v>2.4000000000000004</v>
      </c>
      <c r="M27" s="44"/>
      <c r="N27" s="45"/>
      <c r="O27" s="45"/>
      <c r="P27" s="45"/>
      <c r="Q27" s="83">
        <f t="shared" si="16"/>
        <v>0</v>
      </c>
      <c r="R27" s="86">
        <f t="shared" si="9"/>
        <v>6</v>
      </c>
      <c r="S27" s="85">
        <f t="shared" si="17"/>
        <v>1.2000000000000002</v>
      </c>
      <c r="T27" s="46"/>
      <c r="U27" s="42"/>
      <c r="V27" s="87">
        <f t="shared" si="18"/>
        <v>0</v>
      </c>
      <c r="W27" s="88">
        <f t="shared" si="22"/>
        <v>6</v>
      </c>
      <c r="X27" s="89">
        <f t="shared" si="19"/>
        <v>2.4000000000000004</v>
      </c>
      <c r="Y27" s="90">
        <f t="shared" si="20"/>
        <v>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</row>
    <row r="28" spans="1:1206" s="2" customFormat="1" ht="15.9" customHeight="1">
      <c r="A28"/>
      <c r="B28" s="91">
        <v>11</v>
      </c>
      <c r="C28" s="227" t="s">
        <v>143</v>
      </c>
      <c r="D28" s="227" t="s">
        <v>144</v>
      </c>
      <c r="E28" s="272" t="s">
        <v>118</v>
      </c>
      <c r="F28" s="44"/>
      <c r="G28" s="45"/>
      <c r="H28" s="45"/>
      <c r="I28" s="45"/>
      <c r="J28" s="83">
        <f t="shared" si="14"/>
        <v>0</v>
      </c>
      <c r="K28" s="84">
        <f t="shared" si="21"/>
        <v>6</v>
      </c>
      <c r="L28" s="85">
        <f t="shared" si="15"/>
        <v>2.4000000000000004</v>
      </c>
      <c r="M28" s="44"/>
      <c r="N28" s="45"/>
      <c r="O28" s="45"/>
      <c r="P28" s="45"/>
      <c r="Q28" s="83">
        <f t="shared" si="16"/>
        <v>0</v>
      </c>
      <c r="R28" s="86">
        <f t="shared" si="9"/>
        <v>6</v>
      </c>
      <c r="S28" s="85">
        <f t="shared" si="17"/>
        <v>1.2000000000000002</v>
      </c>
      <c r="T28" s="46"/>
      <c r="U28" s="42"/>
      <c r="V28" s="87">
        <f t="shared" si="18"/>
        <v>0</v>
      </c>
      <c r="W28" s="88">
        <f t="shared" si="22"/>
        <v>6</v>
      </c>
      <c r="X28" s="89">
        <f t="shared" si="19"/>
        <v>2.4000000000000004</v>
      </c>
      <c r="Y28" s="90">
        <f t="shared" si="20"/>
        <v>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</row>
    <row r="29" spans="1:1206" s="2" customFormat="1" ht="15.9" customHeight="1">
      <c r="A29"/>
      <c r="B29" s="91">
        <v>12</v>
      </c>
      <c r="C29" s="227" t="s">
        <v>145</v>
      </c>
      <c r="D29" s="227" t="s">
        <v>146</v>
      </c>
      <c r="E29" s="272" t="s">
        <v>116</v>
      </c>
      <c r="F29" s="44"/>
      <c r="G29" s="45"/>
      <c r="H29" s="45"/>
      <c r="I29" s="45"/>
      <c r="J29" s="83">
        <f t="shared" si="14"/>
        <v>0</v>
      </c>
      <c r="K29" s="84">
        <f t="shared" si="21"/>
        <v>6</v>
      </c>
      <c r="L29" s="85">
        <f t="shared" si="15"/>
        <v>2.4000000000000004</v>
      </c>
      <c r="M29" s="44"/>
      <c r="N29" s="45"/>
      <c r="O29" s="45"/>
      <c r="P29" s="45"/>
      <c r="Q29" s="83">
        <f t="shared" si="16"/>
        <v>0</v>
      </c>
      <c r="R29" s="86">
        <f t="shared" si="9"/>
        <v>6</v>
      </c>
      <c r="S29" s="85">
        <f t="shared" si="17"/>
        <v>1.2000000000000002</v>
      </c>
      <c r="T29" s="46"/>
      <c r="U29" s="42"/>
      <c r="V29" s="87">
        <f t="shared" si="18"/>
        <v>0</v>
      </c>
      <c r="W29" s="88">
        <f t="shared" si="22"/>
        <v>6</v>
      </c>
      <c r="X29" s="89">
        <f t="shared" si="19"/>
        <v>2.4000000000000004</v>
      </c>
      <c r="Y29" s="90">
        <f t="shared" si="20"/>
        <v>6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</row>
    <row r="30" spans="1:1206" s="2" customFormat="1" ht="15.9" customHeight="1">
      <c r="A30"/>
      <c r="B30" s="91">
        <v>13</v>
      </c>
      <c r="C30" s="227" t="s">
        <v>147</v>
      </c>
      <c r="D30" s="227" t="s">
        <v>148</v>
      </c>
      <c r="E30" s="272" t="s">
        <v>131</v>
      </c>
      <c r="F30" s="44"/>
      <c r="G30" s="45"/>
      <c r="H30" s="45"/>
      <c r="I30" s="45"/>
      <c r="J30" s="83">
        <f t="shared" si="14"/>
        <v>0</v>
      </c>
      <c r="K30" s="84">
        <f t="shared" si="21"/>
        <v>6</v>
      </c>
      <c r="L30" s="85">
        <f t="shared" si="15"/>
        <v>2.4000000000000004</v>
      </c>
      <c r="M30" s="44"/>
      <c r="N30" s="45"/>
      <c r="O30" s="45"/>
      <c r="P30" s="45"/>
      <c r="Q30" s="83">
        <f t="shared" si="16"/>
        <v>0</v>
      </c>
      <c r="R30" s="86">
        <f t="shared" si="9"/>
        <v>6</v>
      </c>
      <c r="S30" s="85">
        <f t="shared" si="17"/>
        <v>1.2000000000000002</v>
      </c>
      <c r="T30" s="46"/>
      <c r="U30" s="42"/>
      <c r="V30" s="87">
        <f t="shared" si="18"/>
        <v>0</v>
      </c>
      <c r="W30" s="88">
        <f t="shared" si="22"/>
        <v>6</v>
      </c>
      <c r="X30" s="89">
        <f t="shared" si="19"/>
        <v>2.4000000000000004</v>
      </c>
      <c r="Y30" s="90">
        <f t="shared" si="20"/>
        <v>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</row>
    <row r="31" spans="1:1206" s="2" customFormat="1" ht="15.9" customHeight="1">
      <c r="A31"/>
      <c r="B31" s="91">
        <v>14</v>
      </c>
      <c r="C31" s="227" t="s">
        <v>149</v>
      </c>
      <c r="D31" s="227" t="s">
        <v>150</v>
      </c>
      <c r="E31" s="272" t="s">
        <v>114</v>
      </c>
      <c r="F31" s="44"/>
      <c r="G31" s="45"/>
      <c r="H31" s="45"/>
      <c r="I31" s="45"/>
      <c r="J31" s="83">
        <f t="shared" si="14"/>
        <v>0</v>
      </c>
      <c r="K31" s="84">
        <f t="shared" si="21"/>
        <v>6</v>
      </c>
      <c r="L31" s="85">
        <f t="shared" si="15"/>
        <v>2.4000000000000004</v>
      </c>
      <c r="M31" s="44"/>
      <c r="N31" s="45"/>
      <c r="O31" s="45"/>
      <c r="P31" s="45"/>
      <c r="Q31" s="83">
        <f t="shared" si="16"/>
        <v>0</v>
      </c>
      <c r="R31" s="86">
        <f t="shared" si="9"/>
        <v>6</v>
      </c>
      <c r="S31" s="85">
        <f t="shared" si="17"/>
        <v>1.2000000000000002</v>
      </c>
      <c r="T31" s="46"/>
      <c r="U31" s="42"/>
      <c r="V31" s="87">
        <f t="shared" si="18"/>
        <v>0</v>
      </c>
      <c r="W31" s="88">
        <f t="shared" si="22"/>
        <v>6</v>
      </c>
      <c r="X31" s="89">
        <f t="shared" si="19"/>
        <v>2.4000000000000004</v>
      </c>
      <c r="Y31" s="90">
        <f t="shared" si="20"/>
        <v>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</row>
    <row r="32" spans="1:1206" s="2" customFormat="1" ht="15.9" customHeight="1">
      <c r="A32"/>
      <c r="B32" s="91">
        <v>15</v>
      </c>
      <c r="C32" s="227" t="s">
        <v>151</v>
      </c>
      <c r="D32" s="227" t="s">
        <v>152</v>
      </c>
      <c r="E32" s="272" t="s">
        <v>114</v>
      </c>
      <c r="F32" s="44"/>
      <c r="G32" s="45"/>
      <c r="H32" s="45"/>
      <c r="I32" s="45"/>
      <c r="J32" s="83">
        <f t="shared" si="14"/>
        <v>0</v>
      </c>
      <c r="K32" s="84">
        <f t="shared" si="21"/>
        <v>6</v>
      </c>
      <c r="L32" s="85">
        <f t="shared" si="15"/>
        <v>2.4000000000000004</v>
      </c>
      <c r="M32" s="44"/>
      <c r="N32" s="45"/>
      <c r="O32" s="45"/>
      <c r="P32" s="45"/>
      <c r="Q32" s="83">
        <f t="shared" si="16"/>
        <v>0</v>
      </c>
      <c r="R32" s="86">
        <f t="shared" si="9"/>
        <v>6</v>
      </c>
      <c r="S32" s="85">
        <f t="shared" si="17"/>
        <v>1.2000000000000002</v>
      </c>
      <c r="T32" s="46"/>
      <c r="U32" s="42"/>
      <c r="V32" s="87">
        <f t="shared" si="18"/>
        <v>0</v>
      </c>
      <c r="W32" s="88">
        <f t="shared" si="22"/>
        <v>6</v>
      </c>
      <c r="X32" s="89">
        <f t="shared" si="19"/>
        <v>2.4000000000000004</v>
      </c>
      <c r="Y32" s="90">
        <f t="shared" si="20"/>
        <v>6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</row>
    <row r="33" spans="1:1206" s="2" customFormat="1" ht="15.9" customHeight="1">
      <c r="A33"/>
      <c r="B33" s="91">
        <v>16</v>
      </c>
      <c r="C33" s="227" t="s">
        <v>153</v>
      </c>
      <c r="D33" s="227" t="s">
        <v>154</v>
      </c>
      <c r="E33" s="272"/>
      <c r="F33" s="44"/>
      <c r="G33" s="45"/>
      <c r="H33" s="45"/>
      <c r="I33" s="45"/>
      <c r="J33" s="83">
        <f t="shared" si="14"/>
        <v>0</v>
      </c>
      <c r="K33" s="84">
        <f t="shared" si="21"/>
        <v>6</v>
      </c>
      <c r="L33" s="85">
        <f t="shared" si="15"/>
        <v>2.4000000000000004</v>
      </c>
      <c r="M33" s="44"/>
      <c r="N33" s="45"/>
      <c r="O33" s="45"/>
      <c r="P33" s="45"/>
      <c r="Q33" s="83">
        <f t="shared" si="16"/>
        <v>0</v>
      </c>
      <c r="R33" s="86">
        <f t="shared" si="9"/>
        <v>6</v>
      </c>
      <c r="S33" s="85">
        <f t="shared" si="17"/>
        <v>1.2000000000000002</v>
      </c>
      <c r="T33" s="46"/>
      <c r="U33" s="42"/>
      <c r="V33" s="87">
        <f t="shared" si="18"/>
        <v>0</v>
      </c>
      <c r="W33" s="88">
        <f t="shared" si="22"/>
        <v>6</v>
      </c>
      <c r="X33" s="89">
        <f t="shared" si="19"/>
        <v>2.4000000000000004</v>
      </c>
      <c r="Y33" s="90">
        <f t="shared" si="20"/>
        <v>6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</row>
    <row r="34" spans="1:1206" s="2" customFormat="1" ht="15.9" customHeight="1">
      <c r="A34"/>
      <c r="B34" s="91">
        <v>17</v>
      </c>
      <c r="C34" s="227" t="s">
        <v>155</v>
      </c>
      <c r="D34" s="227" t="s">
        <v>137</v>
      </c>
      <c r="E34" s="272"/>
      <c r="F34" s="44"/>
      <c r="G34" s="45"/>
      <c r="H34" s="45"/>
      <c r="I34" s="45"/>
      <c r="J34" s="83">
        <f t="shared" si="14"/>
        <v>0</v>
      </c>
      <c r="K34" s="84">
        <f t="shared" si="21"/>
        <v>6</v>
      </c>
      <c r="L34" s="85">
        <f t="shared" si="15"/>
        <v>2.4000000000000004</v>
      </c>
      <c r="M34" s="44"/>
      <c r="N34" s="45"/>
      <c r="O34" s="45"/>
      <c r="P34" s="45"/>
      <c r="Q34" s="83">
        <f t="shared" si="16"/>
        <v>0</v>
      </c>
      <c r="R34" s="86">
        <f t="shared" si="9"/>
        <v>6</v>
      </c>
      <c r="S34" s="85">
        <f t="shared" si="17"/>
        <v>1.2000000000000002</v>
      </c>
      <c r="T34" s="46"/>
      <c r="U34" s="42"/>
      <c r="V34" s="87">
        <f t="shared" si="18"/>
        <v>0</v>
      </c>
      <c r="W34" s="88">
        <f t="shared" si="22"/>
        <v>6</v>
      </c>
      <c r="X34" s="89">
        <f t="shared" si="19"/>
        <v>2.4000000000000004</v>
      </c>
      <c r="Y34" s="90">
        <f t="shared" si="20"/>
        <v>6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</row>
    <row r="35" spans="1:1206" s="2" customFormat="1" ht="15.9" customHeight="1">
      <c r="A35"/>
      <c r="B35" s="91">
        <v>18</v>
      </c>
      <c r="C35" s="227" t="s">
        <v>156</v>
      </c>
      <c r="D35" s="227" t="s">
        <v>157</v>
      </c>
      <c r="E35" s="272" t="s">
        <v>119</v>
      </c>
      <c r="F35" s="44"/>
      <c r="G35" s="45"/>
      <c r="H35" s="45"/>
      <c r="I35" s="45"/>
      <c r="J35" s="83">
        <f t="shared" si="14"/>
        <v>0</v>
      </c>
      <c r="K35" s="84">
        <f t="shared" si="21"/>
        <v>6</v>
      </c>
      <c r="L35" s="85">
        <f t="shared" si="15"/>
        <v>2.4000000000000004</v>
      </c>
      <c r="M35" s="44"/>
      <c r="N35" s="45"/>
      <c r="O35" s="45"/>
      <c r="P35" s="45"/>
      <c r="Q35" s="83">
        <f t="shared" si="16"/>
        <v>0</v>
      </c>
      <c r="R35" s="86">
        <f t="shared" si="9"/>
        <v>6</v>
      </c>
      <c r="S35" s="85">
        <f t="shared" si="17"/>
        <v>1.2000000000000002</v>
      </c>
      <c r="T35" s="46"/>
      <c r="U35" s="42"/>
      <c r="V35" s="87">
        <f t="shared" si="18"/>
        <v>0</v>
      </c>
      <c r="W35" s="88">
        <f t="shared" si="22"/>
        <v>6</v>
      </c>
      <c r="X35" s="89">
        <f t="shared" si="19"/>
        <v>2.4000000000000004</v>
      </c>
      <c r="Y35" s="90">
        <f t="shared" si="20"/>
        <v>6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</row>
    <row r="36" spans="1:1206" s="2" customFormat="1" ht="15.9" customHeight="1">
      <c r="A36"/>
      <c r="B36" s="91">
        <v>19</v>
      </c>
      <c r="C36" s="227" t="s">
        <v>158</v>
      </c>
      <c r="D36" s="227" t="s">
        <v>159</v>
      </c>
      <c r="E36" s="272" t="s">
        <v>118</v>
      </c>
      <c r="F36" s="44"/>
      <c r="G36" s="45"/>
      <c r="H36" s="45"/>
      <c r="I36" s="45"/>
      <c r="J36" s="83">
        <f t="shared" si="14"/>
        <v>0</v>
      </c>
      <c r="K36" s="84">
        <f t="shared" si="21"/>
        <v>6</v>
      </c>
      <c r="L36" s="85">
        <f t="shared" si="15"/>
        <v>2.4000000000000004</v>
      </c>
      <c r="M36" s="44"/>
      <c r="N36" s="45"/>
      <c r="O36" s="45"/>
      <c r="P36" s="45"/>
      <c r="Q36" s="83">
        <f t="shared" si="16"/>
        <v>0</v>
      </c>
      <c r="R36" s="86">
        <f t="shared" si="9"/>
        <v>6</v>
      </c>
      <c r="S36" s="85">
        <f t="shared" si="17"/>
        <v>1.2000000000000002</v>
      </c>
      <c r="T36" s="46"/>
      <c r="U36" s="42"/>
      <c r="V36" s="87">
        <f t="shared" si="18"/>
        <v>0</v>
      </c>
      <c r="W36" s="88">
        <f t="shared" si="22"/>
        <v>6</v>
      </c>
      <c r="X36" s="89">
        <f t="shared" si="19"/>
        <v>2.4000000000000004</v>
      </c>
      <c r="Y36" s="90">
        <f t="shared" si="20"/>
        <v>6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</row>
    <row r="37" spans="1:1206" s="2" customFormat="1" ht="15.9" customHeight="1">
      <c r="A37"/>
      <c r="B37" s="91">
        <v>20</v>
      </c>
      <c r="C37" s="227" t="s">
        <v>160</v>
      </c>
      <c r="D37" s="227" t="s">
        <v>161</v>
      </c>
      <c r="E37" s="272" t="s">
        <v>114</v>
      </c>
      <c r="F37" s="44"/>
      <c r="G37" s="45"/>
      <c r="H37" s="45"/>
      <c r="I37" s="45"/>
      <c r="J37" s="83">
        <f t="shared" si="14"/>
        <v>0</v>
      </c>
      <c r="K37" s="84">
        <f t="shared" si="21"/>
        <v>6</v>
      </c>
      <c r="L37" s="85">
        <f t="shared" si="15"/>
        <v>2.4000000000000004</v>
      </c>
      <c r="M37" s="44"/>
      <c r="N37" s="45"/>
      <c r="O37" s="45"/>
      <c r="P37" s="45"/>
      <c r="Q37" s="83">
        <f t="shared" si="16"/>
        <v>0</v>
      </c>
      <c r="R37" s="86">
        <f t="shared" si="9"/>
        <v>6</v>
      </c>
      <c r="S37" s="85">
        <f t="shared" si="17"/>
        <v>1.2000000000000002</v>
      </c>
      <c r="T37" s="46"/>
      <c r="U37" s="42"/>
      <c r="V37" s="87">
        <f t="shared" si="18"/>
        <v>0</v>
      </c>
      <c r="W37" s="88">
        <f t="shared" si="22"/>
        <v>6</v>
      </c>
      <c r="X37" s="89">
        <f t="shared" si="19"/>
        <v>2.4000000000000004</v>
      </c>
      <c r="Y37" s="90">
        <f t="shared" si="20"/>
        <v>6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</row>
    <row r="38" spans="1:1206" s="2" customFormat="1" ht="15.9" customHeight="1">
      <c r="A38"/>
      <c r="B38" s="91">
        <v>21</v>
      </c>
      <c r="C38" s="227" t="s">
        <v>162</v>
      </c>
      <c r="D38" s="227" t="s">
        <v>163</v>
      </c>
      <c r="E38" s="272" t="s">
        <v>117</v>
      </c>
      <c r="F38" s="44"/>
      <c r="G38" s="45"/>
      <c r="H38" s="45"/>
      <c r="I38" s="45"/>
      <c r="J38" s="83">
        <f t="shared" si="14"/>
        <v>0</v>
      </c>
      <c r="K38" s="84">
        <f t="shared" si="21"/>
        <v>6</v>
      </c>
      <c r="L38" s="85">
        <f t="shared" si="15"/>
        <v>2.4000000000000004</v>
      </c>
      <c r="M38" s="44"/>
      <c r="N38" s="45"/>
      <c r="O38" s="45"/>
      <c r="P38" s="45"/>
      <c r="Q38" s="83">
        <f t="shared" si="16"/>
        <v>0</v>
      </c>
      <c r="R38" s="86">
        <f t="shared" si="9"/>
        <v>6</v>
      </c>
      <c r="S38" s="85">
        <f t="shared" si="17"/>
        <v>1.2000000000000002</v>
      </c>
      <c r="T38" s="46"/>
      <c r="U38" s="42"/>
      <c r="V38" s="87">
        <f t="shared" si="18"/>
        <v>0</v>
      </c>
      <c r="W38" s="88">
        <f t="shared" si="22"/>
        <v>6</v>
      </c>
      <c r="X38" s="89">
        <f t="shared" si="19"/>
        <v>2.4000000000000004</v>
      </c>
      <c r="Y38" s="90">
        <f t="shared" si="20"/>
        <v>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</row>
    <row r="39" spans="1:1206" s="2" customFormat="1" ht="15.9" customHeight="1">
      <c r="A39"/>
      <c r="B39" s="91">
        <v>22</v>
      </c>
      <c r="C39" s="227" t="s">
        <v>164</v>
      </c>
      <c r="D39" s="227" t="s">
        <v>165</v>
      </c>
      <c r="E39" s="272" t="s">
        <v>138</v>
      </c>
      <c r="F39" s="44"/>
      <c r="G39" s="45"/>
      <c r="H39" s="45"/>
      <c r="I39" s="45"/>
      <c r="J39" s="83">
        <f t="shared" si="14"/>
        <v>0</v>
      </c>
      <c r="K39" s="84">
        <f t="shared" si="21"/>
        <v>6</v>
      </c>
      <c r="L39" s="85">
        <f t="shared" si="15"/>
        <v>2.4000000000000004</v>
      </c>
      <c r="M39" s="44"/>
      <c r="N39" s="45"/>
      <c r="O39" s="45"/>
      <c r="P39" s="45"/>
      <c r="Q39" s="83">
        <f t="shared" si="16"/>
        <v>0</v>
      </c>
      <c r="R39" s="86">
        <f t="shared" si="9"/>
        <v>6</v>
      </c>
      <c r="S39" s="85">
        <f t="shared" si="17"/>
        <v>1.2000000000000002</v>
      </c>
      <c r="T39" s="46"/>
      <c r="U39" s="42"/>
      <c r="V39" s="87">
        <f t="shared" si="18"/>
        <v>0</v>
      </c>
      <c r="W39" s="88">
        <f t="shared" si="22"/>
        <v>6</v>
      </c>
      <c r="X39" s="89">
        <f t="shared" si="19"/>
        <v>2.4000000000000004</v>
      </c>
      <c r="Y39" s="90">
        <f t="shared" si="20"/>
        <v>6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</row>
    <row r="40" spans="1:1206" s="2" customFormat="1" ht="15.9" customHeight="1">
      <c r="A40"/>
      <c r="B40" s="91">
        <v>23</v>
      </c>
      <c r="C40" s="227" t="s">
        <v>166</v>
      </c>
      <c r="D40" s="227" t="s">
        <v>167</v>
      </c>
      <c r="E40" s="272" t="s">
        <v>117</v>
      </c>
      <c r="F40" s="44"/>
      <c r="G40" s="45"/>
      <c r="H40" s="45"/>
      <c r="I40" s="45"/>
      <c r="J40" s="83">
        <f t="shared" si="14"/>
        <v>0</v>
      </c>
      <c r="K40" s="84">
        <f t="shared" si="21"/>
        <v>6</v>
      </c>
      <c r="L40" s="85">
        <f t="shared" si="15"/>
        <v>2.4000000000000004</v>
      </c>
      <c r="M40" s="44"/>
      <c r="N40" s="45"/>
      <c r="O40" s="45"/>
      <c r="P40" s="45"/>
      <c r="Q40" s="83">
        <f t="shared" si="16"/>
        <v>0</v>
      </c>
      <c r="R40" s="86">
        <f t="shared" si="9"/>
        <v>6</v>
      </c>
      <c r="S40" s="85">
        <f t="shared" si="17"/>
        <v>1.2000000000000002</v>
      </c>
      <c r="T40" s="46"/>
      <c r="U40" s="42"/>
      <c r="V40" s="87">
        <f t="shared" si="18"/>
        <v>0</v>
      </c>
      <c r="W40" s="88">
        <f t="shared" si="22"/>
        <v>6</v>
      </c>
      <c r="X40" s="89">
        <f t="shared" si="19"/>
        <v>2.4000000000000004</v>
      </c>
      <c r="Y40" s="90">
        <f t="shared" si="20"/>
        <v>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</row>
    <row r="41" spans="1:1206" s="2" customFormat="1" ht="15.9" customHeight="1">
      <c r="A41"/>
      <c r="B41" s="91">
        <v>24</v>
      </c>
      <c r="C41" s="227" t="s">
        <v>166</v>
      </c>
      <c r="D41" s="227" t="s">
        <v>168</v>
      </c>
      <c r="E41" s="272" t="s">
        <v>117</v>
      </c>
      <c r="F41" s="44"/>
      <c r="G41" s="45"/>
      <c r="H41" s="45"/>
      <c r="I41" s="45"/>
      <c r="J41" s="83">
        <f t="shared" si="14"/>
        <v>0</v>
      </c>
      <c r="K41" s="84">
        <f t="shared" si="21"/>
        <v>6</v>
      </c>
      <c r="L41" s="85">
        <f t="shared" si="15"/>
        <v>2.4000000000000004</v>
      </c>
      <c r="M41" s="44"/>
      <c r="N41" s="45"/>
      <c r="O41" s="45"/>
      <c r="P41" s="45"/>
      <c r="Q41" s="83">
        <f t="shared" si="16"/>
        <v>0</v>
      </c>
      <c r="R41" s="86">
        <f t="shared" si="9"/>
        <v>6</v>
      </c>
      <c r="S41" s="85">
        <f t="shared" si="17"/>
        <v>1.2000000000000002</v>
      </c>
      <c r="T41" s="46"/>
      <c r="U41" s="42"/>
      <c r="V41" s="87">
        <f t="shared" si="18"/>
        <v>0</v>
      </c>
      <c r="W41" s="88">
        <f t="shared" si="22"/>
        <v>6</v>
      </c>
      <c r="X41" s="89">
        <f t="shared" si="19"/>
        <v>2.4000000000000004</v>
      </c>
      <c r="Y41" s="90">
        <f t="shared" si="20"/>
        <v>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</row>
    <row r="42" spans="1:1206" s="2" customFormat="1" ht="15.9" customHeight="1">
      <c r="A42"/>
      <c r="B42" s="91">
        <v>25</v>
      </c>
      <c r="C42" s="227" t="s">
        <v>169</v>
      </c>
      <c r="D42" s="227" t="s">
        <v>170</v>
      </c>
      <c r="E42" s="272" t="s">
        <v>122</v>
      </c>
      <c r="F42" s="44"/>
      <c r="G42" s="45"/>
      <c r="H42" s="45"/>
      <c r="I42" s="45"/>
      <c r="J42" s="83">
        <f t="shared" si="14"/>
        <v>0</v>
      </c>
      <c r="K42" s="84">
        <f t="shared" si="21"/>
        <v>6</v>
      </c>
      <c r="L42" s="85">
        <f t="shared" si="15"/>
        <v>2.4000000000000004</v>
      </c>
      <c r="M42" s="44"/>
      <c r="N42" s="45"/>
      <c r="O42" s="45"/>
      <c r="P42" s="45"/>
      <c r="Q42" s="83">
        <f t="shared" si="16"/>
        <v>0</v>
      </c>
      <c r="R42" s="86">
        <f t="shared" si="9"/>
        <v>6</v>
      </c>
      <c r="S42" s="85">
        <f t="shared" si="17"/>
        <v>1.2000000000000002</v>
      </c>
      <c r="T42" s="46"/>
      <c r="U42" s="42"/>
      <c r="V42" s="87">
        <f t="shared" si="18"/>
        <v>0</v>
      </c>
      <c r="W42" s="88">
        <f t="shared" si="22"/>
        <v>6</v>
      </c>
      <c r="X42" s="89">
        <f t="shared" si="19"/>
        <v>2.4000000000000004</v>
      </c>
      <c r="Y42" s="90">
        <f t="shared" si="20"/>
        <v>6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</row>
    <row r="43" spans="1:1206" s="2" customFormat="1" ht="15.9" customHeight="1">
      <c r="A43"/>
      <c r="B43" s="91">
        <v>26</v>
      </c>
      <c r="C43" s="227" t="s">
        <v>171</v>
      </c>
      <c r="D43" s="227" t="s">
        <v>172</v>
      </c>
      <c r="E43" s="272" t="s">
        <v>173</v>
      </c>
      <c r="F43" s="44"/>
      <c r="G43" s="45"/>
      <c r="H43" s="45"/>
      <c r="I43" s="45"/>
      <c r="J43" s="83">
        <f t="shared" si="14"/>
        <v>0</v>
      </c>
      <c r="K43" s="84">
        <f t="shared" si="21"/>
        <v>6</v>
      </c>
      <c r="L43" s="85">
        <f t="shared" si="15"/>
        <v>2.4000000000000004</v>
      </c>
      <c r="M43" s="44"/>
      <c r="N43" s="45"/>
      <c r="O43" s="45"/>
      <c r="P43" s="45"/>
      <c r="Q43" s="83">
        <f t="shared" si="16"/>
        <v>0</v>
      </c>
      <c r="R43" s="86">
        <f t="shared" si="9"/>
        <v>6</v>
      </c>
      <c r="S43" s="85">
        <f t="shared" si="17"/>
        <v>1.2000000000000002</v>
      </c>
      <c r="T43" s="46"/>
      <c r="U43" s="42"/>
      <c r="V43" s="87">
        <f t="shared" si="18"/>
        <v>0</v>
      </c>
      <c r="W43" s="88">
        <f t="shared" si="22"/>
        <v>6</v>
      </c>
      <c r="X43" s="89">
        <f t="shared" si="19"/>
        <v>2.4000000000000004</v>
      </c>
      <c r="Y43" s="90">
        <f t="shared" si="20"/>
        <v>6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</row>
    <row r="44" spans="1:1206" s="2" customFormat="1" ht="15.9" customHeight="1">
      <c r="A44"/>
      <c r="B44" s="91">
        <v>27</v>
      </c>
      <c r="C44" s="227" t="s">
        <v>174</v>
      </c>
      <c r="D44" s="227" t="s">
        <v>175</v>
      </c>
      <c r="E44" s="272" t="s">
        <v>115</v>
      </c>
      <c r="F44" s="44"/>
      <c r="G44" s="45"/>
      <c r="H44" s="45"/>
      <c r="I44" s="45"/>
      <c r="J44" s="83">
        <f t="shared" si="14"/>
        <v>0</v>
      </c>
      <c r="K44" s="84">
        <f t="shared" si="21"/>
        <v>6</v>
      </c>
      <c r="L44" s="85">
        <f t="shared" si="15"/>
        <v>2.4000000000000004</v>
      </c>
      <c r="M44" s="44"/>
      <c r="N44" s="45"/>
      <c r="O44" s="45"/>
      <c r="P44" s="45"/>
      <c r="Q44" s="83">
        <f t="shared" si="16"/>
        <v>0</v>
      </c>
      <c r="R44" s="86">
        <f t="shared" si="9"/>
        <v>6</v>
      </c>
      <c r="S44" s="85">
        <f t="shared" si="17"/>
        <v>1.2000000000000002</v>
      </c>
      <c r="T44" s="46"/>
      <c r="U44" s="42"/>
      <c r="V44" s="87">
        <f t="shared" si="18"/>
        <v>0</v>
      </c>
      <c r="W44" s="88">
        <f t="shared" si="22"/>
        <v>6</v>
      </c>
      <c r="X44" s="89">
        <f t="shared" si="19"/>
        <v>2.4000000000000004</v>
      </c>
      <c r="Y44" s="90">
        <f t="shared" si="20"/>
        <v>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</row>
    <row r="45" spans="1:1206" s="2" customFormat="1" ht="15.9" customHeight="1">
      <c r="A45"/>
      <c r="B45" s="91">
        <v>28</v>
      </c>
      <c r="C45" s="227" t="s">
        <v>176</v>
      </c>
      <c r="D45" s="227" t="s">
        <v>177</v>
      </c>
      <c r="E45" s="272" t="s">
        <v>121</v>
      </c>
      <c r="F45" s="44"/>
      <c r="G45" s="45"/>
      <c r="H45" s="45"/>
      <c r="I45" s="45"/>
      <c r="J45" s="83">
        <f t="shared" si="14"/>
        <v>0</v>
      </c>
      <c r="K45" s="84">
        <f t="shared" si="21"/>
        <v>6</v>
      </c>
      <c r="L45" s="85">
        <f t="shared" si="15"/>
        <v>2.4000000000000004</v>
      </c>
      <c r="M45" s="44"/>
      <c r="N45" s="45"/>
      <c r="O45" s="45"/>
      <c r="P45" s="45"/>
      <c r="Q45" s="83">
        <f t="shared" si="16"/>
        <v>0</v>
      </c>
      <c r="R45" s="86">
        <f t="shared" si="9"/>
        <v>6</v>
      </c>
      <c r="S45" s="85">
        <f t="shared" si="17"/>
        <v>1.2000000000000002</v>
      </c>
      <c r="T45" s="46"/>
      <c r="U45" s="42"/>
      <c r="V45" s="87">
        <f t="shared" si="18"/>
        <v>0</v>
      </c>
      <c r="W45" s="88">
        <f t="shared" si="22"/>
        <v>6</v>
      </c>
      <c r="X45" s="89">
        <f t="shared" si="19"/>
        <v>2.4000000000000004</v>
      </c>
      <c r="Y45" s="90">
        <f t="shared" si="20"/>
        <v>6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</row>
    <row r="46" spans="1:1206" s="2" customFormat="1" ht="15.9" customHeight="1">
      <c r="A46"/>
      <c r="B46" s="91">
        <v>29</v>
      </c>
      <c r="C46" s="227" t="s">
        <v>178</v>
      </c>
      <c r="D46" s="227" t="s">
        <v>179</v>
      </c>
      <c r="E46" s="272" t="s">
        <v>116</v>
      </c>
      <c r="F46" s="44"/>
      <c r="G46" s="45"/>
      <c r="H46" s="45"/>
      <c r="I46" s="45"/>
      <c r="J46" s="83">
        <f t="shared" si="14"/>
        <v>0</v>
      </c>
      <c r="K46" s="84">
        <f t="shared" si="21"/>
        <v>6</v>
      </c>
      <c r="L46" s="85">
        <f t="shared" si="15"/>
        <v>2.4000000000000004</v>
      </c>
      <c r="M46" s="44"/>
      <c r="N46" s="45"/>
      <c r="O46" s="45"/>
      <c r="P46" s="45"/>
      <c r="Q46" s="83">
        <f t="shared" si="16"/>
        <v>0</v>
      </c>
      <c r="R46" s="86">
        <f t="shared" si="9"/>
        <v>6</v>
      </c>
      <c r="S46" s="85">
        <f t="shared" si="17"/>
        <v>1.2000000000000002</v>
      </c>
      <c r="T46" s="46"/>
      <c r="U46" s="42"/>
      <c r="V46" s="87">
        <f t="shared" si="18"/>
        <v>0</v>
      </c>
      <c r="W46" s="88">
        <f t="shared" si="22"/>
        <v>6</v>
      </c>
      <c r="X46" s="89">
        <f t="shared" si="19"/>
        <v>2.4000000000000004</v>
      </c>
      <c r="Y46" s="90">
        <f t="shared" si="20"/>
        <v>6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</row>
    <row r="47" spans="1:1206" s="2" customFormat="1" ht="15.9" customHeight="1">
      <c r="A47"/>
      <c r="B47" s="91">
        <v>30</v>
      </c>
      <c r="C47" s="227" t="s">
        <v>180</v>
      </c>
      <c r="D47" s="227" t="s">
        <v>181</v>
      </c>
      <c r="E47" s="272" t="s">
        <v>182</v>
      </c>
      <c r="F47" s="44"/>
      <c r="G47" s="45"/>
      <c r="H47" s="45"/>
      <c r="I47" s="45"/>
      <c r="J47" s="83">
        <f t="shared" si="14"/>
        <v>0</v>
      </c>
      <c r="K47" s="84">
        <f t="shared" si="21"/>
        <v>6</v>
      </c>
      <c r="L47" s="85">
        <f t="shared" si="15"/>
        <v>2.4000000000000004</v>
      </c>
      <c r="M47" s="44"/>
      <c r="N47" s="45"/>
      <c r="O47" s="45"/>
      <c r="P47" s="45"/>
      <c r="Q47" s="83">
        <f t="shared" si="16"/>
        <v>0</v>
      </c>
      <c r="R47" s="86">
        <f t="shared" si="9"/>
        <v>6</v>
      </c>
      <c r="S47" s="85">
        <f t="shared" si="17"/>
        <v>1.2000000000000002</v>
      </c>
      <c r="T47" s="46"/>
      <c r="U47" s="42"/>
      <c r="V47" s="87">
        <f t="shared" si="18"/>
        <v>0</v>
      </c>
      <c r="W47" s="88">
        <f t="shared" si="22"/>
        <v>6</v>
      </c>
      <c r="X47" s="89">
        <f t="shared" si="19"/>
        <v>2.4000000000000004</v>
      </c>
      <c r="Y47" s="90">
        <f t="shared" si="20"/>
        <v>6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</row>
    <row r="48" spans="1:1206" s="2" customFormat="1" ht="15.9" customHeight="1">
      <c r="A48"/>
      <c r="B48" s="91">
        <v>31</v>
      </c>
      <c r="C48" s="227" t="s">
        <v>183</v>
      </c>
      <c r="D48" s="227" t="s">
        <v>184</v>
      </c>
      <c r="E48" s="272" t="s">
        <v>131</v>
      </c>
      <c r="F48" s="44"/>
      <c r="G48" s="45"/>
      <c r="H48" s="45"/>
      <c r="I48" s="45"/>
      <c r="J48" s="83">
        <f t="shared" si="14"/>
        <v>0</v>
      </c>
      <c r="K48" s="84">
        <f t="shared" si="21"/>
        <v>6</v>
      </c>
      <c r="L48" s="85">
        <f t="shared" si="15"/>
        <v>2.4000000000000004</v>
      </c>
      <c r="M48" s="44"/>
      <c r="N48" s="45"/>
      <c r="O48" s="45"/>
      <c r="P48" s="45"/>
      <c r="Q48" s="83">
        <f t="shared" si="16"/>
        <v>0</v>
      </c>
      <c r="R48" s="86">
        <f t="shared" si="9"/>
        <v>6</v>
      </c>
      <c r="S48" s="85">
        <f t="shared" si="17"/>
        <v>1.2000000000000002</v>
      </c>
      <c r="T48" s="46"/>
      <c r="U48" s="42"/>
      <c r="V48" s="87">
        <f t="shared" si="18"/>
        <v>0</v>
      </c>
      <c r="W48" s="88">
        <f t="shared" si="22"/>
        <v>6</v>
      </c>
      <c r="X48" s="89">
        <f t="shared" si="19"/>
        <v>2.4000000000000004</v>
      </c>
      <c r="Y48" s="90">
        <f t="shared" si="20"/>
        <v>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</row>
    <row r="49" spans="1:1206" s="2" customFormat="1" ht="15.9" customHeight="1">
      <c r="A49"/>
      <c r="B49" s="91">
        <v>32</v>
      </c>
      <c r="C49" s="227" t="s">
        <v>185</v>
      </c>
      <c r="D49" s="227" t="s">
        <v>186</v>
      </c>
      <c r="E49" s="272"/>
      <c r="F49" s="44"/>
      <c r="G49" s="45"/>
      <c r="H49" s="45"/>
      <c r="I49" s="45"/>
      <c r="J49" s="83">
        <f t="shared" si="14"/>
        <v>0</v>
      </c>
      <c r="K49" s="84">
        <f t="shared" si="21"/>
        <v>6</v>
      </c>
      <c r="L49" s="85">
        <f t="shared" si="15"/>
        <v>2.4000000000000004</v>
      </c>
      <c r="M49" s="44"/>
      <c r="N49" s="45"/>
      <c r="O49" s="45"/>
      <c r="P49" s="45"/>
      <c r="Q49" s="83">
        <f t="shared" si="16"/>
        <v>0</v>
      </c>
      <c r="R49" s="86">
        <f t="shared" si="9"/>
        <v>6</v>
      </c>
      <c r="S49" s="85">
        <f t="shared" si="17"/>
        <v>1.2000000000000002</v>
      </c>
      <c r="T49" s="46"/>
      <c r="U49" s="42"/>
      <c r="V49" s="87">
        <f t="shared" si="18"/>
        <v>0</v>
      </c>
      <c r="W49" s="88">
        <f t="shared" si="22"/>
        <v>6</v>
      </c>
      <c r="X49" s="89">
        <f t="shared" si="19"/>
        <v>2.4000000000000004</v>
      </c>
      <c r="Y49" s="90">
        <f t="shared" si="20"/>
        <v>6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</row>
    <row r="50" spans="1:1206" s="2" customFormat="1" ht="15.9" customHeight="1">
      <c r="A50"/>
      <c r="B50" s="91">
        <v>33</v>
      </c>
      <c r="C50" s="227" t="s">
        <v>187</v>
      </c>
      <c r="D50" s="227" t="s">
        <v>188</v>
      </c>
      <c r="E50" s="272" t="s">
        <v>115</v>
      </c>
      <c r="F50" s="44"/>
      <c r="G50" s="45"/>
      <c r="H50" s="45"/>
      <c r="I50" s="45"/>
      <c r="J50" s="83">
        <f t="shared" si="14"/>
        <v>0</v>
      </c>
      <c r="K50" s="84">
        <f t="shared" si="21"/>
        <v>6</v>
      </c>
      <c r="L50" s="85">
        <f t="shared" si="15"/>
        <v>2.4000000000000004</v>
      </c>
      <c r="M50" s="44"/>
      <c r="N50" s="45"/>
      <c r="O50" s="45"/>
      <c r="P50" s="45"/>
      <c r="Q50" s="83">
        <f t="shared" si="16"/>
        <v>0</v>
      </c>
      <c r="R50" s="86">
        <f t="shared" ref="R50:R77" si="23">IFERROR(IF(ISBLANK(C50),"",(((Q50/TCS)*5-6)*-1))," ")</f>
        <v>6</v>
      </c>
      <c r="S50" s="85">
        <f t="shared" si="17"/>
        <v>1.2000000000000002</v>
      </c>
      <c r="T50" s="46"/>
      <c r="U50" s="42"/>
      <c r="V50" s="87">
        <f t="shared" si="18"/>
        <v>0</v>
      </c>
      <c r="W50" s="88">
        <f t="shared" si="22"/>
        <v>6</v>
      </c>
      <c r="X50" s="89">
        <f t="shared" si="19"/>
        <v>2.4000000000000004</v>
      </c>
      <c r="Y50" s="90">
        <f t="shared" si="20"/>
        <v>6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</row>
    <row r="51" spans="1:1206" s="2" customFormat="1" ht="15.9" customHeight="1">
      <c r="A51"/>
      <c r="B51" s="91">
        <v>34</v>
      </c>
      <c r="C51" s="227" t="s">
        <v>189</v>
      </c>
      <c r="D51" s="227" t="s">
        <v>190</v>
      </c>
      <c r="E51" s="272" t="s">
        <v>120</v>
      </c>
      <c r="F51" s="44"/>
      <c r="G51" s="45"/>
      <c r="H51" s="45"/>
      <c r="I51" s="45"/>
      <c r="J51" s="83">
        <f t="shared" si="14"/>
        <v>0</v>
      </c>
      <c r="K51" s="84">
        <f t="shared" si="21"/>
        <v>6</v>
      </c>
      <c r="L51" s="85">
        <f t="shared" si="15"/>
        <v>2.4000000000000004</v>
      </c>
      <c r="M51" s="44"/>
      <c r="N51" s="45"/>
      <c r="O51" s="45"/>
      <c r="P51" s="45"/>
      <c r="Q51" s="83">
        <f t="shared" si="16"/>
        <v>0</v>
      </c>
      <c r="R51" s="86">
        <f t="shared" si="23"/>
        <v>6</v>
      </c>
      <c r="S51" s="85">
        <f t="shared" si="17"/>
        <v>1.2000000000000002</v>
      </c>
      <c r="T51" s="46"/>
      <c r="U51" s="42"/>
      <c r="V51" s="87">
        <f t="shared" si="18"/>
        <v>0</v>
      </c>
      <c r="W51" s="88">
        <f t="shared" si="22"/>
        <v>6</v>
      </c>
      <c r="X51" s="89">
        <f t="shared" si="19"/>
        <v>2.4000000000000004</v>
      </c>
      <c r="Y51" s="90">
        <f t="shared" si="20"/>
        <v>6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</row>
    <row r="52" spans="1:1206" s="2" customFormat="1" ht="15.9" customHeight="1">
      <c r="A52"/>
      <c r="B52" s="91">
        <v>35</v>
      </c>
      <c r="C52" s="227" t="s">
        <v>191</v>
      </c>
      <c r="D52" s="227" t="s">
        <v>192</v>
      </c>
      <c r="E52" s="272" t="s">
        <v>119</v>
      </c>
      <c r="F52" s="44"/>
      <c r="G52" s="45"/>
      <c r="H52" s="45"/>
      <c r="I52" s="45"/>
      <c r="J52" s="83">
        <f t="shared" si="14"/>
        <v>0</v>
      </c>
      <c r="K52" s="84">
        <f t="shared" si="21"/>
        <v>6</v>
      </c>
      <c r="L52" s="85">
        <f t="shared" si="15"/>
        <v>2.4000000000000004</v>
      </c>
      <c r="M52" s="44"/>
      <c r="N52" s="45"/>
      <c r="O52" s="45"/>
      <c r="P52" s="45"/>
      <c r="Q52" s="83">
        <f t="shared" si="16"/>
        <v>0</v>
      </c>
      <c r="R52" s="86">
        <f t="shared" si="23"/>
        <v>6</v>
      </c>
      <c r="S52" s="85">
        <f t="shared" si="17"/>
        <v>1.2000000000000002</v>
      </c>
      <c r="T52" s="46"/>
      <c r="U52" s="42"/>
      <c r="V52" s="87">
        <f t="shared" si="18"/>
        <v>0</v>
      </c>
      <c r="W52" s="88">
        <f t="shared" si="22"/>
        <v>6</v>
      </c>
      <c r="X52" s="89">
        <f t="shared" si="19"/>
        <v>2.4000000000000004</v>
      </c>
      <c r="Y52" s="90">
        <f t="shared" si="20"/>
        <v>6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</row>
    <row r="53" spans="1:1206" s="2" customFormat="1" ht="15.9" customHeight="1">
      <c r="A53"/>
      <c r="B53" s="91">
        <v>36</v>
      </c>
      <c r="C53" s="227" t="s">
        <v>193</v>
      </c>
      <c r="D53" s="227" t="s">
        <v>194</v>
      </c>
      <c r="E53" s="272" t="s">
        <v>182</v>
      </c>
      <c r="F53" s="44"/>
      <c r="G53" s="45"/>
      <c r="H53" s="45"/>
      <c r="I53" s="45"/>
      <c r="J53" s="83">
        <f t="shared" si="14"/>
        <v>0</v>
      </c>
      <c r="K53" s="84">
        <f t="shared" si="21"/>
        <v>6</v>
      </c>
      <c r="L53" s="85">
        <f t="shared" si="15"/>
        <v>2.4000000000000004</v>
      </c>
      <c r="M53" s="44"/>
      <c r="N53" s="45"/>
      <c r="O53" s="45"/>
      <c r="P53" s="45"/>
      <c r="Q53" s="83">
        <f t="shared" si="16"/>
        <v>0</v>
      </c>
      <c r="R53" s="86">
        <f t="shared" si="23"/>
        <v>6</v>
      </c>
      <c r="S53" s="85">
        <f t="shared" si="17"/>
        <v>1.2000000000000002</v>
      </c>
      <c r="T53" s="46"/>
      <c r="U53" s="42"/>
      <c r="V53" s="87">
        <f t="shared" si="18"/>
        <v>0</v>
      </c>
      <c r="W53" s="88">
        <f t="shared" si="22"/>
        <v>6</v>
      </c>
      <c r="X53" s="89">
        <f t="shared" si="19"/>
        <v>2.4000000000000004</v>
      </c>
      <c r="Y53" s="90">
        <f t="shared" si="20"/>
        <v>6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</row>
    <row r="54" spans="1:1206" s="2" customFormat="1" ht="15.9" customHeight="1">
      <c r="A54"/>
      <c r="B54" s="91">
        <v>37</v>
      </c>
      <c r="C54" s="227" t="s">
        <v>195</v>
      </c>
      <c r="D54" s="227" t="s">
        <v>196</v>
      </c>
      <c r="E54" s="272" t="s">
        <v>121</v>
      </c>
      <c r="F54" s="44"/>
      <c r="G54" s="45"/>
      <c r="H54" s="45"/>
      <c r="I54" s="45"/>
      <c r="J54" s="83">
        <f t="shared" si="14"/>
        <v>0</v>
      </c>
      <c r="K54" s="84">
        <f t="shared" si="21"/>
        <v>6</v>
      </c>
      <c r="L54" s="85">
        <f t="shared" si="15"/>
        <v>2.4000000000000004</v>
      </c>
      <c r="M54" s="44"/>
      <c r="N54" s="45"/>
      <c r="O54" s="45"/>
      <c r="P54" s="45"/>
      <c r="Q54" s="83">
        <f t="shared" si="16"/>
        <v>0</v>
      </c>
      <c r="R54" s="86">
        <f t="shared" si="23"/>
        <v>6</v>
      </c>
      <c r="S54" s="85">
        <f t="shared" si="17"/>
        <v>1.2000000000000002</v>
      </c>
      <c r="T54" s="46"/>
      <c r="U54" s="42"/>
      <c r="V54" s="87">
        <f t="shared" si="18"/>
        <v>0</v>
      </c>
      <c r="W54" s="88">
        <f t="shared" si="22"/>
        <v>6</v>
      </c>
      <c r="X54" s="89">
        <f t="shared" si="19"/>
        <v>2.4000000000000004</v>
      </c>
      <c r="Y54" s="90">
        <f t="shared" si="20"/>
        <v>6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</row>
    <row r="55" spans="1:1206" s="2" customFormat="1" ht="15.9" customHeight="1">
      <c r="A55"/>
      <c r="B55" s="91">
        <v>38</v>
      </c>
      <c r="C55" s="227" t="s">
        <v>197</v>
      </c>
      <c r="D55" s="227" t="s">
        <v>198</v>
      </c>
      <c r="E55" s="272" t="s">
        <v>120</v>
      </c>
      <c r="F55" s="44"/>
      <c r="G55" s="45"/>
      <c r="H55" s="45"/>
      <c r="I55" s="45"/>
      <c r="J55" s="83">
        <f t="shared" si="14"/>
        <v>0</v>
      </c>
      <c r="K55" s="84">
        <f t="shared" si="21"/>
        <v>6</v>
      </c>
      <c r="L55" s="85">
        <f t="shared" si="15"/>
        <v>2.4000000000000004</v>
      </c>
      <c r="M55" s="44"/>
      <c r="N55" s="45"/>
      <c r="O55" s="45"/>
      <c r="P55" s="45"/>
      <c r="Q55" s="83">
        <f t="shared" si="16"/>
        <v>0</v>
      </c>
      <c r="R55" s="86">
        <f t="shared" si="23"/>
        <v>6</v>
      </c>
      <c r="S55" s="85">
        <f t="shared" si="17"/>
        <v>1.2000000000000002</v>
      </c>
      <c r="T55" s="46"/>
      <c r="U55" s="42"/>
      <c r="V55" s="87">
        <f t="shared" si="18"/>
        <v>0</v>
      </c>
      <c r="W55" s="88">
        <f t="shared" si="22"/>
        <v>6</v>
      </c>
      <c r="X55" s="89">
        <f t="shared" si="19"/>
        <v>2.4000000000000004</v>
      </c>
      <c r="Y55" s="90">
        <f t="shared" si="20"/>
        <v>6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</row>
    <row r="56" spans="1:1206" s="2" customFormat="1" ht="15.9" customHeight="1">
      <c r="A56"/>
      <c r="B56" s="91">
        <v>39</v>
      </c>
      <c r="C56" s="227" t="s">
        <v>197</v>
      </c>
      <c r="D56" s="227" t="s">
        <v>199</v>
      </c>
      <c r="E56" s="272" t="s">
        <v>118</v>
      </c>
      <c r="F56" s="44"/>
      <c r="G56" s="45"/>
      <c r="H56" s="45"/>
      <c r="I56" s="45"/>
      <c r="J56" s="83">
        <f t="shared" si="14"/>
        <v>0</v>
      </c>
      <c r="K56" s="84">
        <f t="shared" si="21"/>
        <v>6</v>
      </c>
      <c r="L56" s="85">
        <f t="shared" si="15"/>
        <v>2.4000000000000004</v>
      </c>
      <c r="M56" s="44"/>
      <c r="N56" s="45"/>
      <c r="O56" s="45"/>
      <c r="P56" s="45"/>
      <c r="Q56" s="83">
        <f t="shared" si="16"/>
        <v>0</v>
      </c>
      <c r="R56" s="86">
        <f t="shared" si="23"/>
        <v>6</v>
      </c>
      <c r="S56" s="85">
        <f t="shared" si="17"/>
        <v>1.2000000000000002</v>
      </c>
      <c r="T56" s="46"/>
      <c r="U56" s="42"/>
      <c r="V56" s="87">
        <f t="shared" si="18"/>
        <v>0</v>
      </c>
      <c r="W56" s="88">
        <f t="shared" si="22"/>
        <v>6</v>
      </c>
      <c r="X56" s="89">
        <f t="shared" si="19"/>
        <v>2.4000000000000004</v>
      </c>
      <c r="Y56" s="90">
        <f t="shared" si="20"/>
        <v>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</row>
    <row r="57" spans="1:1206" s="2" customFormat="1" ht="15.9" customHeight="1">
      <c r="A57"/>
      <c r="B57" s="91">
        <v>40</v>
      </c>
      <c r="C57" s="227"/>
      <c r="D57" s="227"/>
      <c r="E57" s="272"/>
      <c r="F57" s="44"/>
      <c r="G57" s="45"/>
      <c r="H57" s="45"/>
      <c r="I57" s="45"/>
      <c r="J57" s="83">
        <f t="shared" si="14"/>
        <v>0</v>
      </c>
      <c r="K57" s="84" t="str">
        <f t="shared" si="21"/>
        <v/>
      </c>
      <c r="L57" s="85" t="str">
        <f t="shared" si="15"/>
        <v/>
      </c>
      <c r="M57" s="44"/>
      <c r="N57" s="45"/>
      <c r="O57" s="45"/>
      <c r="P57" s="45"/>
      <c r="Q57" s="83">
        <f t="shared" si="16"/>
        <v>0</v>
      </c>
      <c r="R57" s="86" t="str">
        <f t="shared" si="23"/>
        <v/>
      </c>
      <c r="S57" s="85" t="str">
        <f t="shared" si="17"/>
        <v/>
      </c>
      <c r="T57" s="46"/>
      <c r="U57" s="42"/>
      <c r="V57" s="87">
        <f t="shared" si="18"/>
        <v>0</v>
      </c>
      <c r="W57" s="88" t="str">
        <f t="shared" si="22"/>
        <v/>
      </c>
      <c r="X57" s="89" t="str">
        <f t="shared" si="19"/>
        <v/>
      </c>
      <c r="Y57" s="90">
        <f t="shared" si="20"/>
        <v>0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</row>
    <row r="58" spans="1:1206" s="2" customFormat="1" ht="15.9" customHeight="1">
      <c r="A58"/>
      <c r="B58" s="91">
        <v>41</v>
      </c>
      <c r="C58" s="227"/>
      <c r="D58" s="227"/>
      <c r="E58" s="272"/>
      <c r="F58" s="44"/>
      <c r="G58" s="45"/>
      <c r="H58" s="45"/>
      <c r="I58" s="45"/>
      <c r="J58" s="83">
        <f t="shared" si="14"/>
        <v>0</v>
      </c>
      <c r="K58" s="84" t="str">
        <f t="shared" si="21"/>
        <v/>
      </c>
      <c r="L58" s="85" t="str">
        <f t="shared" si="15"/>
        <v/>
      </c>
      <c r="M58" s="44"/>
      <c r="N58" s="45"/>
      <c r="O58" s="45"/>
      <c r="P58" s="45"/>
      <c r="Q58" s="83">
        <f t="shared" si="16"/>
        <v>0</v>
      </c>
      <c r="R58" s="86" t="str">
        <f t="shared" si="23"/>
        <v/>
      </c>
      <c r="S58" s="85" t="str">
        <f t="shared" si="17"/>
        <v/>
      </c>
      <c r="T58" s="46"/>
      <c r="U58" s="42"/>
      <c r="V58" s="87">
        <f t="shared" si="18"/>
        <v>0</v>
      </c>
      <c r="W58" s="88" t="str">
        <f t="shared" si="22"/>
        <v/>
      </c>
      <c r="X58" s="89" t="str">
        <f t="shared" si="19"/>
        <v/>
      </c>
      <c r="Y58" s="90">
        <f t="shared" si="20"/>
        <v>0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</row>
    <row r="59" spans="1:1206" s="2" customFormat="1" ht="15.9" customHeight="1">
      <c r="A59"/>
      <c r="B59" s="91">
        <v>42</v>
      </c>
      <c r="C59" s="227"/>
      <c r="D59" s="227"/>
      <c r="E59" s="272"/>
      <c r="F59" s="44"/>
      <c r="G59" s="45"/>
      <c r="H59" s="45"/>
      <c r="I59" s="45"/>
      <c r="J59" s="83">
        <f t="shared" si="14"/>
        <v>0</v>
      </c>
      <c r="K59" s="84" t="str">
        <f t="shared" si="21"/>
        <v/>
      </c>
      <c r="L59" s="85" t="str">
        <f t="shared" si="15"/>
        <v/>
      </c>
      <c r="M59" s="44"/>
      <c r="N59" s="45"/>
      <c r="O59" s="45"/>
      <c r="P59" s="45"/>
      <c r="Q59" s="83">
        <f t="shared" si="16"/>
        <v>0</v>
      </c>
      <c r="R59" s="86" t="str">
        <f t="shared" si="23"/>
        <v/>
      </c>
      <c r="S59" s="85" t="str">
        <f t="shared" si="17"/>
        <v/>
      </c>
      <c r="T59" s="46"/>
      <c r="U59" s="42"/>
      <c r="V59" s="87">
        <f t="shared" si="18"/>
        <v>0</v>
      </c>
      <c r="W59" s="88" t="str">
        <f t="shared" si="22"/>
        <v/>
      </c>
      <c r="X59" s="89" t="str">
        <f t="shared" si="19"/>
        <v/>
      </c>
      <c r="Y59" s="90">
        <f t="shared" si="20"/>
        <v>0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</row>
    <row r="60" spans="1:1206" s="2" customFormat="1" ht="15.9" customHeight="1">
      <c r="A60"/>
      <c r="B60" s="91">
        <v>43</v>
      </c>
      <c r="C60" s="227"/>
      <c r="D60" s="227"/>
      <c r="E60" s="272"/>
      <c r="F60" s="44"/>
      <c r="G60" s="45"/>
      <c r="H60" s="45"/>
      <c r="I60" s="45"/>
      <c r="J60" s="83">
        <f t="shared" si="14"/>
        <v>0</v>
      </c>
      <c r="K60" s="84" t="str">
        <f t="shared" si="21"/>
        <v/>
      </c>
      <c r="L60" s="85" t="str">
        <f t="shared" si="15"/>
        <v/>
      </c>
      <c r="M60" s="44"/>
      <c r="N60" s="45"/>
      <c r="O60" s="45"/>
      <c r="P60" s="45"/>
      <c r="Q60" s="83">
        <f t="shared" si="16"/>
        <v>0</v>
      </c>
      <c r="R60" s="86" t="str">
        <f t="shared" si="23"/>
        <v/>
      </c>
      <c r="S60" s="85" t="str">
        <f t="shared" si="17"/>
        <v/>
      </c>
      <c r="T60" s="46"/>
      <c r="U60" s="42"/>
      <c r="V60" s="87">
        <f t="shared" si="18"/>
        <v>0</v>
      </c>
      <c r="W60" s="88" t="str">
        <f t="shared" si="22"/>
        <v/>
      </c>
      <c r="X60" s="89" t="str">
        <f t="shared" si="19"/>
        <v/>
      </c>
      <c r="Y60" s="90">
        <f t="shared" si="20"/>
        <v>0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</row>
    <row r="61" spans="1:1206" s="2" customFormat="1" ht="15.9" customHeight="1">
      <c r="A61"/>
      <c r="B61" s="91">
        <v>44</v>
      </c>
      <c r="C61" s="227"/>
      <c r="D61" s="227"/>
      <c r="E61" s="272"/>
      <c r="F61" s="44"/>
      <c r="G61" s="45"/>
      <c r="H61" s="45"/>
      <c r="I61" s="45"/>
      <c r="J61" s="83">
        <f t="shared" si="14"/>
        <v>0</v>
      </c>
      <c r="K61" s="84" t="str">
        <f t="shared" si="21"/>
        <v/>
      </c>
      <c r="L61" s="85" t="str">
        <f t="shared" si="15"/>
        <v/>
      </c>
      <c r="M61" s="44"/>
      <c r="N61" s="45"/>
      <c r="O61" s="45"/>
      <c r="P61" s="45"/>
      <c r="Q61" s="83">
        <f t="shared" si="16"/>
        <v>0</v>
      </c>
      <c r="R61" s="86" t="str">
        <f t="shared" si="23"/>
        <v/>
      </c>
      <c r="S61" s="85" t="str">
        <f t="shared" si="17"/>
        <v/>
      </c>
      <c r="T61" s="46"/>
      <c r="U61" s="42"/>
      <c r="V61" s="87">
        <f t="shared" si="18"/>
        <v>0</v>
      </c>
      <c r="W61" s="88" t="str">
        <f t="shared" si="22"/>
        <v/>
      </c>
      <c r="X61" s="89" t="str">
        <f t="shared" si="19"/>
        <v/>
      </c>
      <c r="Y61" s="90">
        <f t="shared" si="20"/>
        <v>0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</row>
    <row r="62" spans="1:1206" s="2" customFormat="1" ht="15.9" customHeight="1">
      <c r="A62"/>
      <c r="B62" s="91">
        <v>45</v>
      </c>
      <c r="C62" s="227"/>
      <c r="D62" s="227"/>
      <c r="E62" s="272"/>
      <c r="F62" s="44"/>
      <c r="G62" s="45"/>
      <c r="H62" s="45"/>
      <c r="I62" s="45"/>
      <c r="J62" s="83">
        <f t="shared" si="14"/>
        <v>0</v>
      </c>
      <c r="K62" s="84" t="str">
        <f t="shared" si="21"/>
        <v/>
      </c>
      <c r="L62" s="85" t="str">
        <f t="shared" si="15"/>
        <v/>
      </c>
      <c r="M62" s="44"/>
      <c r="N62" s="45"/>
      <c r="O62" s="45"/>
      <c r="P62" s="45"/>
      <c r="Q62" s="83">
        <f t="shared" si="16"/>
        <v>0</v>
      </c>
      <c r="R62" s="86" t="str">
        <f t="shared" si="23"/>
        <v/>
      </c>
      <c r="S62" s="85" t="str">
        <f t="shared" si="17"/>
        <v/>
      </c>
      <c r="T62" s="46"/>
      <c r="U62" s="42"/>
      <c r="V62" s="87">
        <f t="shared" si="18"/>
        <v>0</v>
      </c>
      <c r="W62" s="88" t="str">
        <f t="shared" si="22"/>
        <v/>
      </c>
      <c r="X62" s="89" t="str">
        <f t="shared" si="19"/>
        <v/>
      </c>
      <c r="Y62" s="90">
        <f t="shared" si="20"/>
        <v>0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</row>
    <row r="63" spans="1:1206" s="2" customFormat="1" ht="15.9" customHeight="1">
      <c r="A63"/>
      <c r="B63" s="91">
        <v>46</v>
      </c>
      <c r="C63" s="227"/>
      <c r="D63" s="227"/>
      <c r="E63" s="272"/>
      <c r="F63" s="44"/>
      <c r="G63" s="45"/>
      <c r="H63" s="45"/>
      <c r="I63" s="45"/>
      <c r="J63" s="83">
        <f t="shared" si="14"/>
        <v>0</v>
      </c>
      <c r="K63" s="84" t="str">
        <f t="shared" si="21"/>
        <v/>
      </c>
      <c r="L63" s="85" t="str">
        <f t="shared" si="15"/>
        <v/>
      </c>
      <c r="M63" s="44"/>
      <c r="N63" s="45"/>
      <c r="O63" s="45"/>
      <c r="P63" s="45"/>
      <c r="Q63" s="83">
        <f t="shared" si="16"/>
        <v>0</v>
      </c>
      <c r="R63" s="86" t="str">
        <f t="shared" si="23"/>
        <v/>
      </c>
      <c r="S63" s="85" t="str">
        <f t="shared" si="17"/>
        <v/>
      </c>
      <c r="T63" s="46"/>
      <c r="U63" s="42"/>
      <c r="V63" s="87">
        <f t="shared" si="18"/>
        <v>0</v>
      </c>
      <c r="W63" s="88" t="str">
        <f t="shared" si="22"/>
        <v/>
      </c>
      <c r="X63" s="89" t="str">
        <f t="shared" si="19"/>
        <v/>
      </c>
      <c r="Y63" s="90">
        <f t="shared" si="20"/>
        <v>0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</row>
    <row r="64" spans="1:1206" s="2" customFormat="1" ht="15.9" customHeight="1">
      <c r="A64"/>
      <c r="B64" s="91">
        <v>47</v>
      </c>
      <c r="C64" s="227"/>
      <c r="D64" s="227"/>
      <c r="E64" s="272"/>
      <c r="F64" s="44"/>
      <c r="G64" s="45"/>
      <c r="H64" s="45"/>
      <c r="I64" s="45"/>
      <c r="J64" s="83">
        <f t="shared" si="14"/>
        <v>0</v>
      </c>
      <c r="K64" s="84" t="str">
        <f t="shared" si="21"/>
        <v/>
      </c>
      <c r="L64" s="85" t="str">
        <f t="shared" si="15"/>
        <v/>
      </c>
      <c r="M64" s="44"/>
      <c r="N64" s="45"/>
      <c r="O64" s="45"/>
      <c r="P64" s="45"/>
      <c r="Q64" s="83">
        <f t="shared" si="16"/>
        <v>0</v>
      </c>
      <c r="R64" s="86" t="str">
        <f t="shared" si="23"/>
        <v/>
      </c>
      <c r="S64" s="85" t="str">
        <f t="shared" si="17"/>
        <v/>
      </c>
      <c r="T64" s="46"/>
      <c r="U64" s="42"/>
      <c r="V64" s="87">
        <f t="shared" si="18"/>
        <v>0</v>
      </c>
      <c r="W64" s="88" t="str">
        <f t="shared" si="22"/>
        <v/>
      </c>
      <c r="X64" s="89" t="str">
        <f t="shared" si="19"/>
        <v/>
      </c>
      <c r="Y64" s="90">
        <f t="shared" si="20"/>
        <v>0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</row>
    <row r="65" spans="1:1206" s="2" customFormat="1" ht="15.9" customHeight="1">
      <c r="A65"/>
      <c r="B65" s="91">
        <v>48</v>
      </c>
      <c r="C65" s="227"/>
      <c r="D65" s="227"/>
      <c r="E65" s="272"/>
      <c r="F65" s="44"/>
      <c r="G65" s="45"/>
      <c r="H65" s="45"/>
      <c r="I65" s="45"/>
      <c r="J65" s="83">
        <f t="shared" si="14"/>
        <v>0</v>
      </c>
      <c r="K65" s="84" t="str">
        <f t="shared" si="21"/>
        <v/>
      </c>
      <c r="L65" s="85" t="str">
        <f t="shared" si="15"/>
        <v/>
      </c>
      <c r="M65" s="44"/>
      <c r="N65" s="45"/>
      <c r="O65" s="45"/>
      <c r="P65" s="45"/>
      <c r="Q65" s="83">
        <f t="shared" si="16"/>
        <v>0</v>
      </c>
      <c r="R65" s="86" t="str">
        <f t="shared" si="23"/>
        <v/>
      </c>
      <c r="S65" s="85" t="str">
        <f t="shared" si="17"/>
        <v/>
      </c>
      <c r="T65" s="46"/>
      <c r="U65" s="42"/>
      <c r="V65" s="87">
        <f t="shared" si="18"/>
        <v>0</v>
      </c>
      <c r="W65" s="88" t="str">
        <f t="shared" si="22"/>
        <v/>
      </c>
      <c r="X65" s="89" t="str">
        <f t="shared" si="19"/>
        <v/>
      </c>
      <c r="Y65" s="90">
        <f t="shared" si="20"/>
        <v>0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</row>
    <row r="66" spans="1:1206" s="2" customFormat="1" ht="15.9" customHeight="1">
      <c r="A66"/>
      <c r="B66" s="91">
        <v>49</v>
      </c>
      <c r="C66" s="227"/>
      <c r="D66" s="227"/>
      <c r="E66" s="272"/>
      <c r="F66" s="44"/>
      <c r="G66" s="45"/>
      <c r="H66" s="45"/>
      <c r="I66" s="45"/>
      <c r="J66" s="83">
        <f t="shared" si="14"/>
        <v>0</v>
      </c>
      <c r="K66" s="84" t="str">
        <f t="shared" si="21"/>
        <v/>
      </c>
      <c r="L66" s="85" t="str">
        <f t="shared" si="15"/>
        <v/>
      </c>
      <c r="M66" s="44"/>
      <c r="N66" s="45"/>
      <c r="O66" s="45"/>
      <c r="P66" s="45"/>
      <c r="Q66" s="83">
        <f t="shared" si="16"/>
        <v>0</v>
      </c>
      <c r="R66" s="86" t="str">
        <f t="shared" si="23"/>
        <v/>
      </c>
      <c r="S66" s="85" t="str">
        <f t="shared" si="17"/>
        <v/>
      </c>
      <c r="T66" s="46"/>
      <c r="U66" s="42"/>
      <c r="V66" s="87">
        <f t="shared" si="18"/>
        <v>0</v>
      </c>
      <c r="W66" s="88" t="str">
        <f t="shared" si="22"/>
        <v/>
      </c>
      <c r="X66" s="89" t="str">
        <f t="shared" si="19"/>
        <v/>
      </c>
      <c r="Y66" s="90">
        <f t="shared" si="20"/>
        <v>0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</row>
    <row r="67" spans="1:1206" s="2" customFormat="1" ht="15.9" customHeight="1">
      <c r="A67"/>
      <c r="B67" s="91">
        <v>50</v>
      </c>
      <c r="C67" s="227"/>
      <c r="D67" s="227"/>
      <c r="E67" s="272"/>
      <c r="F67" s="44"/>
      <c r="G67" s="45"/>
      <c r="H67" s="45"/>
      <c r="I67" s="45"/>
      <c r="J67" s="83">
        <f t="shared" si="14"/>
        <v>0</v>
      </c>
      <c r="K67" s="84" t="str">
        <f t="shared" si="21"/>
        <v/>
      </c>
      <c r="L67" s="85" t="str">
        <f t="shared" si="15"/>
        <v/>
      </c>
      <c r="M67" s="44"/>
      <c r="N67" s="45"/>
      <c r="O67" s="45"/>
      <c r="P67" s="45"/>
      <c r="Q67" s="83">
        <f t="shared" si="16"/>
        <v>0</v>
      </c>
      <c r="R67" s="86" t="str">
        <f t="shared" si="23"/>
        <v/>
      </c>
      <c r="S67" s="85" t="str">
        <f t="shared" si="17"/>
        <v/>
      </c>
      <c r="T67" s="46"/>
      <c r="U67" s="42"/>
      <c r="V67" s="87">
        <f t="shared" si="18"/>
        <v>0</v>
      </c>
      <c r="W67" s="88" t="str">
        <f t="shared" si="22"/>
        <v/>
      </c>
      <c r="X67" s="89" t="str">
        <f t="shared" si="19"/>
        <v/>
      </c>
      <c r="Y67" s="90">
        <f t="shared" si="20"/>
        <v>0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</row>
    <row r="68" spans="1:1206" s="2" customFormat="1" ht="15.9" customHeight="1">
      <c r="A68"/>
      <c r="B68" s="91">
        <v>51</v>
      </c>
      <c r="C68" s="227"/>
      <c r="D68" s="227"/>
      <c r="E68" s="272"/>
      <c r="F68" s="44"/>
      <c r="G68" s="45"/>
      <c r="H68" s="45"/>
      <c r="I68" s="45"/>
      <c r="J68" s="83">
        <f t="shared" si="14"/>
        <v>0</v>
      </c>
      <c r="K68" s="84" t="str">
        <f t="shared" si="21"/>
        <v/>
      </c>
      <c r="L68" s="85" t="str">
        <f t="shared" si="15"/>
        <v/>
      </c>
      <c r="M68" s="44"/>
      <c r="N68" s="45"/>
      <c r="O68" s="45"/>
      <c r="P68" s="45"/>
      <c r="Q68" s="83">
        <f t="shared" si="16"/>
        <v>0</v>
      </c>
      <c r="R68" s="86" t="str">
        <f t="shared" si="23"/>
        <v/>
      </c>
      <c r="S68" s="85" t="str">
        <f t="shared" si="17"/>
        <v/>
      </c>
      <c r="T68" s="46"/>
      <c r="U68" s="42"/>
      <c r="V68" s="87">
        <f t="shared" si="18"/>
        <v>0</v>
      </c>
      <c r="W68" s="88" t="str">
        <f t="shared" si="22"/>
        <v/>
      </c>
      <c r="X68" s="89" t="str">
        <f t="shared" si="19"/>
        <v/>
      </c>
      <c r="Y68" s="90">
        <f t="shared" si="20"/>
        <v>0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</row>
    <row r="69" spans="1:1206" s="2" customFormat="1" ht="15.9" customHeight="1">
      <c r="A69"/>
      <c r="B69" s="91">
        <v>52</v>
      </c>
      <c r="C69" s="227"/>
      <c r="D69" s="227"/>
      <c r="E69" s="272"/>
      <c r="F69" s="44"/>
      <c r="G69" s="45"/>
      <c r="H69" s="45"/>
      <c r="I69" s="45"/>
      <c r="J69" s="83">
        <f t="shared" si="14"/>
        <v>0</v>
      </c>
      <c r="K69" s="84" t="str">
        <f t="shared" si="21"/>
        <v/>
      </c>
      <c r="L69" s="85" t="str">
        <f t="shared" si="15"/>
        <v/>
      </c>
      <c r="M69" s="44"/>
      <c r="N69" s="45"/>
      <c r="O69" s="45"/>
      <c r="P69" s="45"/>
      <c r="Q69" s="83">
        <f t="shared" si="16"/>
        <v>0</v>
      </c>
      <c r="R69" s="86" t="str">
        <f t="shared" si="23"/>
        <v/>
      </c>
      <c r="S69" s="85" t="str">
        <f t="shared" si="17"/>
        <v/>
      </c>
      <c r="T69" s="46"/>
      <c r="U69" s="42"/>
      <c r="V69" s="87">
        <f t="shared" si="18"/>
        <v>0</v>
      </c>
      <c r="W69" s="88" t="str">
        <f t="shared" si="22"/>
        <v/>
      </c>
      <c r="X69" s="89" t="str">
        <f t="shared" si="19"/>
        <v/>
      </c>
      <c r="Y69" s="90">
        <f t="shared" si="20"/>
        <v>0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</row>
    <row r="70" spans="1:1206" s="2" customFormat="1" ht="15.9" customHeight="1">
      <c r="A70"/>
      <c r="B70" s="91">
        <v>53</v>
      </c>
      <c r="C70" s="227"/>
      <c r="D70" s="227"/>
      <c r="E70" s="272"/>
      <c r="F70" s="44"/>
      <c r="G70" s="45"/>
      <c r="H70" s="45"/>
      <c r="I70" s="45"/>
      <c r="J70" s="83">
        <f t="shared" si="14"/>
        <v>0</v>
      </c>
      <c r="K70" s="84" t="str">
        <f t="shared" si="21"/>
        <v/>
      </c>
      <c r="L70" s="85" t="str">
        <f t="shared" si="15"/>
        <v/>
      </c>
      <c r="M70" s="44"/>
      <c r="N70" s="45"/>
      <c r="O70" s="45"/>
      <c r="P70" s="45"/>
      <c r="Q70" s="83">
        <f t="shared" si="16"/>
        <v>0</v>
      </c>
      <c r="R70" s="86" t="str">
        <f t="shared" si="23"/>
        <v/>
      </c>
      <c r="S70" s="85" t="str">
        <f t="shared" si="17"/>
        <v/>
      </c>
      <c r="T70" s="46"/>
      <c r="U70" s="42"/>
      <c r="V70" s="87">
        <f t="shared" si="18"/>
        <v>0</v>
      </c>
      <c r="W70" s="88" t="str">
        <f t="shared" si="22"/>
        <v/>
      </c>
      <c r="X70" s="89" t="str">
        <f t="shared" si="19"/>
        <v/>
      </c>
      <c r="Y70" s="90">
        <f t="shared" si="20"/>
        <v>0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</row>
    <row r="71" spans="1:1206" s="2" customFormat="1" ht="15.9" customHeight="1">
      <c r="A71"/>
      <c r="B71" s="91">
        <v>54</v>
      </c>
      <c r="C71" s="227"/>
      <c r="D71" s="227"/>
      <c r="E71" s="272"/>
      <c r="F71" s="44"/>
      <c r="G71" s="45"/>
      <c r="H71" s="45"/>
      <c r="I71" s="45"/>
      <c r="J71" s="83">
        <f t="shared" si="14"/>
        <v>0</v>
      </c>
      <c r="K71" s="84" t="str">
        <f t="shared" si="21"/>
        <v/>
      </c>
      <c r="L71" s="85" t="str">
        <f t="shared" si="15"/>
        <v/>
      </c>
      <c r="M71" s="44"/>
      <c r="N71" s="45"/>
      <c r="O71" s="45"/>
      <c r="P71" s="45"/>
      <c r="Q71" s="83">
        <f t="shared" si="16"/>
        <v>0</v>
      </c>
      <c r="R71" s="86" t="str">
        <f t="shared" si="23"/>
        <v/>
      </c>
      <c r="S71" s="85" t="str">
        <f t="shared" si="17"/>
        <v/>
      </c>
      <c r="T71" s="46"/>
      <c r="U71" s="42"/>
      <c r="V71" s="87">
        <f t="shared" si="18"/>
        <v>0</v>
      </c>
      <c r="W71" s="88" t="str">
        <f t="shared" si="22"/>
        <v/>
      </c>
      <c r="X71" s="89" t="str">
        <f t="shared" si="19"/>
        <v/>
      </c>
      <c r="Y71" s="90">
        <f t="shared" si="20"/>
        <v>0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</row>
    <row r="72" spans="1:1206" s="2" customFormat="1" ht="15.9" customHeight="1">
      <c r="A72"/>
      <c r="B72" s="91">
        <v>55</v>
      </c>
      <c r="C72" s="227"/>
      <c r="D72" s="227"/>
      <c r="E72" s="272"/>
      <c r="F72" s="44"/>
      <c r="G72" s="45"/>
      <c r="H72" s="45"/>
      <c r="I72" s="45"/>
      <c r="J72" s="83">
        <f t="shared" si="14"/>
        <v>0</v>
      </c>
      <c r="K72" s="84" t="str">
        <f t="shared" si="21"/>
        <v/>
      </c>
      <c r="L72" s="85" t="str">
        <f t="shared" si="15"/>
        <v/>
      </c>
      <c r="M72" s="44"/>
      <c r="N72" s="45"/>
      <c r="O72" s="45"/>
      <c r="P72" s="45"/>
      <c r="Q72" s="83">
        <f t="shared" si="16"/>
        <v>0</v>
      </c>
      <c r="R72" s="86" t="str">
        <f t="shared" si="23"/>
        <v/>
      </c>
      <c r="S72" s="85" t="str">
        <f t="shared" si="17"/>
        <v/>
      </c>
      <c r="T72" s="46"/>
      <c r="U72" s="42"/>
      <c r="V72" s="87">
        <f t="shared" si="18"/>
        <v>0</v>
      </c>
      <c r="W72" s="88" t="str">
        <f t="shared" si="22"/>
        <v/>
      </c>
      <c r="X72" s="89" t="str">
        <f t="shared" si="19"/>
        <v/>
      </c>
      <c r="Y72" s="90">
        <f t="shared" si="20"/>
        <v>0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</row>
    <row r="73" spans="1:1206" s="2" customFormat="1" ht="15.9" customHeight="1">
      <c r="A73"/>
      <c r="B73" s="91">
        <v>56</v>
      </c>
      <c r="C73" s="227"/>
      <c r="D73" s="227"/>
      <c r="E73" s="272"/>
      <c r="F73" s="44"/>
      <c r="G73" s="45"/>
      <c r="H73" s="45"/>
      <c r="I73" s="45"/>
      <c r="J73" s="83">
        <f t="shared" si="14"/>
        <v>0</v>
      </c>
      <c r="K73" s="84" t="str">
        <f t="shared" si="21"/>
        <v/>
      </c>
      <c r="L73" s="85" t="str">
        <f t="shared" si="15"/>
        <v/>
      </c>
      <c r="M73" s="44"/>
      <c r="N73" s="45"/>
      <c r="O73" s="45"/>
      <c r="P73" s="45"/>
      <c r="Q73" s="83">
        <f t="shared" si="16"/>
        <v>0</v>
      </c>
      <c r="R73" s="86" t="str">
        <f t="shared" si="23"/>
        <v/>
      </c>
      <c r="S73" s="85" t="str">
        <f t="shared" si="17"/>
        <v/>
      </c>
      <c r="T73" s="46"/>
      <c r="U73" s="42"/>
      <c r="V73" s="87">
        <f t="shared" si="18"/>
        <v>0</v>
      </c>
      <c r="W73" s="88" t="str">
        <f t="shared" si="22"/>
        <v/>
      </c>
      <c r="X73" s="89" t="str">
        <f t="shared" si="19"/>
        <v/>
      </c>
      <c r="Y73" s="90">
        <f t="shared" si="20"/>
        <v>0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</row>
    <row r="74" spans="1:1206" s="2" customFormat="1" ht="15.9" customHeight="1">
      <c r="A74"/>
      <c r="B74" s="91">
        <v>57</v>
      </c>
      <c r="C74" s="227"/>
      <c r="D74" s="227"/>
      <c r="E74" s="272"/>
      <c r="F74" s="44"/>
      <c r="G74" s="45"/>
      <c r="H74" s="45"/>
      <c r="I74" s="45"/>
      <c r="J74" s="83">
        <f t="shared" si="14"/>
        <v>0</v>
      </c>
      <c r="K74" s="84" t="str">
        <f t="shared" si="21"/>
        <v/>
      </c>
      <c r="L74" s="85" t="str">
        <f t="shared" si="15"/>
        <v/>
      </c>
      <c r="M74" s="44"/>
      <c r="N74" s="45"/>
      <c r="O74" s="45"/>
      <c r="P74" s="45"/>
      <c r="Q74" s="83">
        <f t="shared" si="16"/>
        <v>0</v>
      </c>
      <c r="R74" s="86" t="str">
        <f t="shared" si="23"/>
        <v/>
      </c>
      <c r="S74" s="85" t="str">
        <f t="shared" si="17"/>
        <v/>
      </c>
      <c r="T74" s="46"/>
      <c r="U74" s="42"/>
      <c r="V74" s="87">
        <f t="shared" si="18"/>
        <v>0</v>
      </c>
      <c r="W74" s="88" t="str">
        <f t="shared" si="22"/>
        <v/>
      </c>
      <c r="X74" s="89" t="str">
        <f t="shared" si="19"/>
        <v/>
      </c>
      <c r="Y74" s="90">
        <f t="shared" si="20"/>
        <v>0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</row>
    <row r="75" spans="1:1206" s="2" customFormat="1" ht="15.9" customHeight="1">
      <c r="A75"/>
      <c r="B75" s="91">
        <v>58</v>
      </c>
      <c r="C75" s="227"/>
      <c r="D75" s="227"/>
      <c r="E75" s="272"/>
      <c r="F75" s="44"/>
      <c r="G75" s="45"/>
      <c r="H75" s="45"/>
      <c r="I75" s="45"/>
      <c r="J75" s="83">
        <f t="shared" si="14"/>
        <v>0</v>
      </c>
      <c r="K75" s="84" t="str">
        <f t="shared" si="21"/>
        <v/>
      </c>
      <c r="L75" s="85" t="str">
        <f t="shared" si="15"/>
        <v/>
      </c>
      <c r="M75" s="44"/>
      <c r="N75" s="45"/>
      <c r="O75" s="45"/>
      <c r="P75" s="45"/>
      <c r="Q75" s="83">
        <f t="shared" si="16"/>
        <v>0</v>
      </c>
      <c r="R75" s="86" t="str">
        <f t="shared" si="23"/>
        <v/>
      </c>
      <c r="S75" s="85" t="str">
        <f t="shared" si="17"/>
        <v/>
      </c>
      <c r="T75" s="46"/>
      <c r="U75" s="42"/>
      <c r="V75" s="87">
        <f t="shared" si="18"/>
        <v>0</v>
      </c>
      <c r="W75" s="88" t="str">
        <f t="shared" si="22"/>
        <v/>
      </c>
      <c r="X75" s="89" t="str">
        <f t="shared" si="19"/>
        <v/>
      </c>
      <c r="Y75" s="90">
        <f t="shared" si="20"/>
        <v>0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</row>
    <row r="76" spans="1:1206" s="2" customFormat="1" ht="15.9" customHeight="1">
      <c r="A76"/>
      <c r="B76" s="91">
        <v>59</v>
      </c>
      <c r="C76" s="227"/>
      <c r="D76" s="227"/>
      <c r="E76" s="272"/>
      <c r="F76" s="44"/>
      <c r="G76" s="45"/>
      <c r="H76" s="45"/>
      <c r="I76" s="45"/>
      <c r="J76" s="83">
        <f t="shared" si="14"/>
        <v>0</v>
      </c>
      <c r="K76" s="84" t="str">
        <f t="shared" si="21"/>
        <v/>
      </c>
      <c r="L76" s="85" t="str">
        <f t="shared" si="15"/>
        <v/>
      </c>
      <c r="M76" s="44"/>
      <c r="N76" s="45"/>
      <c r="O76" s="45"/>
      <c r="P76" s="45"/>
      <c r="Q76" s="83">
        <f t="shared" si="16"/>
        <v>0</v>
      </c>
      <c r="R76" s="86" t="str">
        <f t="shared" si="23"/>
        <v/>
      </c>
      <c r="S76" s="85" t="str">
        <f t="shared" si="17"/>
        <v/>
      </c>
      <c r="T76" s="46"/>
      <c r="U76" s="42"/>
      <c r="V76" s="87">
        <f t="shared" si="18"/>
        <v>0</v>
      </c>
      <c r="W76" s="88" t="str">
        <f t="shared" si="22"/>
        <v/>
      </c>
      <c r="X76" s="89" t="str">
        <f t="shared" si="19"/>
        <v/>
      </c>
      <c r="Y76" s="90">
        <f t="shared" si="20"/>
        <v>0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</row>
    <row r="77" spans="1:1206" s="2" customFormat="1" ht="15.9" customHeight="1" thickBot="1">
      <c r="A77"/>
      <c r="B77" s="92">
        <v>60</v>
      </c>
      <c r="C77" s="228"/>
      <c r="D77" s="228"/>
      <c r="E77" s="273"/>
      <c r="F77" s="47"/>
      <c r="G77" s="48"/>
      <c r="H77" s="48"/>
      <c r="I77" s="48"/>
      <c r="J77" s="93">
        <f t="shared" si="14"/>
        <v>0</v>
      </c>
      <c r="K77" s="94" t="str">
        <f t="shared" si="21"/>
        <v/>
      </c>
      <c r="L77" s="95" t="str">
        <f t="shared" si="15"/>
        <v/>
      </c>
      <c r="M77" s="47"/>
      <c r="N77" s="48"/>
      <c r="O77" s="48"/>
      <c r="P77" s="48"/>
      <c r="Q77" s="93">
        <f t="shared" si="16"/>
        <v>0</v>
      </c>
      <c r="R77" s="96" t="str">
        <f t="shared" si="23"/>
        <v/>
      </c>
      <c r="S77" s="95" t="str">
        <f t="shared" si="17"/>
        <v/>
      </c>
      <c r="T77" s="49"/>
      <c r="U77" s="48"/>
      <c r="V77" s="97">
        <f t="shared" si="18"/>
        <v>0</v>
      </c>
      <c r="W77" s="98" t="str">
        <f t="shared" si="22"/>
        <v/>
      </c>
      <c r="X77" s="99" t="str">
        <f t="shared" si="19"/>
        <v/>
      </c>
      <c r="Y77" s="100">
        <f t="shared" si="20"/>
        <v>0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</row>
    <row r="78" spans="1:1206" ht="15" customHeight="1">
      <c r="C78" s="101"/>
      <c r="D78" s="101"/>
      <c r="E78" s="101"/>
      <c r="F78" s="102"/>
      <c r="G78" s="102"/>
      <c r="H78" s="102"/>
      <c r="I78" s="102"/>
      <c r="R78" s="70"/>
      <c r="S78" s="54"/>
      <c r="U78" s="1"/>
      <c r="W78" s="70"/>
      <c r="X78" s="54"/>
    </row>
    <row r="79" spans="1:1206" ht="15" customHeight="1">
      <c r="C79" s="103" t="s">
        <v>21</v>
      </c>
      <c r="D79" s="104"/>
      <c r="E79" s="105" t="s">
        <v>15</v>
      </c>
      <c r="F79" s="105"/>
      <c r="G79" s="105"/>
      <c r="H79" s="105"/>
      <c r="I79" s="105"/>
      <c r="J79" s="105"/>
      <c r="K79" s="104"/>
      <c r="L79" s="106" t="s">
        <v>16</v>
      </c>
      <c r="M79" s="107"/>
      <c r="N79" s="107"/>
      <c r="O79" s="107"/>
      <c r="P79" s="107"/>
      <c r="Q79" s="105"/>
      <c r="R79" s="108"/>
      <c r="S79" s="106" t="s">
        <v>17</v>
      </c>
      <c r="T79" s="105"/>
      <c r="U79" s="105"/>
      <c r="V79" s="105"/>
      <c r="W79" s="108"/>
      <c r="X79" s="109"/>
      <c r="Y79" s="110"/>
    </row>
    <row r="80" spans="1:1206" ht="15" customHeight="1">
      <c r="C80" s="111"/>
      <c r="D80" s="112"/>
      <c r="F80"/>
      <c r="G80"/>
      <c r="H80"/>
      <c r="I80"/>
      <c r="J80"/>
      <c r="K80" s="112"/>
      <c r="L80" s="113"/>
      <c r="R80" s="1"/>
      <c r="S80" s="113"/>
      <c r="U80" s="1"/>
      <c r="V80" s="1"/>
      <c r="W80" s="1"/>
      <c r="X80" s="1"/>
      <c r="Y80" s="114"/>
    </row>
    <row r="81" spans="3:25" ht="15" customHeight="1">
      <c r="C81" s="115" t="str">
        <f>'Basic Info'!C4</f>
        <v>HERNAN JR. E. TRILLANO, MIT</v>
      </c>
      <c r="D81" s="116"/>
      <c r="E81" s="117" t="str">
        <f>'Basic Info'!C6</f>
        <v>KENNETH ROY A. ANTATICO, MIT, LPT</v>
      </c>
      <c r="F81" s="118"/>
      <c r="G81" s="119"/>
      <c r="H81" s="119"/>
      <c r="I81" s="119"/>
      <c r="J81" s="119"/>
      <c r="K81" s="120"/>
      <c r="L81" s="121" t="str">
        <f>'Basic Info'!C7</f>
        <v>HECTOR L. LAVILLES JR., Ph.D.Ed.</v>
      </c>
      <c r="M81"/>
      <c r="N81"/>
      <c r="O81"/>
      <c r="P81"/>
      <c r="Q81"/>
      <c r="S81" s="122" t="s">
        <v>203</v>
      </c>
      <c r="T81" s="123"/>
      <c r="U81" s="123"/>
      <c r="V81" s="123"/>
      <c r="W81" s="123"/>
      <c r="X81" s="123"/>
      <c r="Y81" s="114"/>
    </row>
    <row r="82" spans="3:25" ht="15" customHeight="1">
      <c r="C82" s="124" t="s">
        <v>206</v>
      </c>
      <c r="D82" s="125"/>
      <c r="E82" s="126" t="s">
        <v>207</v>
      </c>
      <c r="F82" s="127"/>
      <c r="G82" s="25"/>
      <c r="H82" s="25"/>
      <c r="I82" s="25"/>
      <c r="J82" s="25"/>
      <c r="K82" s="26"/>
      <c r="L82" s="124" t="s">
        <v>22</v>
      </c>
      <c r="M82" s="25"/>
      <c r="N82" s="25"/>
      <c r="O82" s="25"/>
      <c r="P82" s="25"/>
      <c r="Q82" s="25"/>
      <c r="R82" s="25"/>
      <c r="S82" s="13" t="s">
        <v>204</v>
      </c>
      <c r="T82" s="25"/>
      <c r="U82" s="126"/>
      <c r="V82" s="25"/>
      <c r="W82" s="25"/>
      <c r="X82" s="25"/>
      <c r="Y82" s="128"/>
    </row>
    <row r="83" spans="3:25" ht="15" customHeight="1"/>
    <row r="84" spans="3:25" ht="15" customHeight="1"/>
    <row r="85" spans="3:25" ht="15" customHeight="1"/>
    <row r="86" spans="3:25" ht="15" customHeight="1"/>
    <row r="87" spans="3:25" ht="15" customHeight="1"/>
    <row r="88" spans="3:25" ht="15" customHeight="1"/>
    <row r="89" spans="3:25" ht="15" customHeight="1"/>
    <row r="90" spans="3:25" ht="15" customHeight="1"/>
    <row r="91" spans="3:25" ht="15" customHeight="1"/>
    <row r="92" spans="3:25" ht="15" customHeight="1"/>
    <row r="93" spans="3:25" ht="15" customHeight="1"/>
    <row r="94" spans="3:25" ht="15" customHeight="1"/>
    <row r="95" spans="3:25" ht="15" customHeight="1"/>
    <row r="96" spans="3:2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</sheetData>
  <sortState xmlns:xlrd2="http://schemas.microsoft.com/office/spreadsheetml/2017/richdata2" ref="C18:E55">
    <sortCondition ref="C18:C55"/>
  </sortState>
  <mergeCells count="2">
    <mergeCell ref="C16:D16"/>
    <mergeCell ref="B15:D15"/>
  </mergeCells>
  <phoneticPr fontId="14" type="noConversion"/>
  <conditionalFormatting sqref="F18:F77">
    <cfRule type="cellIs" dxfId="25" priority="70" operator="greaterThan">
      <formula>$F$17</formula>
    </cfRule>
    <cfRule type="colorScale" priority="71">
      <colorScale>
        <cfvo type="num" val="0"/>
        <cfvo type="num" val="$F$17"/>
        <color theme="0"/>
        <color theme="0"/>
      </colorScale>
    </cfRule>
  </conditionalFormatting>
  <conditionalFormatting sqref="G18:G77">
    <cfRule type="cellIs" dxfId="24" priority="66" operator="greaterThan">
      <formula>$G$17</formula>
    </cfRule>
    <cfRule type="colorScale" priority="69">
      <colorScale>
        <cfvo type="num" val="0"/>
        <cfvo type="num" val="$F$17"/>
        <color theme="0"/>
        <color theme="0"/>
      </colorScale>
    </cfRule>
  </conditionalFormatting>
  <conditionalFormatting sqref="H18:H77">
    <cfRule type="cellIs" dxfId="23" priority="64" operator="greaterThan">
      <formula>$H$17</formula>
    </cfRule>
    <cfRule type="colorScale" priority="65">
      <colorScale>
        <cfvo type="num" val="0"/>
        <cfvo type="num" val="$H$17"/>
        <color theme="0"/>
        <color theme="0"/>
      </colorScale>
    </cfRule>
  </conditionalFormatting>
  <conditionalFormatting sqref="I18:I77">
    <cfRule type="cellIs" dxfId="22" priority="62" operator="greaterThan">
      <formula>$I$17</formula>
    </cfRule>
    <cfRule type="colorScale" priority="63">
      <colorScale>
        <cfvo type="num" val="0"/>
        <cfvo type="num" val="$I$17"/>
        <color theme="0"/>
        <color theme="0"/>
      </colorScale>
    </cfRule>
  </conditionalFormatting>
  <conditionalFormatting sqref="M18:M77">
    <cfRule type="cellIs" dxfId="21" priority="16" operator="greaterThan">
      <formula>$M$17</formula>
    </cfRule>
    <cfRule type="colorScale" priority="17">
      <colorScale>
        <cfvo type="num" val="0"/>
        <cfvo type="num" val="$F$17"/>
        <color theme="0"/>
        <color theme="0"/>
      </colorScale>
    </cfRule>
  </conditionalFormatting>
  <conditionalFormatting sqref="N18:N77">
    <cfRule type="cellIs" dxfId="20" priority="12" operator="greaterThan">
      <formula>$N$17</formula>
    </cfRule>
    <cfRule type="colorScale" priority="13">
      <colorScale>
        <cfvo type="num" val="0"/>
        <cfvo type="num" val="$G$17"/>
        <color theme="0"/>
        <color theme="0"/>
      </colorScale>
    </cfRule>
  </conditionalFormatting>
  <conditionalFormatting sqref="O18:O77">
    <cfRule type="cellIs" dxfId="19" priority="10" operator="greaterThan">
      <formula>$O$17</formula>
    </cfRule>
    <cfRule type="colorScale" priority="11">
      <colorScale>
        <cfvo type="num" val="0"/>
        <cfvo type="num" val="$H$17"/>
        <color theme="0"/>
        <color theme="0"/>
      </colorScale>
    </cfRule>
  </conditionalFormatting>
  <conditionalFormatting sqref="P18:P77">
    <cfRule type="cellIs" dxfId="18" priority="8" operator="greaterThan">
      <formula>$P$17</formula>
    </cfRule>
    <cfRule type="colorScale" priority="9">
      <colorScale>
        <cfvo type="num" val="0"/>
        <cfvo type="num" val="$I$17"/>
        <color theme="0"/>
        <color theme="0"/>
      </colorScale>
    </cfRule>
  </conditionalFormatting>
  <conditionalFormatting sqref="T18:T77">
    <cfRule type="cellIs" dxfId="17" priority="46" operator="greaterThan">
      <formula>$T$17</formula>
    </cfRule>
    <cfRule type="colorScale" priority="47">
      <colorScale>
        <cfvo type="num" val="0"/>
        <cfvo type="num" val="$F$17"/>
        <color theme="0"/>
        <color theme="0"/>
      </colorScale>
    </cfRule>
  </conditionalFormatting>
  <conditionalFormatting sqref="U18:U77">
    <cfRule type="cellIs" dxfId="16" priority="1" operator="greaterThan">
      <formula>$U$17</formula>
    </cfRule>
    <cfRule type="colorScale" priority="2">
      <colorScale>
        <cfvo type="num" val="0"/>
        <cfvo type="num" val="$U$17"/>
        <color theme="0"/>
        <color theme="0"/>
      </colorScale>
    </cfRule>
  </conditionalFormatting>
  <conditionalFormatting sqref="U19:U77">
    <cfRule type="colorScale" priority="3">
      <colorScale>
        <cfvo type="num" val="0"/>
        <cfvo type="num" val="$U$17"/>
        <color theme="0"/>
        <color theme="0"/>
      </colorScale>
    </cfRule>
    <cfRule type="cellIs" dxfId="15" priority="4" operator="greaterThan">
      <formula>$U$17</formula>
    </cfRule>
  </conditionalFormatting>
  <conditionalFormatting sqref="Y18:Y77">
    <cfRule type="cellIs" dxfId="14" priority="5" operator="greaterThan">
      <formula>3</formula>
    </cfRule>
  </conditionalFormatting>
  <dataValidations count="3">
    <dataValidation allowBlank="1" showInputMessage="1" showErrorMessage="1" prompt="Last Name, First Name MI" sqref="C18:E77" xr:uid="{00000000-0002-0000-0200-000000000000}"/>
    <dataValidation type="whole" operator="lessThanOrEqual" allowBlank="1" showInputMessage="1" showErrorMessage="1" error="Input should be less than HPS!" sqref="F78" xr:uid="{00000000-0002-0000-0200-000001000000}">
      <formula1>F$17</formula1>
    </dataValidation>
    <dataValidation type="whole" operator="lessThanOrEqual" allowBlank="1" showInputMessage="1" showErrorMessage="1" error="Input should be less than HPS" sqref="T78:U78 G78:I78 M78:P78" xr:uid="{00000000-0002-0000-0200-000002000000}">
      <formula1>G$17</formula1>
    </dataValidation>
  </dataValidations>
  <printOptions horizontalCentered="1" verticalCentered="1"/>
  <pageMargins left="0" right="0" top="0" bottom="0" header="0" footer="0"/>
  <pageSetup paperSize="10000" scale="65" orientation="portrait" horizontalDpi="360" verticalDpi="360" r:id="rId1"/>
  <ignoredErrors>
    <ignoredError sqref="Q17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TJ126"/>
  <sheetViews>
    <sheetView showGridLines="0" showRuler="0" zoomScaleNormal="100" zoomScalePageLayoutView="88" workbookViewId="0">
      <selection activeCell="E4" sqref="E4"/>
    </sheetView>
  </sheetViews>
  <sheetFormatPr defaultColWidth="9.08984375" defaultRowHeight="14.5"/>
  <cols>
    <col min="1" max="1" width="9.08984375" customWidth="1"/>
    <col min="2" max="2" width="3.6328125" style="1" bestFit="1" customWidth="1"/>
    <col min="3" max="3" width="15.08984375" style="3" customWidth="1"/>
    <col min="4" max="4" width="21.54296875" customWidth="1"/>
    <col min="5" max="5" width="4.90625" style="1" customWidth="1"/>
    <col min="6" max="7" width="5" style="1" customWidth="1"/>
    <col min="8" max="8" width="4.6328125" style="1" customWidth="1"/>
    <col min="9" max="9" width="5.08984375" style="1" customWidth="1"/>
    <col min="10" max="10" width="6.08984375" style="1" customWidth="1"/>
    <col min="11" max="11" width="7.36328125" style="70" customWidth="1"/>
    <col min="12" max="12" width="6.36328125" style="54" customWidth="1"/>
    <col min="13" max="13" width="5.08984375" style="1" customWidth="1"/>
    <col min="14" max="14" width="5" style="1" customWidth="1"/>
    <col min="15" max="15" width="4.6328125" style="1" customWidth="1"/>
    <col min="16" max="16" width="5" style="1" customWidth="1"/>
    <col min="17" max="17" width="6.36328125" style="1" customWidth="1"/>
    <col min="18" max="18" width="6.36328125" customWidth="1"/>
    <col min="19" max="19" width="5.6328125" style="71" customWidth="1"/>
    <col min="20" max="20" width="5.6328125" style="1" customWidth="1"/>
    <col min="21" max="21" width="5.6328125" customWidth="1"/>
    <col min="22" max="22" width="6.08984375" customWidth="1"/>
    <col min="23" max="23" width="5.6328125" customWidth="1"/>
    <col min="24" max="24" width="5.6328125" style="71" customWidth="1"/>
    <col min="25" max="25" width="6.90625" style="70" customWidth="1"/>
    <col min="26" max="27" width="5.6328125" customWidth="1"/>
    <col min="28" max="28" width="6.36328125" customWidth="1"/>
    <col min="29" max="29" width="11.90625" customWidth="1"/>
  </cols>
  <sheetData>
    <row r="2" spans="1:1206" ht="9.75" customHeight="1">
      <c r="B2" s="52"/>
      <c r="C2" s="52"/>
      <c r="D2" s="52"/>
      <c r="E2" s="129"/>
      <c r="F2" s="52"/>
      <c r="G2" s="52"/>
      <c r="H2" s="52"/>
      <c r="J2" s="52"/>
      <c r="K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</row>
    <row r="3" spans="1:1206" ht="30" customHeight="1">
      <c r="B3" s="52"/>
      <c r="C3" s="52"/>
      <c r="D3" s="52"/>
      <c r="E3" s="279" t="s">
        <v>112</v>
      </c>
      <c r="F3" s="55"/>
      <c r="G3" s="56"/>
      <c r="H3" s="56"/>
      <c r="I3" s="57"/>
      <c r="J3" s="56"/>
      <c r="K3" s="56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</row>
    <row r="4" spans="1:1206" ht="19.5" customHeight="1">
      <c r="B4" s="52"/>
      <c r="C4" s="52"/>
      <c r="D4" s="52"/>
      <c r="E4" s="280" t="s">
        <v>208</v>
      </c>
      <c r="F4" s="56"/>
      <c r="G4" s="56"/>
      <c r="H4" s="56"/>
      <c r="I4" s="57"/>
      <c r="J4" s="56"/>
      <c r="K4" s="56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</row>
    <row r="5" spans="1:1206" ht="15.75" customHeight="1">
      <c r="B5" s="58"/>
      <c r="C5" s="58"/>
      <c r="D5" s="58"/>
      <c r="F5"/>
      <c r="G5"/>
      <c r="H5"/>
      <c r="I5"/>
      <c r="J5"/>
      <c r="K5"/>
      <c r="L5"/>
      <c r="M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</row>
    <row r="6" spans="1:1206" ht="18.75" customHeight="1">
      <c r="B6" s="58"/>
      <c r="C6" s="4"/>
      <c r="D6" s="4"/>
      <c r="E6" s="130" t="s">
        <v>99</v>
      </c>
      <c r="F6" s="131"/>
      <c r="G6" s="131"/>
      <c r="H6" s="131"/>
      <c r="I6" s="131"/>
      <c r="J6" s="132"/>
      <c r="K6" s="133"/>
      <c r="L6" s="131"/>
      <c r="N6" s="61"/>
      <c r="O6" s="4"/>
      <c r="Q6" s="4"/>
      <c r="R6" s="4"/>
      <c r="S6" s="4"/>
      <c r="T6" s="4"/>
      <c r="U6" s="4"/>
      <c r="V6" s="4"/>
      <c r="W6" s="4"/>
      <c r="X6" s="4"/>
      <c r="Y6" s="4"/>
      <c r="Z6" s="58"/>
      <c r="AA6" s="58"/>
      <c r="AB6" s="58"/>
      <c r="AC6" s="58"/>
    </row>
    <row r="7" spans="1:1206" ht="17.25" customHeight="1">
      <c r="B7" s="58"/>
      <c r="C7" s="4"/>
      <c r="D7" s="4"/>
      <c r="E7" s="134" t="s">
        <v>98</v>
      </c>
      <c r="F7" s="131" t="str">
        <f>'Basic Info'!C19</f>
        <v>2025-2026</v>
      </c>
      <c r="G7" s="131"/>
      <c r="H7" s="131"/>
      <c r="I7" s="135" t="str">
        <f>'Basic Info'!C20</f>
        <v>1ST SEMESTER</v>
      </c>
      <c r="J7" s="131"/>
      <c r="K7" s="131"/>
      <c r="L7" s="136"/>
      <c r="M7" s="61"/>
      <c r="N7" s="6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8"/>
      <c r="AA7" s="58"/>
      <c r="AB7" s="58"/>
      <c r="AC7" s="58"/>
    </row>
    <row r="8" spans="1:1206" ht="14.25" customHeight="1">
      <c r="B8" s="58"/>
      <c r="C8" s="4"/>
      <c r="D8" s="4"/>
      <c r="E8" s="61"/>
      <c r="F8" s="4"/>
      <c r="G8" s="4"/>
      <c r="H8" s="4"/>
      <c r="I8" s="4"/>
      <c r="J8" s="4"/>
      <c r="K8" s="137"/>
      <c r="L8" s="61"/>
      <c r="M8" s="61"/>
      <c r="N8" s="63"/>
      <c r="O8" s="138"/>
      <c r="P8" s="4"/>
      <c r="Q8" s="4"/>
      <c r="R8" s="4"/>
      <c r="S8" s="4"/>
      <c r="T8" s="4"/>
      <c r="U8" s="4"/>
      <c r="V8" s="4"/>
      <c r="W8" s="4"/>
      <c r="X8" s="4"/>
      <c r="Y8" s="4"/>
      <c r="Z8" s="58"/>
      <c r="AA8" s="58"/>
      <c r="AB8" s="58"/>
      <c r="AC8" s="58"/>
    </row>
    <row r="9" spans="1:1206" ht="22.5" customHeight="1"/>
    <row r="10" spans="1:1206" ht="24.75" customHeight="1">
      <c r="C10" s="210" t="s">
        <v>7</v>
      </c>
      <c r="D10" s="67" t="str">
        <f>'Basic Info'!C8</f>
        <v>CS THESIS 1</v>
      </c>
      <c r="E10" s="139"/>
      <c r="F10" s="67"/>
      <c r="G10" s="67"/>
      <c r="H10" s="67"/>
      <c r="I10" s="67"/>
      <c r="J10" s="67"/>
      <c r="K10" s="67"/>
      <c r="L10" s="67"/>
      <c r="M10" s="67"/>
      <c r="N10" s="67"/>
      <c r="O10" s="14"/>
      <c r="P10" s="14"/>
      <c r="T10" s="158" t="s">
        <v>8</v>
      </c>
      <c r="U10" s="14"/>
      <c r="V10" s="14"/>
      <c r="W10" s="67" t="str">
        <f>'Basic Info'!C14</f>
        <v>BSCS 4 - SECTION A</v>
      </c>
      <c r="X10" s="67"/>
      <c r="Y10" s="67"/>
      <c r="Z10" s="67"/>
      <c r="AA10" s="67"/>
      <c r="AB10" s="67"/>
    </row>
    <row r="11" spans="1:1206" ht="15" customHeight="1">
      <c r="C11" s="210" t="s">
        <v>10</v>
      </c>
      <c r="D11" s="67" t="str">
        <f>'Basic Info'!C10</f>
        <v>CS THESIS WRITING 1</v>
      </c>
      <c r="E11" s="139"/>
      <c r="F11" s="67"/>
      <c r="G11" s="67"/>
      <c r="H11" s="67"/>
      <c r="I11" s="67"/>
      <c r="J11" s="67"/>
      <c r="K11" s="67"/>
      <c r="L11" s="67"/>
      <c r="M11" s="67"/>
      <c r="N11" s="67"/>
      <c r="O11" s="20"/>
      <c r="P11" s="20"/>
      <c r="T11" s="158" t="s">
        <v>11</v>
      </c>
      <c r="U11" s="14"/>
      <c r="V11" s="14"/>
      <c r="W11" s="67" t="str">
        <f>'Basic Info'!C16</f>
        <v>TUE - THU (11:30 - 2:30 PM | C201)</v>
      </c>
      <c r="X11" s="67"/>
      <c r="Y11" s="67"/>
      <c r="Z11" s="67"/>
      <c r="AA11" s="67"/>
      <c r="AB11" s="67"/>
    </row>
    <row r="12" spans="1:1206" ht="15" customHeight="1">
      <c r="C12" s="210" t="s">
        <v>9</v>
      </c>
      <c r="D12" s="69">
        <f>'Basic Info'!C12</f>
        <v>3</v>
      </c>
      <c r="E12" s="139"/>
      <c r="F12" s="69"/>
      <c r="G12" s="69"/>
      <c r="H12" s="69"/>
      <c r="I12" s="69"/>
      <c r="J12" s="69"/>
      <c r="K12" s="69"/>
      <c r="L12" s="69"/>
      <c r="M12" s="69"/>
      <c r="N12" s="69"/>
      <c r="O12" s="20"/>
      <c r="P12" s="20"/>
      <c r="T12" s="158" t="s">
        <v>27</v>
      </c>
      <c r="U12" s="14"/>
      <c r="V12" s="14"/>
      <c r="W12" s="69">
        <f>'Basic Info'!C18</f>
        <v>39</v>
      </c>
      <c r="X12" s="69"/>
      <c r="Y12" s="69"/>
      <c r="Z12" s="69"/>
      <c r="AA12" s="69"/>
      <c r="AB12" s="69"/>
    </row>
    <row r="13" spans="1:1206" ht="39" customHeight="1" thickBot="1"/>
    <row r="14" spans="1:1206" s="2" customFormat="1" ht="29.25" customHeight="1" thickBot="1">
      <c r="A14"/>
      <c r="B14" s="250"/>
      <c r="C14" s="239" t="s">
        <v>0</v>
      </c>
      <c r="D14" s="240"/>
      <c r="E14" s="241"/>
      <c r="F14" s="242"/>
      <c r="G14" s="242"/>
      <c r="H14" s="243" t="s">
        <v>4</v>
      </c>
      <c r="I14" s="242"/>
      <c r="J14" s="242"/>
      <c r="K14" s="242"/>
      <c r="L14" s="244"/>
      <c r="M14" s="245"/>
      <c r="N14" s="246" t="s">
        <v>5</v>
      </c>
      <c r="O14" s="242"/>
      <c r="P14" s="242"/>
      <c r="Q14" s="242"/>
      <c r="R14" s="242"/>
      <c r="S14" s="244"/>
      <c r="T14" s="247"/>
      <c r="U14" s="248" t="s">
        <v>6</v>
      </c>
      <c r="V14" s="248"/>
      <c r="W14" s="248"/>
      <c r="X14" s="249"/>
      <c r="Y14" s="247"/>
      <c r="Z14" s="248"/>
      <c r="AA14" s="248" t="s">
        <v>13</v>
      </c>
      <c r="AB14" s="242"/>
      <c r="AC14" s="244"/>
      <c r="AD14" s="140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</row>
    <row r="15" spans="1:1206" s="2" customFormat="1" ht="75.75" customHeight="1">
      <c r="A15"/>
      <c r="B15" s="141"/>
      <c r="C15" s="142"/>
      <c r="D15" s="142"/>
      <c r="E15" s="143"/>
      <c r="F15" s="144" t="s">
        <v>47</v>
      </c>
      <c r="G15" s="145" t="s">
        <v>48</v>
      </c>
      <c r="H15" s="145" t="s">
        <v>104</v>
      </c>
      <c r="I15" s="145" t="s">
        <v>106</v>
      </c>
      <c r="J15" s="146" t="s">
        <v>1</v>
      </c>
      <c r="K15" s="147" t="s">
        <v>2</v>
      </c>
      <c r="L15" s="148" t="s">
        <v>3</v>
      </c>
      <c r="M15" s="149" t="s">
        <v>54</v>
      </c>
      <c r="N15" s="145" t="s">
        <v>102</v>
      </c>
      <c r="O15" s="145" t="s">
        <v>103</v>
      </c>
      <c r="P15" s="145"/>
      <c r="Q15" s="146" t="s">
        <v>1</v>
      </c>
      <c r="R15" s="147" t="s">
        <v>2</v>
      </c>
      <c r="S15" s="150" t="s">
        <v>3</v>
      </c>
      <c r="T15" s="151" t="s">
        <v>49</v>
      </c>
      <c r="U15" s="152"/>
      <c r="V15" s="146" t="s">
        <v>1</v>
      </c>
      <c r="W15" s="147" t="s">
        <v>2</v>
      </c>
      <c r="X15" s="150" t="s">
        <v>3</v>
      </c>
      <c r="Y15" s="153" t="s">
        <v>100</v>
      </c>
      <c r="Z15" s="154" t="s">
        <v>46</v>
      </c>
      <c r="AA15" s="155" t="s">
        <v>50</v>
      </c>
      <c r="AB15" s="156" t="s">
        <v>51</v>
      </c>
      <c r="AC15" s="157" t="s">
        <v>14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</row>
    <row r="16" spans="1:1206" s="2" customFormat="1" ht="18" customHeight="1" thickBot="1">
      <c r="A16" s="158"/>
      <c r="B16" s="251" t="s">
        <v>55</v>
      </c>
      <c r="C16" s="252" t="s">
        <v>56</v>
      </c>
      <c r="D16" s="252" t="s">
        <v>57</v>
      </c>
      <c r="E16" s="253" t="s">
        <v>58</v>
      </c>
      <c r="F16" s="253">
        <v>10</v>
      </c>
      <c r="G16" s="253">
        <v>10</v>
      </c>
      <c r="H16" s="253">
        <v>10</v>
      </c>
      <c r="I16" s="253">
        <v>15</v>
      </c>
      <c r="J16" s="254">
        <f t="shared" ref="J16:J76" si="0">SUM(F16:I16)</f>
        <v>45</v>
      </c>
      <c r="K16" s="255">
        <f>IFERROR(IF(ISBLANK(MIDTERM!B17),"",((J16/TQ)*5-6)*-1),"")</f>
        <v>1</v>
      </c>
      <c r="L16" s="256">
        <f t="shared" ref="L16" si="1">IF(COUNT(K16)=0,"",K16*40%)</f>
        <v>0.4</v>
      </c>
      <c r="M16" s="253">
        <v>20</v>
      </c>
      <c r="N16" s="253">
        <v>10</v>
      </c>
      <c r="O16" s="253">
        <v>15</v>
      </c>
      <c r="P16" s="253"/>
      <c r="Q16" s="254">
        <f>SUM(M16:P16)</f>
        <v>45</v>
      </c>
      <c r="R16" s="257">
        <f>IFERROR(IF(ISBLANK(MIDTERM!B17),"",(((Q16/TCS)*5-6)*-1)),"")</f>
        <v>1</v>
      </c>
      <c r="S16" s="256">
        <f>IF(COUNT(R16)=0,"",R16*20%)</f>
        <v>0.2</v>
      </c>
      <c r="T16" s="253">
        <v>60</v>
      </c>
      <c r="U16" s="253"/>
      <c r="V16" s="253">
        <f>IF(COUNT(T16:U16)=0,"",SUM(T16:U16))</f>
        <v>60</v>
      </c>
      <c r="W16" s="257">
        <f>IFERROR(IF(ISBLANK(MIDTERM!C18),"",((V16/TME)*5-6)*-1),"")</f>
        <v>1</v>
      </c>
      <c r="X16" s="258">
        <f t="shared" ref="X16" si="2">IF(COUNT(W16)=0,"",W16*40%)</f>
        <v>0.4</v>
      </c>
      <c r="Y16" s="259">
        <f>L16+S16+X16</f>
        <v>1</v>
      </c>
      <c r="Z16" s="260">
        <f>MIDTERM!Y17</f>
        <v>1</v>
      </c>
      <c r="AA16" s="261">
        <f>(0.7*Y16)+(0.3*Z16)</f>
        <v>1</v>
      </c>
      <c r="AB16" s="262">
        <f>IF(FINAL!AA16&gt;=3,5,FINAL!AA16)</f>
        <v>1</v>
      </c>
      <c r="AC16" s="263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</row>
    <row r="17" spans="1:1206" s="2" customFormat="1" ht="18" customHeight="1">
      <c r="A17" s="158"/>
      <c r="B17" s="159">
        <v>1</v>
      </c>
      <c r="C17" s="229" t="str">
        <f>MIDTERM!C18</f>
        <v>Alampay</v>
      </c>
      <c r="D17" s="229" t="str">
        <f>MIDTERM!D18</f>
        <v>Wheendel</v>
      </c>
      <c r="E17" s="274" t="str">
        <f>MIDTERM!E18</f>
        <v>B</v>
      </c>
      <c r="F17" s="34">
        <v>10</v>
      </c>
      <c r="G17" s="35">
        <v>7</v>
      </c>
      <c r="H17" s="35">
        <v>8</v>
      </c>
      <c r="I17" s="35">
        <v>9</v>
      </c>
      <c r="J17" s="83">
        <f t="shared" si="0"/>
        <v>34</v>
      </c>
      <c r="K17" s="160">
        <f>IFERROR(IF(ISBLANK(MIDTERM!C18),"",((J17/TQ)*5-6)*-1),"")</f>
        <v>2.2222222222222223</v>
      </c>
      <c r="L17" s="85">
        <f t="shared" ref="L17:L76" si="3">IF(COUNT(K17)=0,"",K17*40%)</f>
        <v>0.88888888888888895</v>
      </c>
      <c r="M17" s="35">
        <v>13</v>
      </c>
      <c r="N17" s="35">
        <v>6</v>
      </c>
      <c r="O17" s="35">
        <v>10</v>
      </c>
      <c r="P17" s="35"/>
      <c r="Q17" s="83">
        <f>SUM(M17:P17)</f>
        <v>29</v>
      </c>
      <c r="R17" s="161">
        <f>IFERROR(IF(ISBLANK(MIDTERM!C18),"",(((Q17/TCS)*5-6)*-1)),"")</f>
        <v>2.7777777777777777</v>
      </c>
      <c r="S17" s="162">
        <f t="shared" ref="S17:S76" si="4">IF(COUNT(R17)=0,"",R17*20%)</f>
        <v>0.55555555555555558</v>
      </c>
      <c r="T17" s="35">
        <v>30</v>
      </c>
      <c r="U17" s="36"/>
      <c r="V17" s="163">
        <f>SUM(T17:U17)</f>
        <v>30</v>
      </c>
      <c r="W17" s="161">
        <f>IFERROR(IF(ISBLANK(MIDTERM!C18),"",((V17/TME)*5-6)*-1),"")</f>
        <v>3.5</v>
      </c>
      <c r="X17" s="164">
        <f t="shared" ref="X17:X76" si="5">IF(COUNT(W17)=0,"",W17*40%)</f>
        <v>1.4000000000000001</v>
      </c>
      <c r="Y17" s="165">
        <f>(TRUNC(SUM(L17,S17,X17),1))</f>
        <v>2.8</v>
      </c>
      <c r="Z17" s="166">
        <f>MIDTERM!Y18</f>
        <v>2.2000000000000002</v>
      </c>
      <c r="AA17" s="167">
        <f>(0.7*Y17)+(0.3*Z17)</f>
        <v>2.6199999999999997</v>
      </c>
      <c r="AB17" s="276">
        <f>IF(FINAL!AA17&gt;=3,5,ROUNDUP(FINAL!AA17*4,0)/4)</f>
        <v>2.75</v>
      </c>
      <c r="AC17" s="169" t="str">
        <f>IF(C17=0," ",IF(AA17 &gt; 3,"FAILED","PASSED"))</f>
        <v>PASSED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</row>
    <row r="18" spans="1:1206" s="2" customFormat="1" ht="18" customHeight="1">
      <c r="A18" s="158"/>
      <c r="B18" s="170">
        <v>2</v>
      </c>
      <c r="C18" s="229" t="str">
        <f>MIDTERM!C19</f>
        <v>Algarme</v>
      </c>
      <c r="D18" s="229" t="str">
        <f>MIDTERM!D19</f>
        <v>Christy Jane</v>
      </c>
      <c r="E18" s="274">
        <f>MIDTERM!E19</f>
        <v>0</v>
      </c>
      <c r="F18" s="37"/>
      <c r="G18" s="38"/>
      <c r="H18" s="38"/>
      <c r="I18" s="38"/>
      <c r="J18" s="83">
        <f t="shared" si="0"/>
        <v>0</v>
      </c>
      <c r="K18" s="160">
        <f>IFERROR(IF(ISBLANK(MIDTERM!C19),"",((J18/TQ)*5-6)*-1),"")</f>
        <v>6</v>
      </c>
      <c r="L18" s="85">
        <f t="shared" si="3"/>
        <v>2.4000000000000004</v>
      </c>
      <c r="M18" s="38"/>
      <c r="N18" s="38"/>
      <c r="O18" s="38"/>
      <c r="P18" s="38"/>
      <c r="Q18" s="83">
        <f t="shared" ref="Q18:Q76" si="6">SUM(M18:P18)</f>
        <v>0</v>
      </c>
      <c r="R18" s="161">
        <f>IFERROR(IF(ISBLANK(MIDTERM!C19),"",(((Q18/TCS)*5-6)*-1)),"")</f>
        <v>6</v>
      </c>
      <c r="S18" s="162">
        <f t="shared" si="4"/>
        <v>1.2000000000000002</v>
      </c>
      <c r="T18" s="35"/>
      <c r="U18" s="36"/>
      <c r="V18" s="163">
        <f t="shared" ref="V18:V20" si="7">SUM(T18:U18)</f>
        <v>0</v>
      </c>
      <c r="W18" s="161">
        <f>IFERROR(IF(ISBLANK(MIDTERM!C19),"",((V18/TME)*5-6)*-1),"")</f>
        <v>6</v>
      </c>
      <c r="X18" s="164">
        <f t="shared" si="5"/>
        <v>2.4000000000000004</v>
      </c>
      <c r="Y18" s="165">
        <f>(TRUNC(SUM(L18,S18,X18),1))</f>
        <v>6</v>
      </c>
      <c r="Z18" s="171">
        <f>MIDTERM!Y19</f>
        <v>6</v>
      </c>
      <c r="AA18" s="172">
        <f t="shared" ref="AA18:AA76" si="8">(0.7*Y18)+(0.3*Z18)</f>
        <v>5.9999999999999991</v>
      </c>
      <c r="AB18" s="276">
        <f>IF(FINAL!AA18&gt;=3,5,ROUNDUP(FINAL!AA18*4,0)/4)</f>
        <v>5</v>
      </c>
      <c r="AC18" s="173" t="str">
        <f t="shared" ref="AC18:AC76" si="9">IF(C18=0," ",IF(AA18 &gt; 3,"FAILED","PASSED"))</f>
        <v>FAILED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</row>
    <row r="19" spans="1:1206" s="2" customFormat="1" ht="18" customHeight="1">
      <c r="A19" s="158"/>
      <c r="B19" s="159">
        <v>3</v>
      </c>
      <c r="C19" s="229" t="str">
        <f>MIDTERM!C20</f>
        <v>Algarme</v>
      </c>
      <c r="D19" s="229" t="str">
        <f>MIDTERM!D20</f>
        <v>Jason James</v>
      </c>
      <c r="E19" s="274" t="str">
        <f>MIDTERM!E20</f>
        <v>B</v>
      </c>
      <c r="F19" s="37"/>
      <c r="G19" s="38"/>
      <c r="H19" s="38"/>
      <c r="I19" s="38"/>
      <c r="J19" s="83">
        <f t="shared" si="0"/>
        <v>0</v>
      </c>
      <c r="K19" s="160">
        <f>IFERROR(IF(ISBLANK(MIDTERM!C20),"",((J19/TQ)*5-6)*-1),"")</f>
        <v>6</v>
      </c>
      <c r="L19" s="85">
        <f t="shared" si="3"/>
        <v>2.4000000000000004</v>
      </c>
      <c r="M19" s="38"/>
      <c r="N19" s="38"/>
      <c r="O19" s="38"/>
      <c r="P19" s="38"/>
      <c r="Q19" s="83">
        <f t="shared" si="6"/>
        <v>0</v>
      </c>
      <c r="R19" s="161">
        <f>IFERROR(IF(ISBLANK(MIDTERM!C20),"",(((Q19/TCS)*5-6)*-1)),"")</f>
        <v>6</v>
      </c>
      <c r="S19" s="162">
        <f t="shared" si="4"/>
        <v>1.2000000000000002</v>
      </c>
      <c r="T19" s="35"/>
      <c r="U19" s="36"/>
      <c r="V19" s="163">
        <f t="shared" si="7"/>
        <v>0</v>
      </c>
      <c r="W19" s="161">
        <f>IFERROR(IF(ISBLANK(MIDTERM!C20),"",((V19/TME)*5-6)*-1),"")</f>
        <v>6</v>
      </c>
      <c r="X19" s="164">
        <f t="shared" si="5"/>
        <v>2.4000000000000004</v>
      </c>
      <c r="Y19" s="165">
        <f t="shared" ref="Y19:Y76" si="10">(TRUNC(SUM(L19,S19,X19),1))</f>
        <v>6</v>
      </c>
      <c r="Z19" s="171">
        <f>MIDTERM!Y20</f>
        <v>6</v>
      </c>
      <c r="AA19" s="172">
        <f t="shared" si="8"/>
        <v>5.9999999999999991</v>
      </c>
      <c r="AB19" s="276">
        <f>IF(FINAL!AA19&gt;=3,5,ROUNDUP(FINAL!AA19*4,0)/4)</f>
        <v>5</v>
      </c>
      <c r="AC19" s="173" t="str">
        <f t="shared" si="9"/>
        <v>FAILED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</row>
    <row r="20" spans="1:1206" s="2" customFormat="1" ht="18" customHeight="1">
      <c r="A20" s="158"/>
      <c r="B20" s="170">
        <v>4</v>
      </c>
      <c r="C20" s="229" t="str">
        <f>MIDTERM!C21</f>
        <v>Alinsugay</v>
      </c>
      <c r="D20" s="229" t="str">
        <f>MIDTERM!D21</f>
        <v>Jick Liyd</v>
      </c>
      <c r="E20" s="274" t="str">
        <f>MIDTERM!E21</f>
        <v>A</v>
      </c>
      <c r="F20" s="37"/>
      <c r="G20" s="38"/>
      <c r="H20" s="38"/>
      <c r="I20" s="38"/>
      <c r="J20" s="83">
        <f>SUM(F20:I20)</f>
        <v>0</v>
      </c>
      <c r="K20" s="160">
        <f>IFERROR(IF(ISBLANK(MIDTERM!C21),"",((J20/TQ)*5-6)*-1),"")</f>
        <v>6</v>
      </c>
      <c r="L20" s="85">
        <f t="shared" si="3"/>
        <v>2.4000000000000004</v>
      </c>
      <c r="M20" s="38"/>
      <c r="N20" s="38"/>
      <c r="O20" s="38"/>
      <c r="P20" s="38"/>
      <c r="Q20" s="83">
        <f t="shared" si="6"/>
        <v>0</v>
      </c>
      <c r="R20" s="161">
        <f>IFERROR(IF(ISBLANK(MIDTERM!C21),"",(((Q20/TCS)*5-6)*-1)),"")</f>
        <v>6</v>
      </c>
      <c r="S20" s="162">
        <f t="shared" si="4"/>
        <v>1.2000000000000002</v>
      </c>
      <c r="T20" s="35"/>
      <c r="U20" s="36"/>
      <c r="V20" s="163">
        <f t="shared" si="7"/>
        <v>0</v>
      </c>
      <c r="W20" s="161">
        <f>IFERROR(IF(ISBLANK(MIDTERM!C21),"",((V20/TME)*5-6)*-1),"")</f>
        <v>6</v>
      </c>
      <c r="X20" s="164">
        <f t="shared" si="5"/>
        <v>2.4000000000000004</v>
      </c>
      <c r="Y20" s="165">
        <f>(TRUNC(SUM(L20,S20,X20),1))</f>
        <v>6</v>
      </c>
      <c r="Z20" s="171">
        <f>MIDTERM!Y21</f>
        <v>6</v>
      </c>
      <c r="AA20" s="172">
        <f t="shared" si="8"/>
        <v>5.9999999999999991</v>
      </c>
      <c r="AB20" s="276">
        <f>IF(FINAL!AA20&gt;=3,5,ROUNDUP(FINAL!AA20*4,0)/4)</f>
        <v>5</v>
      </c>
      <c r="AC20" s="173" t="str">
        <f t="shared" si="9"/>
        <v>FAILED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</row>
    <row r="21" spans="1:1206" s="2" customFormat="1" ht="18" customHeight="1">
      <c r="A21" s="158"/>
      <c r="B21" s="159">
        <v>5</v>
      </c>
      <c r="C21" s="229" t="str">
        <f>MIDTERM!C22</f>
        <v>Alinsugay</v>
      </c>
      <c r="D21" s="229" t="str">
        <f>MIDTERM!D22</f>
        <v>John Fritz Gerard</v>
      </c>
      <c r="E21" s="274" t="str">
        <f>MIDTERM!E22</f>
        <v>M</v>
      </c>
      <c r="F21" s="37"/>
      <c r="G21" s="38"/>
      <c r="H21" s="38"/>
      <c r="I21" s="38"/>
      <c r="J21" s="83">
        <f t="shared" si="0"/>
        <v>0</v>
      </c>
      <c r="K21" s="160">
        <f>IFERROR(IF(ISBLANK(MIDTERM!C22),"",((J21/TQ)*5-6)*-1),"")</f>
        <v>6</v>
      </c>
      <c r="L21" s="85">
        <f t="shared" si="3"/>
        <v>2.4000000000000004</v>
      </c>
      <c r="M21" s="38"/>
      <c r="N21" s="38"/>
      <c r="O21" s="38"/>
      <c r="P21" s="38"/>
      <c r="Q21" s="83">
        <f t="shared" si="6"/>
        <v>0</v>
      </c>
      <c r="R21" s="161">
        <f>IFERROR(IF(ISBLANK(MIDTERM!C22),"",(((Q21/TCS)*5-6)*-1)),"")</f>
        <v>6</v>
      </c>
      <c r="S21" s="162">
        <f t="shared" si="4"/>
        <v>1.2000000000000002</v>
      </c>
      <c r="T21" s="35"/>
      <c r="U21" s="36"/>
      <c r="V21" s="163">
        <f t="shared" ref="V21:V76" si="11">SUM(T21:U21)</f>
        <v>0</v>
      </c>
      <c r="W21" s="161">
        <f>IFERROR(IF(ISBLANK(MIDTERM!C22),"",((V21/TME)*5-6)*-1),"")</f>
        <v>6</v>
      </c>
      <c r="X21" s="164">
        <f t="shared" si="5"/>
        <v>2.4000000000000004</v>
      </c>
      <c r="Y21" s="165">
        <f t="shared" si="10"/>
        <v>6</v>
      </c>
      <c r="Z21" s="171">
        <f>MIDTERM!Y22</f>
        <v>6</v>
      </c>
      <c r="AA21" s="172">
        <f t="shared" si="8"/>
        <v>5.9999999999999991</v>
      </c>
      <c r="AB21" s="276">
        <f>IF(FINAL!AA21&gt;=3,5,ROUNDUP(FINAL!AA21*4,0)/4)</f>
        <v>5</v>
      </c>
      <c r="AC21" s="173" t="str">
        <f t="shared" si="9"/>
        <v>FAILED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</row>
    <row r="22" spans="1:1206" s="2" customFormat="1" ht="18" customHeight="1">
      <c r="A22" s="158"/>
      <c r="B22" s="170">
        <v>6</v>
      </c>
      <c r="C22" s="229" t="str">
        <f>MIDTERM!C23</f>
        <v>Arojado</v>
      </c>
      <c r="D22" s="229" t="str">
        <f>MIDTERM!D23</f>
        <v>Famela Claire</v>
      </c>
      <c r="E22" s="274" t="str">
        <f>MIDTERM!E23</f>
        <v>B</v>
      </c>
      <c r="F22" s="37"/>
      <c r="G22" s="38"/>
      <c r="H22" s="38"/>
      <c r="I22" s="38"/>
      <c r="J22" s="83">
        <f t="shared" si="0"/>
        <v>0</v>
      </c>
      <c r="K22" s="160">
        <f>IFERROR(IF(ISBLANK(MIDTERM!C23),"",((J22/TQ)*5-6)*-1),"")</f>
        <v>6</v>
      </c>
      <c r="L22" s="85">
        <f t="shared" si="3"/>
        <v>2.4000000000000004</v>
      </c>
      <c r="M22" s="38"/>
      <c r="N22" s="38"/>
      <c r="O22" s="38"/>
      <c r="P22" s="38"/>
      <c r="Q22" s="83">
        <f t="shared" si="6"/>
        <v>0</v>
      </c>
      <c r="R22" s="161">
        <f>IFERROR(IF(ISBLANK(MIDTERM!C23),"",(((Q22/TCS)*5-6)*-1)),"")</f>
        <v>6</v>
      </c>
      <c r="S22" s="162">
        <f t="shared" si="4"/>
        <v>1.2000000000000002</v>
      </c>
      <c r="T22" s="35"/>
      <c r="U22" s="36"/>
      <c r="V22" s="163">
        <f t="shared" si="11"/>
        <v>0</v>
      </c>
      <c r="W22" s="161">
        <f>IFERROR(IF(ISBLANK(MIDTERM!C23),"",((V22/TME)*5-6)*-1),"")</f>
        <v>6</v>
      </c>
      <c r="X22" s="164">
        <f t="shared" si="5"/>
        <v>2.4000000000000004</v>
      </c>
      <c r="Y22" s="165">
        <f t="shared" si="10"/>
        <v>6</v>
      </c>
      <c r="Z22" s="171">
        <f>MIDTERM!Y23</f>
        <v>6</v>
      </c>
      <c r="AA22" s="172">
        <f t="shared" si="8"/>
        <v>5.9999999999999991</v>
      </c>
      <c r="AB22" s="276">
        <f>IF(FINAL!AA22&gt;=3,5,ROUNDUP(FINAL!AA22*4,0)/4)</f>
        <v>5</v>
      </c>
      <c r="AC22" s="173" t="str">
        <f t="shared" si="9"/>
        <v>FAILED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</row>
    <row r="23" spans="1:1206" s="2" customFormat="1" ht="18" customHeight="1">
      <c r="A23" s="158"/>
      <c r="B23" s="159">
        <v>7</v>
      </c>
      <c r="C23" s="229" t="str">
        <f>MIDTERM!C24</f>
        <v>Albaracin</v>
      </c>
      <c r="D23" s="229" t="str">
        <f>MIDTERM!D24</f>
        <v>Chistian</v>
      </c>
      <c r="E23" s="274" t="str">
        <f>MIDTERM!E24</f>
        <v>M</v>
      </c>
      <c r="F23" s="37"/>
      <c r="G23" s="38"/>
      <c r="H23" s="38"/>
      <c r="I23" s="38"/>
      <c r="J23" s="83">
        <f t="shared" si="0"/>
        <v>0</v>
      </c>
      <c r="K23" s="160">
        <f>IFERROR(IF(ISBLANK(MIDTERM!C24),"",((J23/TQ)*5-6)*-1),"")</f>
        <v>6</v>
      </c>
      <c r="L23" s="85">
        <f t="shared" si="3"/>
        <v>2.4000000000000004</v>
      </c>
      <c r="M23" s="38"/>
      <c r="N23" s="38"/>
      <c r="O23" s="38"/>
      <c r="P23" s="38"/>
      <c r="Q23" s="83">
        <f t="shared" si="6"/>
        <v>0</v>
      </c>
      <c r="R23" s="161">
        <f>IFERROR(IF(ISBLANK(MIDTERM!C24),"",(((Q23/TCS)*5-6)*-1)),"")</f>
        <v>6</v>
      </c>
      <c r="S23" s="162">
        <f t="shared" si="4"/>
        <v>1.2000000000000002</v>
      </c>
      <c r="T23" s="35"/>
      <c r="U23" s="36"/>
      <c r="V23" s="163">
        <f t="shared" si="11"/>
        <v>0</v>
      </c>
      <c r="W23" s="161">
        <f>IFERROR(IF(ISBLANK(MIDTERM!C24),"",((V23/TME)*5-6)*-1),"")</f>
        <v>6</v>
      </c>
      <c r="X23" s="164">
        <f t="shared" si="5"/>
        <v>2.4000000000000004</v>
      </c>
      <c r="Y23" s="165">
        <f t="shared" si="10"/>
        <v>6</v>
      </c>
      <c r="Z23" s="171">
        <f>MIDTERM!Y24</f>
        <v>6</v>
      </c>
      <c r="AA23" s="172">
        <f t="shared" si="8"/>
        <v>5.9999999999999991</v>
      </c>
      <c r="AB23" s="276">
        <f>IF(FINAL!AA23&gt;=3,5,ROUNDUP(FINAL!AA23*4,0)/4)</f>
        <v>5</v>
      </c>
      <c r="AC23" s="173" t="str">
        <f t="shared" si="9"/>
        <v>FAILED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</row>
    <row r="24" spans="1:1206" s="2" customFormat="1" ht="18" customHeight="1">
      <c r="A24" s="158"/>
      <c r="B24" s="170">
        <v>8</v>
      </c>
      <c r="C24" s="229" t="str">
        <f>MIDTERM!C25</f>
        <v>Alimpolos</v>
      </c>
      <c r="D24" s="229" t="str">
        <f>MIDTERM!D25</f>
        <v>Christine</v>
      </c>
      <c r="E24" s="274" t="str">
        <f>MIDTERM!E25</f>
        <v>V</v>
      </c>
      <c r="F24" s="37"/>
      <c r="G24" s="38"/>
      <c r="H24" s="38"/>
      <c r="I24" s="38"/>
      <c r="J24" s="83">
        <f t="shared" si="0"/>
        <v>0</v>
      </c>
      <c r="K24" s="160">
        <f>IFERROR(IF(ISBLANK(MIDTERM!C25),"",((J24/TQ)*5-6)*-1),"")</f>
        <v>6</v>
      </c>
      <c r="L24" s="85">
        <f t="shared" si="3"/>
        <v>2.4000000000000004</v>
      </c>
      <c r="M24" s="38"/>
      <c r="N24" s="38"/>
      <c r="O24" s="38"/>
      <c r="P24" s="38"/>
      <c r="Q24" s="83">
        <f t="shared" si="6"/>
        <v>0</v>
      </c>
      <c r="R24" s="161">
        <f>IFERROR(IF(ISBLANK(MIDTERM!C25),"",(((Q24/TCS)*5-6)*-1)),"")</f>
        <v>6</v>
      </c>
      <c r="S24" s="162">
        <f t="shared" si="4"/>
        <v>1.2000000000000002</v>
      </c>
      <c r="T24" s="35"/>
      <c r="U24" s="36"/>
      <c r="V24" s="163">
        <f t="shared" si="11"/>
        <v>0</v>
      </c>
      <c r="W24" s="161">
        <f>IFERROR(IF(ISBLANK(MIDTERM!C25),"",((V24/TME)*5-6)*-1),"")</f>
        <v>6</v>
      </c>
      <c r="X24" s="164">
        <f t="shared" si="5"/>
        <v>2.4000000000000004</v>
      </c>
      <c r="Y24" s="165">
        <f t="shared" si="10"/>
        <v>6</v>
      </c>
      <c r="Z24" s="171">
        <f>MIDTERM!Y25</f>
        <v>6</v>
      </c>
      <c r="AA24" s="172">
        <f t="shared" si="8"/>
        <v>5.9999999999999991</v>
      </c>
      <c r="AB24" s="276">
        <f>IF(FINAL!AA24&gt;=3,5,ROUNDUP(FINAL!AA24*4,0)/4)</f>
        <v>5</v>
      </c>
      <c r="AC24" s="173" t="str">
        <f t="shared" si="9"/>
        <v>FAILED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</row>
    <row r="25" spans="1:1206" s="2" customFormat="1" ht="18" customHeight="1">
      <c r="A25" s="158"/>
      <c r="B25" s="159">
        <v>9</v>
      </c>
      <c r="C25" s="229" t="str">
        <f>MIDTERM!C26</f>
        <v>Andrade</v>
      </c>
      <c r="D25" s="229" t="str">
        <f>MIDTERM!D26</f>
        <v>Icee</v>
      </c>
      <c r="E25" s="274" t="str">
        <f>MIDTERM!E26</f>
        <v>C</v>
      </c>
      <c r="F25" s="37"/>
      <c r="G25" s="38"/>
      <c r="H25" s="38"/>
      <c r="I25" s="38"/>
      <c r="J25" s="83">
        <f t="shared" si="0"/>
        <v>0</v>
      </c>
      <c r="K25" s="160">
        <f>IFERROR(IF(ISBLANK(MIDTERM!C26),"",((J25/TQ)*5-6)*-1),"")</f>
        <v>6</v>
      </c>
      <c r="L25" s="85">
        <f t="shared" si="3"/>
        <v>2.4000000000000004</v>
      </c>
      <c r="M25" s="38"/>
      <c r="N25" s="38"/>
      <c r="O25" s="38"/>
      <c r="P25" s="38"/>
      <c r="Q25" s="83">
        <f t="shared" si="6"/>
        <v>0</v>
      </c>
      <c r="R25" s="161">
        <f>IFERROR(IF(ISBLANK(MIDTERM!C26),"",(((Q25/TCS)*5-6)*-1)),"")</f>
        <v>6</v>
      </c>
      <c r="S25" s="162">
        <f t="shared" si="4"/>
        <v>1.2000000000000002</v>
      </c>
      <c r="T25" s="35"/>
      <c r="U25" s="36"/>
      <c r="V25" s="163">
        <f t="shared" si="11"/>
        <v>0</v>
      </c>
      <c r="W25" s="161">
        <f>IFERROR(IF(ISBLANK(MIDTERM!C26),"",((V25/TME)*5-6)*-1),"")</f>
        <v>6</v>
      </c>
      <c r="X25" s="164">
        <f t="shared" si="5"/>
        <v>2.4000000000000004</v>
      </c>
      <c r="Y25" s="165">
        <f t="shared" si="10"/>
        <v>6</v>
      </c>
      <c r="Z25" s="171">
        <f>MIDTERM!Y26</f>
        <v>6</v>
      </c>
      <c r="AA25" s="172">
        <f t="shared" si="8"/>
        <v>5.9999999999999991</v>
      </c>
      <c r="AB25" s="276">
        <f>IF(FINAL!AA25&gt;=3,5,ROUNDUP(FINAL!AA25*4,0)/4)</f>
        <v>5</v>
      </c>
      <c r="AC25" s="173" t="str">
        <f t="shared" si="9"/>
        <v>FAILED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</row>
    <row r="26" spans="1:1206" s="2" customFormat="1" ht="18" customHeight="1">
      <c r="A26" s="158"/>
      <c r="B26" s="170">
        <v>10</v>
      </c>
      <c r="C26" s="229" t="str">
        <f>MIDTERM!C27</f>
        <v>Baunillo</v>
      </c>
      <c r="D26" s="229" t="str">
        <f>MIDTERM!D27</f>
        <v>Enrique</v>
      </c>
      <c r="E26" s="274" t="str">
        <f>MIDTERM!E27</f>
        <v>D</v>
      </c>
      <c r="F26" s="37"/>
      <c r="G26" s="38"/>
      <c r="H26" s="38"/>
      <c r="I26" s="38"/>
      <c r="J26" s="83">
        <f t="shared" si="0"/>
        <v>0</v>
      </c>
      <c r="K26" s="160">
        <f>IFERROR(IF(ISBLANK(MIDTERM!C27),"",((J26/TQ)*5-6)*-1),"")</f>
        <v>6</v>
      </c>
      <c r="L26" s="85">
        <f t="shared" si="3"/>
        <v>2.4000000000000004</v>
      </c>
      <c r="M26" s="38"/>
      <c r="N26" s="38"/>
      <c r="O26" s="38"/>
      <c r="P26" s="38"/>
      <c r="Q26" s="83">
        <f t="shared" si="6"/>
        <v>0</v>
      </c>
      <c r="R26" s="161">
        <f>IFERROR(IF(ISBLANK(MIDTERM!C27),"",(((Q26/TCS)*5-6)*-1)),"")</f>
        <v>6</v>
      </c>
      <c r="S26" s="162">
        <f t="shared" si="4"/>
        <v>1.2000000000000002</v>
      </c>
      <c r="T26" s="35"/>
      <c r="U26" s="36"/>
      <c r="V26" s="163">
        <f t="shared" si="11"/>
        <v>0</v>
      </c>
      <c r="W26" s="161">
        <f>IFERROR(IF(ISBLANK(MIDTERM!C27),"",((V26/TME)*5-6)*-1),"")</f>
        <v>6</v>
      </c>
      <c r="X26" s="164">
        <f t="shared" si="5"/>
        <v>2.4000000000000004</v>
      </c>
      <c r="Y26" s="165">
        <f t="shared" si="10"/>
        <v>6</v>
      </c>
      <c r="Z26" s="171">
        <f>MIDTERM!Y27</f>
        <v>6</v>
      </c>
      <c r="AA26" s="172">
        <f t="shared" si="8"/>
        <v>5.9999999999999991</v>
      </c>
      <c r="AB26" s="276">
        <f>IF(FINAL!AA26&gt;=3,5,ROUNDUP(FINAL!AA26*4,0)/4)</f>
        <v>5</v>
      </c>
      <c r="AC26" s="173" t="str">
        <f t="shared" si="9"/>
        <v>FAILED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</row>
    <row r="27" spans="1:1206" s="2" customFormat="1" ht="18" customHeight="1">
      <c r="A27" s="158"/>
      <c r="B27" s="159">
        <v>11</v>
      </c>
      <c r="C27" s="229" t="str">
        <f>MIDTERM!C28</f>
        <v>Canoy</v>
      </c>
      <c r="D27" s="229" t="str">
        <f>MIDTERM!D28</f>
        <v>Roward</v>
      </c>
      <c r="E27" s="274" t="str">
        <f>MIDTERM!E28</f>
        <v>S</v>
      </c>
      <c r="F27" s="37"/>
      <c r="G27" s="38"/>
      <c r="H27" s="38"/>
      <c r="I27" s="38"/>
      <c r="J27" s="83">
        <f t="shared" si="0"/>
        <v>0</v>
      </c>
      <c r="K27" s="160">
        <f>IFERROR(IF(ISBLANK(MIDTERM!C28),"",((J27/TQ)*5-6)*-1),"")</f>
        <v>6</v>
      </c>
      <c r="L27" s="85">
        <f t="shared" si="3"/>
        <v>2.4000000000000004</v>
      </c>
      <c r="M27" s="38"/>
      <c r="N27" s="38"/>
      <c r="O27" s="38"/>
      <c r="P27" s="38"/>
      <c r="Q27" s="83">
        <f t="shared" si="6"/>
        <v>0</v>
      </c>
      <c r="R27" s="161">
        <f>IFERROR(IF(ISBLANK(MIDTERM!C28),"",(((Q27/TCS)*5-6)*-1)),"")</f>
        <v>6</v>
      </c>
      <c r="S27" s="162">
        <f t="shared" si="4"/>
        <v>1.2000000000000002</v>
      </c>
      <c r="T27" s="35"/>
      <c r="U27" s="36"/>
      <c r="V27" s="163">
        <f t="shared" si="11"/>
        <v>0</v>
      </c>
      <c r="W27" s="161">
        <f>IFERROR(IF(ISBLANK(MIDTERM!C28),"",((V27/TME)*5-6)*-1),"")</f>
        <v>6</v>
      </c>
      <c r="X27" s="164">
        <f t="shared" si="5"/>
        <v>2.4000000000000004</v>
      </c>
      <c r="Y27" s="165">
        <f t="shared" si="10"/>
        <v>6</v>
      </c>
      <c r="Z27" s="171">
        <f>MIDTERM!Y28</f>
        <v>6</v>
      </c>
      <c r="AA27" s="172">
        <f t="shared" si="8"/>
        <v>5.9999999999999991</v>
      </c>
      <c r="AB27" s="276">
        <f>IF(FINAL!AA27&gt;=3,5,ROUNDUP(FINAL!AA27*4,0)/4)</f>
        <v>5</v>
      </c>
      <c r="AC27" s="173" t="str">
        <f t="shared" si="9"/>
        <v>FAILED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</row>
    <row r="28" spans="1:1206" s="2" customFormat="1" ht="18" customHeight="1">
      <c r="A28" s="158"/>
      <c r="B28" s="170">
        <v>12</v>
      </c>
      <c r="C28" s="229" t="str">
        <f>MIDTERM!C29</f>
        <v>Camse</v>
      </c>
      <c r="D28" s="229" t="str">
        <f>MIDTERM!D29</f>
        <v>Annie Rose</v>
      </c>
      <c r="E28" s="274" t="str">
        <f>MIDTERM!E29</f>
        <v>G</v>
      </c>
      <c r="F28" s="37"/>
      <c r="G28" s="38"/>
      <c r="H28" s="38"/>
      <c r="I28" s="38"/>
      <c r="J28" s="83">
        <f t="shared" si="0"/>
        <v>0</v>
      </c>
      <c r="K28" s="160">
        <f>IFERROR(IF(ISBLANK(MIDTERM!C29),"",((J28/TQ)*5-6)*-1),"")</f>
        <v>6</v>
      </c>
      <c r="L28" s="85">
        <f t="shared" si="3"/>
        <v>2.4000000000000004</v>
      </c>
      <c r="M28" s="38"/>
      <c r="N28" s="38"/>
      <c r="O28" s="38"/>
      <c r="P28" s="38"/>
      <c r="Q28" s="83">
        <f t="shared" si="6"/>
        <v>0</v>
      </c>
      <c r="R28" s="161">
        <f>IFERROR(IF(ISBLANK(MIDTERM!C29),"",(((Q28/TCS)*5-6)*-1)),"")</f>
        <v>6</v>
      </c>
      <c r="S28" s="162">
        <f t="shared" si="4"/>
        <v>1.2000000000000002</v>
      </c>
      <c r="T28" s="35"/>
      <c r="U28" s="36"/>
      <c r="V28" s="163">
        <f t="shared" si="11"/>
        <v>0</v>
      </c>
      <c r="W28" s="161">
        <f>IFERROR(IF(ISBLANK(MIDTERM!C29),"",((V28/TME)*5-6)*-1),"")</f>
        <v>6</v>
      </c>
      <c r="X28" s="164">
        <f t="shared" si="5"/>
        <v>2.4000000000000004</v>
      </c>
      <c r="Y28" s="165">
        <f t="shared" si="10"/>
        <v>6</v>
      </c>
      <c r="Z28" s="171">
        <f>MIDTERM!Y29</f>
        <v>6</v>
      </c>
      <c r="AA28" s="172">
        <f t="shared" si="8"/>
        <v>5.9999999999999991</v>
      </c>
      <c r="AB28" s="276">
        <f>IF(FINAL!AA28&gt;=3,5,ROUNDUP(FINAL!AA28*4,0)/4)</f>
        <v>5</v>
      </c>
      <c r="AC28" s="173" t="str">
        <f t="shared" si="9"/>
        <v>FAILED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</row>
    <row r="29" spans="1:1206" s="2" customFormat="1" ht="18" customHeight="1">
      <c r="A29" s="158"/>
      <c r="B29" s="159">
        <v>13</v>
      </c>
      <c r="C29" s="229" t="str">
        <f>MIDTERM!C30</f>
        <v>Du</v>
      </c>
      <c r="D29" s="229" t="str">
        <f>MIDTERM!D30</f>
        <v>Adrian</v>
      </c>
      <c r="E29" s="274" t="str">
        <f>MIDTERM!E30</f>
        <v>M</v>
      </c>
      <c r="F29" s="37"/>
      <c r="G29" s="38"/>
      <c r="H29" s="38"/>
      <c r="I29" s="38"/>
      <c r="J29" s="83">
        <f t="shared" si="0"/>
        <v>0</v>
      </c>
      <c r="K29" s="160">
        <f>IFERROR(IF(ISBLANK(MIDTERM!C30),"",((J29/TQ)*5-6)*-1),"")</f>
        <v>6</v>
      </c>
      <c r="L29" s="85">
        <f t="shared" si="3"/>
        <v>2.4000000000000004</v>
      </c>
      <c r="M29" s="38"/>
      <c r="N29" s="38"/>
      <c r="O29" s="38"/>
      <c r="P29" s="38"/>
      <c r="Q29" s="83">
        <f t="shared" si="6"/>
        <v>0</v>
      </c>
      <c r="R29" s="161">
        <f>IFERROR(IF(ISBLANK(MIDTERM!C30),"",(((Q29/TCS)*5-6)*-1)),"")</f>
        <v>6</v>
      </c>
      <c r="S29" s="162">
        <f t="shared" si="4"/>
        <v>1.2000000000000002</v>
      </c>
      <c r="T29" s="35"/>
      <c r="U29" s="36"/>
      <c r="V29" s="163">
        <f t="shared" si="11"/>
        <v>0</v>
      </c>
      <c r="W29" s="161">
        <f>IFERROR(IF(ISBLANK(MIDTERM!C30),"",((V29/TME)*5-6)*-1),"")</f>
        <v>6</v>
      </c>
      <c r="X29" s="164">
        <f t="shared" si="5"/>
        <v>2.4000000000000004</v>
      </c>
      <c r="Y29" s="165">
        <f t="shared" si="10"/>
        <v>6</v>
      </c>
      <c r="Z29" s="171">
        <f>MIDTERM!Y30</f>
        <v>6</v>
      </c>
      <c r="AA29" s="172">
        <f t="shared" si="8"/>
        <v>5.9999999999999991</v>
      </c>
      <c r="AB29" s="276">
        <f>IF(FINAL!AA29&gt;=3,5,ROUNDUP(FINAL!AA29*4,0)/4)</f>
        <v>5</v>
      </c>
      <c r="AC29" s="173" t="str">
        <f t="shared" si="9"/>
        <v>FAILED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</row>
    <row r="30" spans="1:1206" s="2" customFormat="1" ht="18" customHeight="1">
      <c r="A30" s="158"/>
      <c r="B30" s="170">
        <v>14</v>
      </c>
      <c r="C30" s="229" t="str">
        <f>MIDTERM!C31</f>
        <v>Ebrahim</v>
      </c>
      <c r="D30" s="229" t="str">
        <f>MIDTERM!D31</f>
        <v>Reham</v>
      </c>
      <c r="E30" s="274" t="str">
        <f>MIDTERM!E31</f>
        <v>A</v>
      </c>
      <c r="F30" s="37"/>
      <c r="G30" s="38"/>
      <c r="H30" s="38"/>
      <c r="I30" s="38"/>
      <c r="J30" s="83">
        <f t="shared" si="0"/>
        <v>0</v>
      </c>
      <c r="K30" s="160">
        <f>IFERROR(IF(ISBLANK(MIDTERM!C31),"",((J30/TQ)*5-6)*-1),"")</f>
        <v>6</v>
      </c>
      <c r="L30" s="85">
        <f t="shared" si="3"/>
        <v>2.4000000000000004</v>
      </c>
      <c r="M30" s="38"/>
      <c r="N30" s="38"/>
      <c r="O30" s="38"/>
      <c r="P30" s="38"/>
      <c r="Q30" s="83">
        <f t="shared" si="6"/>
        <v>0</v>
      </c>
      <c r="R30" s="161">
        <f>IFERROR(IF(ISBLANK(MIDTERM!C31),"",(((Q30/TCS)*5-6)*-1)),"")</f>
        <v>6</v>
      </c>
      <c r="S30" s="162">
        <f t="shared" si="4"/>
        <v>1.2000000000000002</v>
      </c>
      <c r="T30" s="35"/>
      <c r="U30" s="36"/>
      <c r="V30" s="163">
        <f t="shared" si="11"/>
        <v>0</v>
      </c>
      <c r="W30" s="161">
        <f>IFERROR(IF(ISBLANK(MIDTERM!C31),"",((V30/TME)*5-6)*-1),"")</f>
        <v>6</v>
      </c>
      <c r="X30" s="164">
        <f t="shared" si="5"/>
        <v>2.4000000000000004</v>
      </c>
      <c r="Y30" s="165">
        <f t="shared" si="10"/>
        <v>6</v>
      </c>
      <c r="Z30" s="171">
        <f>MIDTERM!Y31</f>
        <v>6</v>
      </c>
      <c r="AA30" s="172">
        <f t="shared" si="8"/>
        <v>5.9999999999999991</v>
      </c>
      <c r="AB30" s="276">
        <f>IF(FINAL!AA30&gt;=3,5,ROUNDUP(FINAL!AA30*4,0)/4)</f>
        <v>5</v>
      </c>
      <c r="AC30" s="173" t="str">
        <f t="shared" si="9"/>
        <v>FAILED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</row>
    <row r="31" spans="1:1206" s="2" customFormat="1" ht="18" customHeight="1">
      <c r="A31" s="158"/>
      <c r="B31" s="159">
        <v>15</v>
      </c>
      <c r="C31" s="229" t="str">
        <f>MIDTERM!C32</f>
        <v>Endilong</v>
      </c>
      <c r="D31" s="229" t="str">
        <f>MIDTERM!D32</f>
        <v>Norsan</v>
      </c>
      <c r="E31" s="274" t="str">
        <f>MIDTERM!E32</f>
        <v>A</v>
      </c>
      <c r="F31" s="37"/>
      <c r="G31" s="38"/>
      <c r="H31" s="38"/>
      <c r="I31" s="38"/>
      <c r="J31" s="83">
        <f t="shared" si="0"/>
        <v>0</v>
      </c>
      <c r="K31" s="160">
        <f>IFERROR(IF(ISBLANK(MIDTERM!C32),"",((J31/TQ)*5-6)*-1),"")</f>
        <v>6</v>
      </c>
      <c r="L31" s="85">
        <f t="shared" si="3"/>
        <v>2.4000000000000004</v>
      </c>
      <c r="M31" s="38"/>
      <c r="N31" s="38"/>
      <c r="O31" s="38"/>
      <c r="P31" s="38"/>
      <c r="Q31" s="83">
        <f t="shared" si="6"/>
        <v>0</v>
      </c>
      <c r="R31" s="161">
        <f>IFERROR(IF(ISBLANK(MIDTERM!C32),"",(((Q31/TCS)*5-6)*-1)),"")</f>
        <v>6</v>
      </c>
      <c r="S31" s="162">
        <f t="shared" si="4"/>
        <v>1.2000000000000002</v>
      </c>
      <c r="T31" s="35"/>
      <c r="U31" s="36"/>
      <c r="V31" s="163">
        <f t="shared" si="11"/>
        <v>0</v>
      </c>
      <c r="W31" s="161">
        <f>IFERROR(IF(ISBLANK(MIDTERM!C32),"",((V31/TME)*5-6)*-1),"")</f>
        <v>6</v>
      </c>
      <c r="X31" s="164">
        <f t="shared" si="5"/>
        <v>2.4000000000000004</v>
      </c>
      <c r="Y31" s="165">
        <f t="shared" si="10"/>
        <v>6</v>
      </c>
      <c r="Z31" s="171">
        <f>MIDTERM!Y32</f>
        <v>6</v>
      </c>
      <c r="AA31" s="172">
        <f t="shared" si="8"/>
        <v>5.9999999999999991</v>
      </c>
      <c r="AB31" s="276">
        <f>IF(FINAL!AA31&gt;=3,5,ROUNDUP(FINAL!AA31*4,0)/4)</f>
        <v>5</v>
      </c>
      <c r="AC31" s="173" t="str">
        <f t="shared" si="9"/>
        <v>FAILED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</row>
    <row r="32" spans="1:1206" s="2" customFormat="1" ht="18" customHeight="1">
      <c r="A32" s="158"/>
      <c r="B32" s="170">
        <v>16</v>
      </c>
      <c r="C32" s="229" t="str">
        <f>MIDTERM!C33</f>
        <v>Gallo</v>
      </c>
      <c r="D32" s="229" t="str">
        <f>MIDTERM!D33</f>
        <v>Julina</v>
      </c>
      <c r="E32" s="274">
        <f>MIDTERM!E33</f>
        <v>0</v>
      </c>
      <c r="F32" s="37"/>
      <c r="G32" s="38"/>
      <c r="H32" s="38"/>
      <c r="I32" s="38"/>
      <c r="J32" s="83">
        <f t="shared" si="0"/>
        <v>0</v>
      </c>
      <c r="K32" s="160">
        <f>IFERROR(IF(ISBLANK(MIDTERM!C33),"",((J32/TQ)*5-6)*-1),"")</f>
        <v>6</v>
      </c>
      <c r="L32" s="85">
        <f t="shared" si="3"/>
        <v>2.4000000000000004</v>
      </c>
      <c r="M32" s="38"/>
      <c r="N32" s="38"/>
      <c r="O32" s="38"/>
      <c r="P32" s="38"/>
      <c r="Q32" s="83">
        <f t="shared" si="6"/>
        <v>0</v>
      </c>
      <c r="R32" s="161">
        <f>IFERROR(IF(ISBLANK(MIDTERM!C33),"",(((Q32/TCS)*5-6)*-1)),"")</f>
        <v>6</v>
      </c>
      <c r="S32" s="162">
        <f t="shared" si="4"/>
        <v>1.2000000000000002</v>
      </c>
      <c r="T32" s="35"/>
      <c r="U32" s="36"/>
      <c r="V32" s="163">
        <f t="shared" si="11"/>
        <v>0</v>
      </c>
      <c r="W32" s="161">
        <f>IFERROR(IF(ISBLANK(MIDTERM!C33),"",((V32/TME)*5-6)*-1),"")</f>
        <v>6</v>
      </c>
      <c r="X32" s="164">
        <f t="shared" si="5"/>
        <v>2.4000000000000004</v>
      </c>
      <c r="Y32" s="165">
        <f t="shared" si="10"/>
        <v>6</v>
      </c>
      <c r="Z32" s="171">
        <f>MIDTERM!Y33</f>
        <v>6</v>
      </c>
      <c r="AA32" s="172">
        <f t="shared" si="8"/>
        <v>5.9999999999999991</v>
      </c>
      <c r="AB32" s="276">
        <f>IF(FINAL!AA32&gt;=3,5,ROUNDUP(FINAL!AA32*4,0)/4)</f>
        <v>5</v>
      </c>
      <c r="AC32" s="173" t="str">
        <f t="shared" si="9"/>
        <v>FAILED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</row>
    <row r="33" spans="1:1206" s="2" customFormat="1" ht="18" customHeight="1">
      <c r="A33" s="158"/>
      <c r="B33" s="159">
        <v>17</v>
      </c>
      <c r="C33" s="229" t="str">
        <f>MIDTERM!C34</f>
        <v>Gonzaga</v>
      </c>
      <c r="D33" s="229" t="str">
        <f>MIDTERM!D34</f>
        <v>Christine</v>
      </c>
      <c r="E33" s="274">
        <f>MIDTERM!E34</f>
        <v>0</v>
      </c>
      <c r="F33" s="37"/>
      <c r="G33" s="38"/>
      <c r="H33" s="38"/>
      <c r="I33" s="38"/>
      <c r="J33" s="83">
        <f t="shared" si="0"/>
        <v>0</v>
      </c>
      <c r="K33" s="160">
        <f>IFERROR(IF(ISBLANK(MIDTERM!C34),"",((J33/TQ)*5-6)*-1),"")</f>
        <v>6</v>
      </c>
      <c r="L33" s="85">
        <f t="shared" si="3"/>
        <v>2.4000000000000004</v>
      </c>
      <c r="M33" s="38"/>
      <c r="N33" s="38"/>
      <c r="O33" s="38"/>
      <c r="P33" s="38"/>
      <c r="Q33" s="83">
        <f t="shared" si="6"/>
        <v>0</v>
      </c>
      <c r="R33" s="161">
        <f>IFERROR(IF(ISBLANK(MIDTERM!C34),"",(((Q33/TCS)*5-6)*-1)),"")</f>
        <v>6</v>
      </c>
      <c r="S33" s="162">
        <f t="shared" si="4"/>
        <v>1.2000000000000002</v>
      </c>
      <c r="T33" s="35"/>
      <c r="U33" s="36"/>
      <c r="V33" s="163">
        <f t="shared" si="11"/>
        <v>0</v>
      </c>
      <c r="W33" s="161">
        <f>IFERROR(IF(ISBLANK(MIDTERM!C34),"",((V33/TME)*5-6)*-1),"")</f>
        <v>6</v>
      </c>
      <c r="X33" s="164">
        <f t="shared" si="5"/>
        <v>2.4000000000000004</v>
      </c>
      <c r="Y33" s="165">
        <f t="shared" si="10"/>
        <v>6</v>
      </c>
      <c r="Z33" s="171">
        <f>MIDTERM!Y34</f>
        <v>6</v>
      </c>
      <c r="AA33" s="172">
        <f t="shared" si="8"/>
        <v>5.9999999999999991</v>
      </c>
      <c r="AB33" s="276">
        <f>IF(FINAL!AA33&gt;=3,5,ROUNDUP(FINAL!AA33*4,0)/4)</f>
        <v>5</v>
      </c>
      <c r="AC33" s="173" t="str">
        <f t="shared" si="9"/>
        <v>FAILED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</row>
    <row r="34" spans="1:1206" s="2" customFormat="1" ht="18" customHeight="1">
      <c r="A34" s="158"/>
      <c r="B34" s="170">
        <v>18</v>
      </c>
      <c r="C34" s="229" t="str">
        <f>MIDTERM!C35</f>
        <v>Lasang</v>
      </c>
      <c r="D34" s="229" t="str">
        <f>MIDTERM!D35</f>
        <v>Andrea</v>
      </c>
      <c r="E34" s="274" t="str">
        <f>MIDTERM!E35</f>
        <v>P</v>
      </c>
      <c r="F34" s="37"/>
      <c r="G34" s="38"/>
      <c r="H34" s="38"/>
      <c r="I34" s="38"/>
      <c r="J34" s="83">
        <f t="shared" si="0"/>
        <v>0</v>
      </c>
      <c r="K34" s="160">
        <f>IFERROR(IF(ISBLANK(MIDTERM!C35),"",((J34/TQ)*5-6)*-1),"")</f>
        <v>6</v>
      </c>
      <c r="L34" s="85">
        <f t="shared" si="3"/>
        <v>2.4000000000000004</v>
      </c>
      <c r="M34" s="38"/>
      <c r="N34" s="38"/>
      <c r="O34" s="38"/>
      <c r="P34" s="38"/>
      <c r="Q34" s="83">
        <f t="shared" si="6"/>
        <v>0</v>
      </c>
      <c r="R34" s="161">
        <f>IFERROR(IF(ISBLANK(MIDTERM!C35),"",(((Q34/TCS)*5-6)*-1)),"")</f>
        <v>6</v>
      </c>
      <c r="S34" s="162">
        <f t="shared" si="4"/>
        <v>1.2000000000000002</v>
      </c>
      <c r="T34" s="35"/>
      <c r="U34" s="36"/>
      <c r="V34" s="163">
        <f t="shared" si="11"/>
        <v>0</v>
      </c>
      <c r="W34" s="161">
        <f>IFERROR(IF(ISBLANK(MIDTERM!C35),"",((V34/TME)*5-6)*-1),"")</f>
        <v>6</v>
      </c>
      <c r="X34" s="164">
        <f t="shared" si="5"/>
        <v>2.4000000000000004</v>
      </c>
      <c r="Y34" s="165">
        <f t="shared" si="10"/>
        <v>6</v>
      </c>
      <c r="Z34" s="171">
        <f>MIDTERM!Y35</f>
        <v>6</v>
      </c>
      <c r="AA34" s="172">
        <f t="shared" si="8"/>
        <v>5.9999999999999991</v>
      </c>
      <c r="AB34" s="276">
        <f>IF(FINAL!AA34&gt;=3,5,ROUNDUP(FINAL!AA34*4,0)/4)</f>
        <v>5</v>
      </c>
      <c r="AC34" s="173" t="str">
        <f t="shared" si="9"/>
        <v>FAILED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</row>
    <row r="35" spans="1:1206" s="2" customFormat="1" ht="18" customHeight="1">
      <c r="A35" s="158"/>
      <c r="B35" s="159">
        <v>19</v>
      </c>
      <c r="C35" s="229" t="str">
        <f>MIDTERM!C36</f>
        <v>Lawag</v>
      </c>
      <c r="D35" s="229" t="str">
        <f>MIDTERM!D36</f>
        <v>Ivan</v>
      </c>
      <c r="E35" s="274" t="str">
        <f>MIDTERM!E36</f>
        <v>S</v>
      </c>
      <c r="F35" s="37"/>
      <c r="G35" s="38"/>
      <c r="H35" s="38"/>
      <c r="I35" s="38"/>
      <c r="J35" s="83">
        <f t="shared" si="0"/>
        <v>0</v>
      </c>
      <c r="K35" s="160">
        <f>IFERROR(IF(ISBLANK(MIDTERM!C36),"",((J35/TQ)*5-6)*-1),"")</f>
        <v>6</v>
      </c>
      <c r="L35" s="85">
        <f t="shared" si="3"/>
        <v>2.4000000000000004</v>
      </c>
      <c r="M35" s="38"/>
      <c r="N35" s="38"/>
      <c r="O35" s="38"/>
      <c r="P35" s="38"/>
      <c r="Q35" s="83">
        <f t="shared" si="6"/>
        <v>0</v>
      </c>
      <c r="R35" s="161">
        <f>IFERROR(IF(ISBLANK(MIDTERM!C36),"",(((Q35/TCS)*5-6)*-1)),"")</f>
        <v>6</v>
      </c>
      <c r="S35" s="162">
        <f t="shared" si="4"/>
        <v>1.2000000000000002</v>
      </c>
      <c r="T35" s="35"/>
      <c r="U35" s="36"/>
      <c r="V35" s="163">
        <f t="shared" si="11"/>
        <v>0</v>
      </c>
      <c r="W35" s="161">
        <f>IFERROR(IF(ISBLANK(MIDTERM!C36),"",((V35/TME)*5-6)*-1),"")</f>
        <v>6</v>
      </c>
      <c r="X35" s="164">
        <f t="shared" si="5"/>
        <v>2.4000000000000004</v>
      </c>
      <c r="Y35" s="165">
        <f t="shared" si="10"/>
        <v>6</v>
      </c>
      <c r="Z35" s="171">
        <f>MIDTERM!Y36</f>
        <v>6</v>
      </c>
      <c r="AA35" s="172">
        <f t="shared" si="8"/>
        <v>5.9999999999999991</v>
      </c>
      <c r="AB35" s="276">
        <f>IF(FINAL!AA35&gt;=3,5,ROUNDUP(FINAL!AA35*4,0)/4)</f>
        <v>5</v>
      </c>
      <c r="AC35" s="173" t="str">
        <f t="shared" si="9"/>
        <v>FAILED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</row>
    <row r="36" spans="1:1206" s="2" customFormat="1" ht="18" customHeight="1">
      <c r="A36" s="158"/>
      <c r="B36" s="170">
        <v>20</v>
      </c>
      <c r="C36" s="229" t="str">
        <f>MIDTERM!C37</f>
        <v>Lorono</v>
      </c>
      <c r="D36" s="229" t="str">
        <f>MIDTERM!D37</f>
        <v>Beybs</v>
      </c>
      <c r="E36" s="274" t="str">
        <f>MIDTERM!E37</f>
        <v>A</v>
      </c>
      <c r="F36" s="37"/>
      <c r="G36" s="38"/>
      <c r="H36" s="38"/>
      <c r="I36" s="38"/>
      <c r="J36" s="83">
        <f t="shared" si="0"/>
        <v>0</v>
      </c>
      <c r="K36" s="160">
        <f>IFERROR(IF(ISBLANK(MIDTERM!C37),"",((J36/TQ)*5-6)*-1),"")</f>
        <v>6</v>
      </c>
      <c r="L36" s="85">
        <f t="shared" si="3"/>
        <v>2.4000000000000004</v>
      </c>
      <c r="M36" s="38"/>
      <c r="N36" s="38"/>
      <c r="O36" s="38"/>
      <c r="P36" s="38"/>
      <c r="Q36" s="83">
        <f t="shared" si="6"/>
        <v>0</v>
      </c>
      <c r="R36" s="161">
        <f>IFERROR(IF(ISBLANK(MIDTERM!C37),"",(((Q36/TCS)*5-6)*-1)),"")</f>
        <v>6</v>
      </c>
      <c r="S36" s="162">
        <f t="shared" si="4"/>
        <v>1.2000000000000002</v>
      </c>
      <c r="T36" s="35"/>
      <c r="U36" s="36"/>
      <c r="V36" s="163">
        <f t="shared" si="11"/>
        <v>0</v>
      </c>
      <c r="W36" s="161">
        <f>IFERROR(IF(ISBLANK(MIDTERM!C37),"",((V36/TME)*5-6)*-1),"")</f>
        <v>6</v>
      </c>
      <c r="X36" s="164">
        <f t="shared" si="5"/>
        <v>2.4000000000000004</v>
      </c>
      <c r="Y36" s="165">
        <f t="shared" si="10"/>
        <v>6</v>
      </c>
      <c r="Z36" s="171">
        <f>MIDTERM!Y37</f>
        <v>6</v>
      </c>
      <c r="AA36" s="172">
        <f t="shared" si="8"/>
        <v>5.9999999999999991</v>
      </c>
      <c r="AB36" s="276">
        <f>IF(FINAL!AA36&gt;=3,5,ROUNDUP(FINAL!AA36*4,0)/4)</f>
        <v>5</v>
      </c>
      <c r="AC36" s="173" t="str">
        <f t="shared" si="9"/>
        <v>FAILED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</row>
    <row r="37" spans="1:1206" s="2" customFormat="1" ht="18" customHeight="1">
      <c r="A37" s="158"/>
      <c r="B37" s="159">
        <v>21</v>
      </c>
      <c r="C37" s="229" t="str">
        <f>MIDTERM!C38</f>
        <v>Mag-aso</v>
      </c>
      <c r="D37" s="229" t="str">
        <f>MIDTERM!D38</f>
        <v>Xyruz Val</v>
      </c>
      <c r="E37" s="274" t="str">
        <f>MIDTERM!E38</f>
        <v>D</v>
      </c>
      <c r="F37" s="37"/>
      <c r="G37" s="38"/>
      <c r="H37" s="38"/>
      <c r="I37" s="38"/>
      <c r="J37" s="83">
        <f t="shared" si="0"/>
        <v>0</v>
      </c>
      <c r="K37" s="160">
        <f>IFERROR(IF(ISBLANK(MIDTERM!C38),"",((J37/TQ)*5-6)*-1),"")</f>
        <v>6</v>
      </c>
      <c r="L37" s="85">
        <f t="shared" si="3"/>
        <v>2.4000000000000004</v>
      </c>
      <c r="M37" s="38"/>
      <c r="N37" s="38"/>
      <c r="O37" s="38"/>
      <c r="P37" s="38"/>
      <c r="Q37" s="83">
        <f t="shared" si="6"/>
        <v>0</v>
      </c>
      <c r="R37" s="161">
        <f>IFERROR(IF(ISBLANK(MIDTERM!C38),"",(((Q37/TCS)*5-6)*-1)),"")</f>
        <v>6</v>
      </c>
      <c r="S37" s="162">
        <f t="shared" si="4"/>
        <v>1.2000000000000002</v>
      </c>
      <c r="T37" s="35"/>
      <c r="U37" s="36"/>
      <c r="V37" s="163">
        <f t="shared" si="11"/>
        <v>0</v>
      </c>
      <c r="W37" s="161">
        <f>IFERROR(IF(ISBLANK(MIDTERM!C38),"",((V37/TME)*5-6)*-1),"")</f>
        <v>6</v>
      </c>
      <c r="X37" s="164">
        <f t="shared" si="5"/>
        <v>2.4000000000000004</v>
      </c>
      <c r="Y37" s="165">
        <f t="shared" si="10"/>
        <v>6</v>
      </c>
      <c r="Z37" s="171">
        <f>MIDTERM!Y38</f>
        <v>6</v>
      </c>
      <c r="AA37" s="172">
        <f t="shared" si="8"/>
        <v>5.9999999999999991</v>
      </c>
      <c r="AB37" s="276">
        <f>IF(FINAL!AA37&gt;=3,5,ROUNDUP(FINAL!AA37*4,0)/4)</f>
        <v>5</v>
      </c>
      <c r="AC37" s="173" t="str">
        <f t="shared" si="9"/>
        <v>FAILED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</row>
    <row r="38" spans="1:1206" s="2" customFormat="1" ht="18" customHeight="1">
      <c r="A38" s="158"/>
      <c r="B38" s="170">
        <v>22</v>
      </c>
      <c r="C38" s="229" t="str">
        <f>MIDTERM!C39</f>
        <v>Marayan</v>
      </c>
      <c r="D38" s="229" t="str">
        <f>MIDTERM!D39</f>
        <v>Gracelyn</v>
      </c>
      <c r="E38" s="274" t="str">
        <f>MIDTERM!E39</f>
        <v>V</v>
      </c>
      <c r="F38" s="37"/>
      <c r="G38" s="38"/>
      <c r="H38" s="38"/>
      <c r="I38" s="38"/>
      <c r="J38" s="83">
        <f t="shared" si="0"/>
        <v>0</v>
      </c>
      <c r="K38" s="160">
        <f>IFERROR(IF(ISBLANK(MIDTERM!C39),"",((J38/TQ)*5-6)*-1),"")</f>
        <v>6</v>
      </c>
      <c r="L38" s="85">
        <f t="shared" si="3"/>
        <v>2.4000000000000004</v>
      </c>
      <c r="M38" s="38"/>
      <c r="N38" s="38"/>
      <c r="O38" s="38"/>
      <c r="P38" s="38"/>
      <c r="Q38" s="83">
        <f t="shared" si="6"/>
        <v>0</v>
      </c>
      <c r="R38" s="161">
        <f>IFERROR(IF(ISBLANK(MIDTERM!C39),"",(((Q38/TCS)*5-6)*-1)),"")</f>
        <v>6</v>
      </c>
      <c r="S38" s="162">
        <f t="shared" si="4"/>
        <v>1.2000000000000002</v>
      </c>
      <c r="T38" s="35"/>
      <c r="U38" s="36"/>
      <c r="V38" s="163">
        <f t="shared" si="11"/>
        <v>0</v>
      </c>
      <c r="W38" s="161">
        <f>IFERROR(IF(ISBLANK(MIDTERM!C39),"",((V38/TME)*5-6)*-1),"")</f>
        <v>6</v>
      </c>
      <c r="X38" s="164">
        <f t="shared" si="5"/>
        <v>2.4000000000000004</v>
      </c>
      <c r="Y38" s="165">
        <f t="shared" si="10"/>
        <v>6</v>
      </c>
      <c r="Z38" s="171">
        <f>MIDTERM!Y39</f>
        <v>6</v>
      </c>
      <c r="AA38" s="172">
        <f t="shared" si="8"/>
        <v>5.9999999999999991</v>
      </c>
      <c r="AB38" s="276">
        <f>IF(FINAL!AA38&gt;=3,5,ROUNDUP(FINAL!AA38*4,0)/4)</f>
        <v>5</v>
      </c>
      <c r="AC38" s="173" t="str">
        <f t="shared" si="9"/>
        <v>FAILED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</row>
    <row r="39" spans="1:1206" s="2" customFormat="1" ht="18" customHeight="1">
      <c r="A39" s="158"/>
      <c r="B39" s="159">
        <v>23</v>
      </c>
      <c r="C39" s="229" t="str">
        <f>MIDTERM!C40</f>
        <v>Mara</v>
      </c>
      <c r="D39" s="229" t="str">
        <f>MIDTERM!D40</f>
        <v>Jeffrey</v>
      </c>
      <c r="E39" s="274" t="str">
        <f>MIDTERM!E40</f>
        <v>D</v>
      </c>
      <c r="F39" s="37"/>
      <c r="G39" s="38"/>
      <c r="H39" s="38"/>
      <c r="I39" s="38"/>
      <c r="J39" s="83">
        <f t="shared" si="0"/>
        <v>0</v>
      </c>
      <c r="K39" s="160">
        <f>IFERROR(IF(ISBLANK(MIDTERM!C40),"",((J39/TQ)*5-6)*-1),"")</f>
        <v>6</v>
      </c>
      <c r="L39" s="85">
        <f t="shared" si="3"/>
        <v>2.4000000000000004</v>
      </c>
      <c r="M39" s="38"/>
      <c r="N39" s="38"/>
      <c r="O39" s="38"/>
      <c r="P39" s="38"/>
      <c r="Q39" s="83">
        <f t="shared" si="6"/>
        <v>0</v>
      </c>
      <c r="R39" s="161">
        <f>IFERROR(IF(ISBLANK(MIDTERM!C40),"",(((Q39/TCS)*5-6)*-1)),"")</f>
        <v>6</v>
      </c>
      <c r="S39" s="162">
        <f t="shared" si="4"/>
        <v>1.2000000000000002</v>
      </c>
      <c r="T39" s="35"/>
      <c r="U39" s="36"/>
      <c r="V39" s="163">
        <f t="shared" si="11"/>
        <v>0</v>
      </c>
      <c r="W39" s="161">
        <f>IFERROR(IF(ISBLANK(MIDTERM!C40),"",((V39/TME)*5-6)*-1),"")</f>
        <v>6</v>
      </c>
      <c r="X39" s="164">
        <f t="shared" si="5"/>
        <v>2.4000000000000004</v>
      </c>
      <c r="Y39" s="165">
        <f t="shared" si="10"/>
        <v>6</v>
      </c>
      <c r="Z39" s="171">
        <f>MIDTERM!Y40</f>
        <v>6</v>
      </c>
      <c r="AA39" s="172">
        <f t="shared" si="8"/>
        <v>5.9999999999999991</v>
      </c>
      <c r="AB39" s="276">
        <f>IF(FINAL!AA39&gt;=3,5,ROUNDUP(FINAL!AA39*4,0)/4)</f>
        <v>5</v>
      </c>
      <c r="AC39" s="173" t="str">
        <f t="shared" si="9"/>
        <v>FAILED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</row>
    <row r="40" spans="1:1206" s="2" customFormat="1" ht="18" customHeight="1">
      <c r="A40" s="158"/>
      <c r="B40" s="170">
        <v>24</v>
      </c>
      <c r="C40" s="229" t="str">
        <f>MIDTERM!C41</f>
        <v>Mara</v>
      </c>
      <c r="D40" s="229" t="str">
        <f>MIDTERM!D41</f>
        <v>Jestony</v>
      </c>
      <c r="E40" s="274" t="str">
        <f>MIDTERM!E41</f>
        <v>D</v>
      </c>
      <c r="F40" s="37"/>
      <c r="G40" s="38"/>
      <c r="H40" s="38"/>
      <c r="I40" s="38"/>
      <c r="J40" s="83">
        <f t="shared" si="0"/>
        <v>0</v>
      </c>
      <c r="K40" s="160">
        <f>IFERROR(IF(ISBLANK(MIDTERM!C41),"",((J40/TQ)*5-6)*-1),"")</f>
        <v>6</v>
      </c>
      <c r="L40" s="85">
        <f t="shared" si="3"/>
        <v>2.4000000000000004</v>
      </c>
      <c r="M40" s="38"/>
      <c r="N40" s="38"/>
      <c r="O40" s="38"/>
      <c r="P40" s="38"/>
      <c r="Q40" s="83">
        <f t="shared" si="6"/>
        <v>0</v>
      </c>
      <c r="R40" s="161">
        <f>IFERROR(IF(ISBLANK(MIDTERM!C41),"",(((Q40/TCS)*5-6)*-1)),"")</f>
        <v>6</v>
      </c>
      <c r="S40" s="162">
        <f t="shared" si="4"/>
        <v>1.2000000000000002</v>
      </c>
      <c r="T40" s="35"/>
      <c r="U40" s="36"/>
      <c r="V40" s="163">
        <f t="shared" si="11"/>
        <v>0</v>
      </c>
      <c r="W40" s="161">
        <f>IFERROR(IF(ISBLANK(MIDTERM!C41),"",((V40/TME)*5-6)*-1),"")</f>
        <v>6</v>
      </c>
      <c r="X40" s="164">
        <f t="shared" si="5"/>
        <v>2.4000000000000004</v>
      </c>
      <c r="Y40" s="165">
        <f t="shared" si="10"/>
        <v>6</v>
      </c>
      <c r="Z40" s="171">
        <f>MIDTERM!Y41</f>
        <v>6</v>
      </c>
      <c r="AA40" s="172">
        <f t="shared" si="8"/>
        <v>5.9999999999999991</v>
      </c>
      <c r="AB40" s="276">
        <f>IF(FINAL!AA40&gt;=3,5,ROUNDUP(FINAL!AA40*4,0)/4)</f>
        <v>5</v>
      </c>
      <c r="AC40" s="173" t="str">
        <f t="shared" si="9"/>
        <v>FAILED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</row>
    <row r="41" spans="1:1206" s="2" customFormat="1" ht="18" customHeight="1">
      <c r="A41" s="158"/>
      <c r="B41" s="159">
        <v>25</v>
      </c>
      <c r="C41" s="229" t="str">
        <f>MIDTERM!C42</f>
        <v>Masagnay</v>
      </c>
      <c r="D41" s="229" t="str">
        <f>MIDTERM!D42</f>
        <v>Bryan</v>
      </c>
      <c r="E41" s="274" t="str">
        <f>MIDTERM!E42</f>
        <v>E</v>
      </c>
      <c r="F41" s="37"/>
      <c r="G41" s="38"/>
      <c r="H41" s="38"/>
      <c r="I41" s="38"/>
      <c r="J41" s="83">
        <f t="shared" si="0"/>
        <v>0</v>
      </c>
      <c r="K41" s="160">
        <f>IFERROR(IF(ISBLANK(MIDTERM!C42),"",((J41/TQ)*5-6)*-1),"")</f>
        <v>6</v>
      </c>
      <c r="L41" s="85">
        <f t="shared" si="3"/>
        <v>2.4000000000000004</v>
      </c>
      <c r="M41" s="38"/>
      <c r="N41" s="38"/>
      <c r="O41" s="38"/>
      <c r="P41" s="38"/>
      <c r="Q41" s="83">
        <f t="shared" si="6"/>
        <v>0</v>
      </c>
      <c r="R41" s="161">
        <f>IFERROR(IF(ISBLANK(MIDTERM!C42),"",(((Q41/TCS)*5-6)*-1)),"")</f>
        <v>6</v>
      </c>
      <c r="S41" s="162">
        <f t="shared" si="4"/>
        <v>1.2000000000000002</v>
      </c>
      <c r="T41" s="35"/>
      <c r="U41" s="36"/>
      <c r="V41" s="163">
        <f t="shared" si="11"/>
        <v>0</v>
      </c>
      <c r="W41" s="161">
        <f>IFERROR(IF(ISBLANK(MIDTERM!C42),"",((V41/TME)*5-6)*-1),"")</f>
        <v>6</v>
      </c>
      <c r="X41" s="164">
        <f t="shared" si="5"/>
        <v>2.4000000000000004</v>
      </c>
      <c r="Y41" s="165">
        <f t="shared" si="10"/>
        <v>6</v>
      </c>
      <c r="Z41" s="171">
        <f>MIDTERM!Y42</f>
        <v>6</v>
      </c>
      <c r="AA41" s="172">
        <f t="shared" si="8"/>
        <v>5.9999999999999991</v>
      </c>
      <c r="AB41" s="276">
        <f>IF(FINAL!AA41&gt;=3,5,ROUNDUP(FINAL!AA41*4,0)/4)</f>
        <v>5</v>
      </c>
      <c r="AC41" s="173" t="str">
        <f t="shared" si="9"/>
        <v>FAILED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</row>
    <row r="42" spans="1:1206" s="2" customFormat="1" ht="18" customHeight="1">
      <c r="A42" s="158"/>
      <c r="B42" s="170">
        <v>26</v>
      </c>
      <c r="C42" s="229" t="str">
        <f>MIDTERM!C43</f>
        <v>Nabella</v>
      </c>
      <c r="D42" s="229" t="str">
        <f>MIDTERM!D43</f>
        <v>Benjamin III</v>
      </c>
      <c r="E42" s="274" t="str">
        <f>MIDTERM!E43</f>
        <v>Q</v>
      </c>
      <c r="F42" s="37"/>
      <c r="G42" s="38"/>
      <c r="H42" s="38"/>
      <c r="I42" s="38"/>
      <c r="J42" s="83">
        <f t="shared" si="0"/>
        <v>0</v>
      </c>
      <c r="K42" s="160">
        <f>IFERROR(IF(ISBLANK(MIDTERM!C43),"",((J42/TQ)*5-6)*-1),"")</f>
        <v>6</v>
      </c>
      <c r="L42" s="85">
        <f t="shared" si="3"/>
        <v>2.4000000000000004</v>
      </c>
      <c r="M42" s="38"/>
      <c r="N42" s="38"/>
      <c r="O42" s="38"/>
      <c r="P42" s="38"/>
      <c r="Q42" s="83">
        <f t="shared" si="6"/>
        <v>0</v>
      </c>
      <c r="R42" s="161">
        <f>IFERROR(IF(ISBLANK(MIDTERM!C43),"",(((Q42/TCS)*5-6)*-1)),"")</f>
        <v>6</v>
      </c>
      <c r="S42" s="162">
        <f t="shared" si="4"/>
        <v>1.2000000000000002</v>
      </c>
      <c r="T42" s="35"/>
      <c r="U42" s="36"/>
      <c r="V42" s="163">
        <f t="shared" si="11"/>
        <v>0</v>
      </c>
      <c r="W42" s="161">
        <f>IFERROR(IF(ISBLANK(MIDTERM!C43),"",((V42/TME)*5-6)*-1),"")</f>
        <v>6</v>
      </c>
      <c r="X42" s="164">
        <f t="shared" si="5"/>
        <v>2.4000000000000004</v>
      </c>
      <c r="Y42" s="165">
        <f t="shared" si="10"/>
        <v>6</v>
      </c>
      <c r="Z42" s="171">
        <f>MIDTERM!Y43</f>
        <v>6</v>
      </c>
      <c r="AA42" s="172">
        <f t="shared" si="8"/>
        <v>5.9999999999999991</v>
      </c>
      <c r="AB42" s="276">
        <f>IF(FINAL!AA42&gt;=3,5,ROUNDUP(FINAL!AA42*4,0)/4)</f>
        <v>5</v>
      </c>
      <c r="AC42" s="173" t="str">
        <f t="shared" si="9"/>
        <v>FAILED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</row>
    <row r="43" spans="1:1206" s="2" customFormat="1" ht="18" customHeight="1">
      <c r="A43" s="158"/>
      <c r="B43" s="159">
        <v>27</v>
      </c>
      <c r="C43" s="229" t="str">
        <f>MIDTERM!C44</f>
        <v>Navarrosa</v>
      </c>
      <c r="D43" s="229" t="str">
        <f>MIDTERM!D44</f>
        <v>Ronnie</v>
      </c>
      <c r="E43" s="274" t="str">
        <f>MIDTERM!E44</f>
        <v>C</v>
      </c>
      <c r="F43" s="37"/>
      <c r="G43" s="38"/>
      <c r="H43" s="38"/>
      <c r="I43" s="38"/>
      <c r="J43" s="83">
        <f t="shared" si="0"/>
        <v>0</v>
      </c>
      <c r="K43" s="160">
        <f>IFERROR(IF(ISBLANK(MIDTERM!C44),"",((J43/TQ)*5-6)*-1),"")</f>
        <v>6</v>
      </c>
      <c r="L43" s="85">
        <f t="shared" si="3"/>
        <v>2.4000000000000004</v>
      </c>
      <c r="M43" s="38"/>
      <c r="N43" s="38"/>
      <c r="O43" s="38"/>
      <c r="P43" s="38"/>
      <c r="Q43" s="83">
        <f t="shared" si="6"/>
        <v>0</v>
      </c>
      <c r="R43" s="161">
        <f>IFERROR(IF(ISBLANK(MIDTERM!C44),"",(((Q43/TCS)*5-6)*-1)),"")</f>
        <v>6</v>
      </c>
      <c r="S43" s="162">
        <f t="shared" si="4"/>
        <v>1.2000000000000002</v>
      </c>
      <c r="T43" s="35"/>
      <c r="U43" s="36"/>
      <c r="V43" s="163">
        <f t="shared" si="11"/>
        <v>0</v>
      </c>
      <c r="W43" s="161">
        <f>IFERROR(IF(ISBLANK(MIDTERM!C44),"",((V43/TME)*5-6)*-1),"")</f>
        <v>6</v>
      </c>
      <c r="X43" s="164">
        <f t="shared" si="5"/>
        <v>2.4000000000000004</v>
      </c>
      <c r="Y43" s="165">
        <f t="shared" si="10"/>
        <v>6</v>
      </c>
      <c r="Z43" s="171">
        <f>MIDTERM!Y44</f>
        <v>6</v>
      </c>
      <c r="AA43" s="172">
        <f t="shared" si="8"/>
        <v>5.9999999999999991</v>
      </c>
      <c r="AB43" s="276">
        <f>IF(FINAL!AA43&gt;=3,5,ROUNDUP(FINAL!AA43*4,0)/4)</f>
        <v>5</v>
      </c>
      <c r="AC43" s="173" t="str">
        <f t="shared" si="9"/>
        <v>FAILED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</row>
    <row r="44" spans="1:1206" s="2" customFormat="1" ht="18" customHeight="1">
      <c r="A44" s="158"/>
      <c r="B44" s="170">
        <v>28</v>
      </c>
      <c r="C44" s="229" t="str">
        <f>MIDTERM!C45</f>
        <v>Osama</v>
      </c>
      <c r="D44" s="229" t="str">
        <f>MIDTERM!D45</f>
        <v>Arbaina</v>
      </c>
      <c r="E44" s="274" t="str">
        <f>MIDTERM!E45</f>
        <v>T</v>
      </c>
      <c r="F44" s="37"/>
      <c r="G44" s="38"/>
      <c r="H44" s="38"/>
      <c r="I44" s="38"/>
      <c r="J44" s="83">
        <f t="shared" si="0"/>
        <v>0</v>
      </c>
      <c r="K44" s="160">
        <f>IFERROR(IF(ISBLANK(MIDTERM!C45),"",((J44/TQ)*5-6)*-1),"")</f>
        <v>6</v>
      </c>
      <c r="L44" s="85">
        <f t="shared" si="3"/>
        <v>2.4000000000000004</v>
      </c>
      <c r="M44" s="38"/>
      <c r="N44" s="38"/>
      <c r="O44" s="38"/>
      <c r="P44" s="38"/>
      <c r="Q44" s="83">
        <f t="shared" si="6"/>
        <v>0</v>
      </c>
      <c r="R44" s="161">
        <f>IFERROR(IF(ISBLANK(MIDTERM!C45),"",(((Q44/TCS)*5-6)*-1)),"")</f>
        <v>6</v>
      </c>
      <c r="S44" s="162">
        <f t="shared" si="4"/>
        <v>1.2000000000000002</v>
      </c>
      <c r="T44" s="35"/>
      <c r="U44" s="36"/>
      <c r="V44" s="163">
        <f t="shared" si="11"/>
        <v>0</v>
      </c>
      <c r="W44" s="161">
        <f>IFERROR(IF(ISBLANK(MIDTERM!C45),"",((V44/TME)*5-6)*-1),"")</f>
        <v>6</v>
      </c>
      <c r="X44" s="164">
        <f t="shared" si="5"/>
        <v>2.4000000000000004</v>
      </c>
      <c r="Y44" s="165">
        <f t="shared" si="10"/>
        <v>6</v>
      </c>
      <c r="Z44" s="171">
        <f>MIDTERM!Y45</f>
        <v>6</v>
      </c>
      <c r="AA44" s="172">
        <f t="shared" si="8"/>
        <v>5.9999999999999991</v>
      </c>
      <c r="AB44" s="276">
        <f>IF(FINAL!AA44&gt;=3,5,ROUNDUP(FINAL!AA44*4,0)/4)</f>
        <v>5</v>
      </c>
      <c r="AC44" s="173" t="str">
        <f t="shared" si="9"/>
        <v>FAILED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</row>
    <row r="45" spans="1:1206" s="2" customFormat="1" ht="18" customHeight="1">
      <c r="A45" s="158"/>
      <c r="B45" s="159">
        <v>29</v>
      </c>
      <c r="C45" s="229" t="str">
        <f>MIDTERM!C46</f>
        <v>Patrombon</v>
      </c>
      <c r="D45" s="229" t="str">
        <f>MIDTERM!D46</f>
        <v>Joel Jr.</v>
      </c>
      <c r="E45" s="274" t="str">
        <f>MIDTERM!E46</f>
        <v>G</v>
      </c>
      <c r="F45" s="37"/>
      <c r="G45" s="38"/>
      <c r="H45" s="38"/>
      <c r="I45" s="38"/>
      <c r="J45" s="83">
        <f t="shared" si="0"/>
        <v>0</v>
      </c>
      <c r="K45" s="160">
        <f>IFERROR(IF(ISBLANK(MIDTERM!C46),"",((J45/TQ)*5-6)*-1),"")</f>
        <v>6</v>
      </c>
      <c r="L45" s="85">
        <f t="shared" si="3"/>
        <v>2.4000000000000004</v>
      </c>
      <c r="M45" s="38"/>
      <c r="N45" s="38"/>
      <c r="O45" s="38"/>
      <c r="P45" s="38"/>
      <c r="Q45" s="83">
        <f t="shared" si="6"/>
        <v>0</v>
      </c>
      <c r="R45" s="161">
        <f>IFERROR(IF(ISBLANK(MIDTERM!C46),"",(((Q45/TCS)*5-6)*-1)),"")</f>
        <v>6</v>
      </c>
      <c r="S45" s="162">
        <f t="shared" si="4"/>
        <v>1.2000000000000002</v>
      </c>
      <c r="T45" s="35"/>
      <c r="U45" s="36"/>
      <c r="V45" s="163">
        <f t="shared" si="11"/>
        <v>0</v>
      </c>
      <c r="W45" s="161">
        <f>IFERROR(IF(ISBLANK(MIDTERM!C46),"",((V45/TME)*5-6)*-1),"")</f>
        <v>6</v>
      </c>
      <c r="X45" s="164">
        <f t="shared" si="5"/>
        <v>2.4000000000000004</v>
      </c>
      <c r="Y45" s="165">
        <f t="shared" si="10"/>
        <v>6</v>
      </c>
      <c r="Z45" s="171">
        <f>MIDTERM!Y46</f>
        <v>6</v>
      </c>
      <c r="AA45" s="172">
        <f t="shared" si="8"/>
        <v>5.9999999999999991</v>
      </c>
      <c r="AB45" s="276">
        <f>IF(FINAL!AA45&gt;=3,5,ROUNDUP(FINAL!AA45*4,0)/4)</f>
        <v>5</v>
      </c>
      <c r="AC45" s="173" t="str">
        <f t="shared" si="9"/>
        <v>FAILED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</row>
    <row r="46" spans="1:1206" s="2" customFormat="1" ht="18" customHeight="1">
      <c r="A46" s="158"/>
      <c r="B46" s="170">
        <v>30</v>
      </c>
      <c r="C46" s="229" t="str">
        <f>MIDTERM!C47</f>
        <v>Ramirez</v>
      </c>
      <c r="D46" s="229" t="str">
        <f>MIDTERM!D47</f>
        <v>Erwin III</v>
      </c>
      <c r="E46" s="274" t="str">
        <f>MIDTERM!E47</f>
        <v>R</v>
      </c>
      <c r="F46" s="38"/>
      <c r="G46" s="38"/>
      <c r="H46" s="38"/>
      <c r="I46" s="38"/>
      <c r="J46" s="83">
        <f t="shared" si="0"/>
        <v>0</v>
      </c>
      <c r="K46" s="160">
        <f>IFERROR(IF(ISBLANK(MIDTERM!C47),"",((J46/TQ)*5-6)*-1),"")</f>
        <v>6</v>
      </c>
      <c r="L46" s="85">
        <f t="shared" si="3"/>
        <v>2.4000000000000004</v>
      </c>
      <c r="M46" s="38"/>
      <c r="N46" s="38"/>
      <c r="O46" s="38"/>
      <c r="P46" s="38"/>
      <c r="Q46" s="83">
        <f t="shared" si="6"/>
        <v>0</v>
      </c>
      <c r="R46" s="161">
        <f>IFERROR(IF(ISBLANK(MIDTERM!C47),"",(((Q46/TCS)*5-6)*-1)),"")</f>
        <v>6</v>
      </c>
      <c r="S46" s="162">
        <f t="shared" si="4"/>
        <v>1.2000000000000002</v>
      </c>
      <c r="T46" s="35"/>
      <c r="U46" s="36"/>
      <c r="V46" s="163">
        <f t="shared" si="11"/>
        <v>0</v>
      </c>
      <c r="W46" s="161">
        <f>IFERROR(IF(ISBLANK(MIDTERM!C47),"",((V46/TME)*5-6)*-1),"")</f>
        <v>6</v>
      </c>
      <c r="X46" s="164">
        <f t="shared" si="5"/>
        <v>2.4000000000000004</v>
      </c>
      <c r="Y46" s="165">
        <f t="shared" si="10"/>
        <v>6</v>
      </c>
      <c r="Z46" s="171">
        <f>MIDTERM!Y47</f>
        <v>6</v>
      </c>
      <c r="AA46" s="172">
        <f t="shared" si="8"/>
        <v>5.9999999999999991</v>
      </c>
      <c r="AB46" s="276">
        <f>IF(FINAL!AA46&gt;=3,5,ROUNDUP(FINAL!AA46*4,0)/4)</f>
        <v>5</v>
      </c>
      <c r="AC46" s="173" t="str">
        <f t="shared" si="9"/>
        <v>FAILED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</row>
    <row r="47" spans="1:1206" s="2" customFormat="1" ht="18" customHeight="1">
      <c r="A47" s="158"/>
      <c r="B47" s="159">
        <v>31</v>
      </c>
      <c r="C47" s="229" t="str">
        <f>MIDTERM!C48</f>
        <v>Salutan</v>
      </c>
      <c r="D47" s="229" t="str">
        <f>MIDTERM!D48</f>
        <v>Jimboy</v>
      </c>
      <c r="E47" s="274" t="str">
        <f>MIDTERM!E48</f>
        <v>M</v>
      </c>
      <c r="F47" s="38"/>
      <c r="G47" s="38"/>
      <c r="H47" s="38"/>
      <c r="I47" s="38"/>
      <c r="J47" s="83">
        <f t="shared" si="0"/>
        <v>0</v>
      </c>
      <c r="K47" s="160">
        <f>IFERROR(IF(ISBLANK(MIDTERM!C48),"",((J47/TQ)*5-6)*-1),"")</f>
        <v>6</v>
      </c>
      <c r="L47" s="85">
        <f t="shared" si="3"/>
        <v>2.4000000000000004</v>
      </c>
      <c r="M47" s="38"/>
      <c r="N47" s="38"/>
      <c r="O47" s="38"/>
      <c r="P47" s="38"/>
      <c r="Q47" s="83">
        <f t="shared" si="6"/>
        <v>0</v>
      </c>
      <c r="R47" s="161">
        <f>IFERROR(IF(ISBLANK(MIDTERM!C48),"",(((Q47/TCS)*5-6)*-1)),"")</f>
        <v>6</v>
      </c>
      <c r="S47" s="162">
        <f t="shared" si="4"/>
        <v>1.2000000000000002</v>
      </c>
      <c r="T47" s="35"/>
      <c r="U47" s="36"/>
      <c r="V47" s="163">
        <f t="shared" si="11"/>
        <v>0</v>
      </c>
      <c r="W47" s="161">
        <f>IFERROR(IF(ISBLANK(MIDTERM!C48),"",((V47/TME)*5-6)*-1),"")</f>
        <v>6</v>
      </c>
      <c r="X47" s="164">
        <f t="shared" si="5"/>
        <v>2.4000000000000004</v>
      </c>
      <c r="Y47" s="165">
        <f t="shared" si="10"/>
        <v>6</v>
      </c>
      <c r="Z47" s="171">
        <f>MIDTERM!Y48</f>
        <v>6</v>
      </c>
      <c r="AA47" s="172">
        <f t="shared" si="8"/>
        <v>5.9999999999999991</v>
      </c>
      <c r="AB47" s="276">
        <f>IF(FINAL!AA47&gt;=3,5,ROUNDUP(FINAL!AA47*4,0)/4)</f>
        <v>5</v>
      </c>
      <c r="AC47" s="173" t="str">
        <f t="shared" si="9"/>
        <v>FAILED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</row>
    <row r="48" spans="1:1206" s="2" customFormat="1" ht="18" customHeight="1">
      <c r="A48" s="158"/>
      <c r="B48" s="170">
        <v>32</v>
      </c>
      <c r="C48" s="229" t="str">
        <f>MIDTERM!C49</f>
        <v>Sandoval</v>
      </c>
      <c r="D48" s="229" t="str">
        <f>MIDTERM!D49</f>
        <v>Alyanna</v>
      </c>
      <c r="E48" s="274">
        <f>MIDTERM!E49</f>
        <v>0</v>
      </c>
      <c r="F48" s="37"/>
      <c r="G48" s="38"/>
      <c r="H48" s="38"/>
      <c r="I48" s="38"/>
      <c r="J48" s="83">
        <f t="shared" si="0"/>
        <v>0</v>
      </c>
      <c r="K48" s="160">
        <f>IFERROR(IF(ISBLANK(MIDTERM!C49),"",((J48/TQ)*5-6)*-1),"")</f>
        <v>6</v>
      </c>
      <c r="L48" s="85">
        <f t="shared" si="3"/>
        <v>2.4000000000000004</v>
      </c>
      <c r="M48" s="38"/>
      <c r="N48" s="38"/>
      <c r="O48" s="38"/>
      <c r="P48" s="38"/>
      <c r="Q48" s="83">
        <f t="shared" si="6"/>
        <v>0</v>
      </c>
      <c r="R48" s="161">
        <f>IFERROR(IF(ISBLANK(MIDTERM!C49),"",(((Q48/TCS)*5-6)*-1)),"")</f>
        <v>6</v>
      </c>
      <c r="S48" s="162">
        <f t="shared" si="4"/>
        <v>1.2000000000000002</v>
      </c>
      <c r="T48" s="35"/>
      <c r="U48" s="36"/>
      <c r="V48" s="163">
        <f t="shared" si="11"/>
        <v>0</v>
      </c>
      <c r="W48" s="161">
        <f>IFERROR(IF(ISBLANK(MIDTERM!C49),"",((V48/TME)*5-6)*-1),"")</f>
        <v>6</v>
      </c>
      <c r="X48" s="164">
        <f t="shared" si="5"/>
        <v>2.4000000000000004</v>
      </c>
      <c r="Y48" s="165">
        <f t="shared" si="10"/>
        <v>6</v>
      </c>
      <c r="Z48" s="171">
        <f>MIDTERM!Y49</f>
        <v>6</v>
      </c>
      <c r="AA48" s="172">
        <f t="shared" si="8"/>
        <v>5.9999999999999991</v>
      </c>
      <c r="AB48" s="276">
        <f>IF(FINAL!AA48&gt;=3,5,ROUNDUP(FINAL!AA48*4,0)/4)</f>
        <v>5</v>
      </c>
      <c r="AC48" s="173" t="str">
        <f t="shared" si="9"/>
        <v>FAILED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</row>
    <row r="49" spans="1:1206" s="2" customFormat="1" ht="18" customHeight="1">
      <c r="A49" s="158"/>
      <c r="B49" s="159">
        <v>33</v>
      </c>
      <c r="C49" s="229" t="str">
        <f>MIDTERM!C50</f>
        <v>Sojot</v>
      </c>
      <c r="D49" s="229" t="str">
        <f>MIDTERM!D50</f>
        <v>Rommel</v>
      </c>
      <c r="E49" s="274" t="str">
        <f>MIDTERM!E50</f>
        <v>C</v>
      </c>
      <c r="F49" s="37"/>
      <c r="G49" s="38"/>
      <c r="H49" s="38"/>
      <c r="I49" s="38"/>
      <c r="J49" s="83">
        <f t="shared" si="0"/>
        <v>0</v>
      </c>
      <c r="K49" s="160">
        <f>IFERROR(IF(ISBLANK(MIDTERM!C50),"",((J49/TQ)*5-6)*-1),"")</f>
        <v>6</v>
      </c>
      <c r="L49" s="85">
        <f t="shared" si="3"/>
        <v>2.4000000000000004</v>
      </c>
      <c r="M49" s="38"/>
      <c r="N49" s="38"/>
      <c r="O49" s="38"/>
      <c r="P49" s="38"/>
      <c r="Q49" s="83">
        <f t="shared" si="6"/>
        <v>0</v>
      </c>
      <c r="R49" s="161">
        <f>IFERROR(IF(ISBLANK(MIDTERM!C50),"",(((Q49/TCS)*5-6)*-1)),"")</f>
        <v>6</v>
      </c>
      <c r="S49" s="162">
        <f t="shared" si="4"/>
        <v>1.2000000000000002</v>
      </c>
      <c r="T49" s="35"/>
      <c r="U49" s="36"/>
      <c r="V49" s="163">
        <f t="shared" si="11"/>
        <v>0</v>
      </c>
      <c r="W49" s="161">
        <f>IFERROR(IF(ISBLANK(MIDTERM!C50),"",((V49/TME)*5-6)*-1),"")</f>
        <v>6</v>
      </c>
      <c r="X49" s="164">
        <f t="shared" si="5"/>
        <v>2.4000000000000004</v>
      </c>
      <c r="Y49" s="165">
        <f t="shared" si="10"/>
        <v>6</v>
      </c>
      <c r="Z49" s="171">
        <f>MIDTERM!Y50</f>
        <v>6</v>
      </c>
      <c r="AA49" s="172">
        <f t="shared" si="8"/>
        <v>5.9999999999999991</v>
      </c>
      <c r="AB49" s="276">
        <f>IF(FINAL!AA49&gt;=3,5,ROUNDUP(FINAL!AA49*4,0)/4)</f>
        <v>5</v>
      </c>
      <c r="AC49" s="173" t="str">
        <f t="shared" si="9"/>
        <v>FAILED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</row>
    <row r="50" spans="1:1206" s="2" customFormat="1" ht="18" customHeight="1">
      <c r="A50" s="158"/>
      <c r="B50" s="170">
        <v>34</v>
      </c>
      <c r="C50" s="229" t="str">
        <f>MIDTERM!C51</f>
        <v>Sedenio</v>
      </c>
      <c r="D50" s="229" t="str">
        <f>MIDTERM!D51</f>
        <v>Krystl Joy</v>
      </c>
      <c r="E50" s="274" t="str">
        <f>MIDTERM!E51</f>
        <v>B</v>
      </c>
      <c r="F50" s="37"/>
      <c r="G50" s="38"/>
      <c r="H50" s="38"/>
      <c r="I50" s="38"/>
      <c r="J50" s="83">
        <f t="shared" si="0"/>
        <v>0</v>
      </c>
      <c r="K50" s="160">
        <f>IFERROR(IF(ISBLANK(MIDTERM!C51),"",((J50/TQ)*5-6)*-1),"")</f>
        <v>6</v>
      </c>
      <c r="L50" s="85">
        <f t="shared" si="3"/>
        <v>2.4000000000000004</v>
      </c>
      <c r="M50" s="38"/>
      <c r="N50" s="38"/>
      <c r="O50" s="38"/>
      <c r="P50" s="38"/>
      <c r="Q50" s="83">
        <f t="shared" si="6"/>
        <v>0</v>
      </c>
      <c r="R50" s="161">
        <f>IFERROR(IF(ISBLANK(MIDTERM!C51),"",(((Q50/TCS)*5-6)*-1)),"")</f>
        <v>6</v>
      </c>
      <c r="S50" s="162">
        <f t="shared" si="4"/>
        <v>1.2000000000000002</v>
      </c>
      <c r="T50" s="35"/>
      <c r="U50" s="36"/>
      <c r="V50" s="163">
        <f t="shared" si="11"/>
        <v>0</v>
      </c>
      <c r="W50" s="161">
        <f>IFERROR(IF(ISBLANK(MIDTERM!C51),"",((V50/TME)*5-6)*-1),"")</f>
        <v>6</v>
      </c>
      <c r="X50" s="164">
        <f t="shared" si="5"/>
        <v>2.4000000000000004</v>
      </c>
      <c r="Y50" s="165">
        <f t="shared" si="10"/>
        <v>6</v>
      </c>
      <c r="Z50" s="171">
        <f>MIDTERM!Y51</f>
        <v>6</v>
      </c>
      <c r="AA50" s="172">
        <f t="shared" si="8"/>
        <v>5.9999999999999991</v>
      </c>
      <c r="AB50" s="276">
        <f>IF(FINAL!AA50&gt;=3,5,ROUNDUP(FINAL!AA50*4,0)/4)</f>
        <v>5</v>
      </c>
      <c r="AC50" s="173" t="str">
        <f t="shared" si="9"/>
        <v>FAILED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</row>
    <row r="51" spans="1:1206" s="2" customFormat="1" ht="18" customHeight="1">
      <c r="A51" s="158"/>
      <c r="B51" s="159">
        <v>35</v>
      </c>
      <c r="C51" s="229" t="str">
        <f>MIDTERM!C52</f>
        <v>Sumanting</v>
      </c>
      <c r="D51" s="229" t="str">
        <f>MIDTERM!D52</f>
        <v>Kember Mee</v>
      </c>
      <c r="E51" s="274" t="str">
        <f>MIDTERM!E52</f>
        <v>P</v>
      </c>
      <c r="F51" s="37"/>
      <c r="G51" s="38"/>
      <c r="H51" s="38"/>
      <c r="I51" s="38"/>
      <c r="J51" s="83">
        <f t="shared" si="0"/>
        <v>0</v>
      </c>
      <c r="K51" s="160">
        <f>IFERROR(IF(ISBLANK(MIDTERM!C52),"",((J51/TQ)*5-6)*-1),"")</f>
        <v>6</v>
      </c>
      <c r="L51" s="85">
        <f t="shared" si="3"/>
        <v>2.4000000000000004</v>
      </c>
      <c r="M51" s="38"/>
      <c r="N51" s="38"/>
      <c r="O51" s="38"/>
      <c r="P51" s="38"/>
      <c r="Q51" s="83">
        <f t="shared" si="6"/>
        <v>0</v>
      </c>
      <c r="R51" s="161">
        <f>IFERROR(IF(ISBLANK(MIDTERM!C52),"",(((Q51/TCS)*5-6)*-1)),"")</f>
        <v>6</v>
      </c>
      <c r="S51" s="162">
        <f t="shared" si="4"/>
        <v>1.2000000000000002</v>
      </c>
      <c r="T51" s="35"/>
      <c r="U51" s="36"/>
      <c r="V51" s="163">
        <f t="shared" si="11"/>
        <v>0</v>
      </c>
      <c r="W51" s="161">
        <f>IFERROR(IF(ISBLANK(MIDTERM!C52),"",((V51/TME)*5-6)*-1),"")</f>
        <v>6</v>
      </c>
      <c r="X51" s="164">
        <f t="shared" si="5"/>
        <v>2.4000000000000004</v>
      </c>
      <c r="Y51" s="165">
        <f t="shared" si="10"/>
        <v>6</v>
      </c>
      <c r="Z51" s="171">
        <f>MIDTERM!Y52</f>
        <v>6</v>
      </c>
      <c r="AA51" s="172">
        <f t="shared" si="8"/>
        <v>5.9999999999999991</v>
      </c>
      <c r="AB51" s="276">
        <f>IF(FINAL!AA51&gt;=3,5,ROUNDUP(FINAL!AA51*4,0)/4)</f>
        <v>5</v>
      </c>
      <c r="AC51" s="173" t="str">
        <f t="shared" si="9"/>
        <v>FAILED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</row>
    <row r="52" spans="1:1206" s="2" customFormat="1" ht="18" customHeight="1">
      <c r="A52" s="158"/>
      <c r="B52" s="170">
        <v>36</v>
      </c>
      <c r="C52" s="229" t="str">
        <f>MIDTERM!C53</f>
        <v>Villaceran</v>
      </c>
      <c r="D52" s="229" t="str">
        <f>MIDTERM!D53</f>
        <v>Ranz Wesley</v>
      </c>
      <c r="E52" s="274" t="str">
        <f>MIDTERM!E53</f>
        <v>R</v>
      </c>
      <c r="F52" s="37"/>
      <c r="G52" s="38"/>
      <c r="H52" s="38"/>
      <c r="I52" s="38"/>
      <c r="J52" s="83">
        <f t="shared" si="0"/>
        <v>0</v>
      </c>
      <c r="K52" s="160">
        <f>IFERROR(IF(ISBLANK(MIDTERM!C53),"",((J52/TQ)*5-6)*-1),"")</f>
        <v>6</v>
      </c>
      <c r="L52" s="85">
        <f t="shared" si="3"/>
        <v>2.4000000000000004</v>
      </c>
      <c r="M52" s="38"/>
      <c r="N52" s="38"/>
      <c r="O52" s="38"/>
      <c r="P52" s="38"/>
      <c r="Q52" s="83">
        <f t="shared" si="6"/>
        <v>0</v>
      </c>
      <c r="R52" s="161">
        <f>IFERROR(IF(ISBLANK(MIDTERM!C53),"",(((Q52/TCS)*5-6)*-1)),"")</f>
        <v>6</v>
      </c>
      <c r="S52" s="162">
        <f t="shared" si="4"/>
        <v>1.2000000000000002</v>
      </c>
      <c r="T52" s="35"/>
      <c r="U52" s="36"/>
      <c r="V52" s="163">
        <f t="shared" si="11"/>
        <v>0</v>
      </c>
      <c r="W52" s="161">
        <f>IFERROR(IF(ISBLANK(MIDTERM!C53),"",((V52/TME)*5-6)*-1),"")</f>
        <v>6</v>
      </c>
      <c r="X52" s="164">
        <f t="shared" si="5"/>
        <v>2.4000000000000004</v>
      </c>
      <c r="Y52" s="165">
        <f t="shared" si="10"/>
        <v>6</v>
      </c>
      <c r="Z52" s="171">
        <f>MIDTERM!Y53</f>
        <v>6</v>
      </c>
      <c r="AA52" s="172">
        <f t="shared" si="8"/>
        <v>5.9999999999999991</v>
      </c>
      <c r="AB52" s="276">
        <f>IF(FINAL!AA52&gt;=3,5,ROUNDUP(FINAL!AA52*4,0)/4)</f>
        <v>5</v>
      </c>
      <c r="AC52" s="173" t="str">
        <f t="shared" si="9"/>
        <v>FAILED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</row>
    <row r="53" spans="1:1206" s="2" customFormat="1" ht="18" customHeight="1">
      <c r="A53" s="158"/>
      <c r="B53" s="159">
        <v>37</v>
      </c>
      <c r="C53" s="229" t="str">
        <f>MIDTERM!C54</f>
        <v>Villasis</v>
      </c>
      <c r="D53" s="229" t="str">
        <f>MIDTERM!D54</f>
        <v>Rhea Jille</v>
      </c>
      <c r="E53" s="274" t="str">
        <f>MIDTERM!E54</f>
        <v>T</v>
      </c>
      <c r="F53" s="37"/>
      <c r="G53" s="38"/>
      <c r="H53" s="38"/>
      <c r="I53" s="38"/>
      <c r="J53" s="83">
        <f t="shared" si="0"/>
        <v>0</v>
      </c>
      <c r="K53" s="160">
        <f>IFERROR(IF(ISBLANK(MIDTERM!C54),"",((J53/TQ)*5-6)*-1),"")</f>
        <v>6</v>
      </c>
      <c r="L53" s="85">
        <f t="shared" si="3"/>
        <v>2.4000000000000004</v>
      </c>
      <c r="M53" s="38"/>
      <c r="N53" s="38"/>
      <c r="O53" s="38"/>
      <c r="P53" s="38"/>
      <c r="Q53" s="83">
        <f t="shared" si="6"/>
        <v>0</v>
      </c>
      <c r="R53" s="161">
        <f>IFERROR(IF(ISBLANK(MIDTERM!C54),"",(((Q53/TCS)*5-6)*-1)),"")</f>
        <v>6</v>
      </c>
      <c r="S53" s="162">
        <f t="shared" si="4"/>
        <v>1.2000000000000002</v>
      </c>
      <c r="T53" s="35"/>
      <c r="U53" s="36"/>
      <c r="V53" s="163">
        <f t="shared" si="11"/>
        <v>0</v>
      </c>
      <c r="W53" s="161">
        <f>IFERROR(IF(ISBLANK(MIDTERM!C54),"",((V53/TME)*5-6)*-1),"")</f>
        <v>6</v>
      </c>
      <c r="X53" s="164">
        <f t="shared" si="5"/>
        <v>2.4000000000000004</v>
      </c>
      <c r="Y53" s="165">
        <f t="shared" si="10"/>
        <v>6</v>
      </c>
      <c r="Z53" s="171">
        <f>MIDTERM!Y54</f>
        <v>6</v>
      </c>
      <c r="AA53" s="172">
        <f t="shared" si="8"/>
        <v>5.9999999999999991</v>
      </c>
      <c r="AB53" s="276">
        <f>IF(FINAL!AA53&gt;=3,5,ROUNDUP(FINAL!AA53*4,0)/4)</f>
        <v>5</v>
      </c>
      <c r="AC53" s="173" t="str">
        <f t="shared" si="9"/>
        <v>FAILED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</row>
    <row r="54" spans="1:1206" s="2" customFormat="1" ht="18" customHeight="1">
      <c r="A54" s="158"/>
      <c r="B54" s="170">
        <v>38</v>
      </c>
      <c r="C54" s="229" t="str">
        <f>MIDTERM!C55</f>
        <v>Vergara</v>
      </c>
      <c r="D54" s="229" t="str">
        <f>MIDTERM!D55</f>
        <v>Carls Gabriel</v>
      </c>
      <c r="E54" s="274" t="str">
        <f>MIDTERM!E55</f>
        <v>B</v>
      </c>
      <c r="F54" s="37"/>
      <c r="G54" s="38"/>
      <c r="H54" s="38"/>
      <c r="I54" s="38"/>
      <c r="J54" s="83">
        <f t="shared" si="0"/>
        <v>0</v>
      </c>
      <c r="K54" s="160">
        <f>IFERROR(IF(ISBLANK(MIDTERM!C55),"",((J54/TQ)*5-6)*-1),"")</f>
        <v>6</v>
      </c>
      <c r="L54" s="85">
        <f t="shared" si="3"/>
        <v>2.4000000000000004</v>
      </c>
      <c r="M54" s="38"/>
      <c r="N54" s="38"/>
      <c r="O54" s="38"/>
      <c r="P54" s="38"/>
      <c r="Q54" s="83">
        <f t="shared" si="6"/>
        <v>0</v>
      </c>
      <c r="R54" s="161">
        <f>IFERROR(IF(ISBLANK(MIDTERM!C55),"",(((Q54/TCS)*5-6)*-1)),"")</f>
        <v>6</v>
      </c>
      <c r="S54" s="162">
        <f t="shared" si="4"/>
        <v>1.2000000000000002</v>
      </c>
      <c r="T54" s="35"/>
      <c r="U54" s="36"/>
      <c r="V54" s="163">
        <f t="shared" si="11"/>
        <v>0</v>
      </c>
      <c r="W54" s="161">
        <f>IFERROR(IF(ISBLANK(MIDTERM!C55),"",((V54/TME)*5-6)*-1),"")</f>
        <v>6</v>
      </c>
      <c r="X54" s="164">
        <f t="shared" si="5"/>
        <v>2.4000000000000004</v>
      </c>
      <c r="Y54" s="165">
        <f t="shared" si="10"/>
        <v>6</v>
      </c>
      <c r="Z54" s="171">
        <f>MIDTERM!Y55</f>
        <v>6</v>
      </c>
      <c r="AA54" s="172">
        <f t="shared" si="8"/>
        <v>5.9999999999999991</v>
      </c>
      <c r="AB54" s="276">
        <f>IF(FINAL!AA54&gt;=3,5,ROUNDUP(FINAL!AA54*4,0)/4)</f>
        <v>5</v>
      </c>
      <c r="AC54" s="173" t="str">
        <f t="shared" si="9"/>
        <v>FAILED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</row>
    <row r="55" spans="1:1206" s="2" customFormat="1" ht="18" customHeight="1">
      <c r="A55" s="158"/>
      <c r="B55" s="159">
        <v>39</v>
      </c>
      <c r="C55" s="229" t="str">
        <f>MIDTERM!C56</f>
        <v>Vergara</v>
      </c>
      <c r="D55" s="229" t="str">
        <f>MIDTERM!D56</f>
        <v>Clark Marbe</v>
      </c>
      <c r="E55" s="274" t="str">
        <f>MIDTERM!E56</f>
        <v>S</v>
      </c>
      <c r="F55" s="37"/>
      <c r="G55" s="38"/>
      <c r="H55" s="38"/>
      <c r="I55" s="38"/>
      <c r="J55" s="83">
        <f t="shared" si="0"/>
        <v>0</v>
      </c>
      <c r="K55" s="160">
        <f>IFERROR(IF(ISBLANK(MIDTERM!C56),"",((J55/TQ)*5-6)*-1),"")</f>
        <v>6</v>
      </c>
      <c r="L55" s="85">
        <f t="shared" si="3"/>
        <v>2.4000000000000004</v>
      </c>
      <c r="M55" s="38"/>
      <c r="N55" s="38"/>
      <c r="O55" s="38"/>
      <c r="P55" s="38"/>
      <c r="Q55" s="83">
        <f t="shared" si="6"/>
        <v>0</v>
      </c>
      <c r="R55" s="161">
        <f>IFERROR(IF(ISBLANK(MIDTERM!C56),"",(((Q55/TCS)*5-6)*-1)),"")</f>
        <v>6</v>
      </c>
      <c r="S55" s="162">
        <f t="shared" si="4"/>
        <v>1.2000000000000002</v>
      </c>
      <c r="T55" s="35"/>
      <c r="U55" s="36"/>
      <c r="V55" s="163">
        <f t="shared" si="11"/>
        <v>0</v>
      </c>
      <c r="W55" s="161">
        <f>IFERROR(IF(ISBLANK(MIDTERM!C56),"",((V55/TME)*5-6)*-1),"")</f>
        <v>6</v>
      </c>
      <c r="X55" s="164">
        <f t="shared" si="5"/>
        <v>2.4000000000000004</v>
      </c>
      <c r="Y55" s="165">
        <f t="shared" si="10"/>
        <v>6</v>
      </c>
      <c r="Z55" s="171">
        <f>MIDTERM!Y56</f>
        <v>6</v>
      </c>
      <c r="AA55" s="172">
        <f t="shared" si="8"/>
        <v>5.9999999999999991</v>
      </c>
      <c r="AB55" s="168">
        <f>IF(FINAL!AA55&gt;=3,5,FINAL!AA55)</f>
        <v>5</v>
      </c>
      <c r="AC55" s="173" t="str">
        <f t="shared" si="9"/>
        <v>FAILED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</row>
    <row r="56" spans="1:1206" s="2" customFormat="1" ht="18" customHeight="1">
      <c r="A56" s="158"/>
      <c r="B56" s="170">
        <v>40</v>
      </c>
      <c r="C56" s="229">
        <f>MIDTERM!C57</f>
        <v>0</v>
      </c>
      <c r="D56" s="229">
        <f>MIDTERM!D57</f>
        <v>0</v>
      </c>
      <c r="E56" s="274">
        <f>MIDTERM!E57</f>
        <v>0</v>
      </c>
      <c r="F56" s="37"/>
      <c r="G56" s="38"/>
      <c r="H56" s="38"/>
      <c r="I56" s="38"/>
      <c r="J56" s="83">
        <f t="shared" si="0"/>
        <v>0</v>
      </c>
      <c r="K56" s="160" t="str">
        <f>IFERROR(IF(ISBLANK(MIDTERM!C57),"",((J56/TQ)*5-6)*-1),"")</f>
        <v/>
      </c>
      <c r="L56" s="85" t="str">
        <f t="shared" si="3"/>
        <v/>
      </c>
      <c r="M56" s="38"/>
      <c r="N56" s="38"/>
      <c r="O56" s="38"/>
      <c r="P56" s="38"/>
      <c r="Q56" s="83">
        <f t="shared" si="6"/>
        <v>0</v>
      </c>
      <c r="R56" s="161" t="str">
        <f>IFERROR(IF(ISBLANK(MIDTERM!C57),"",(((Q56/TCS)*5-6)*-1)),"")</f>
        <v/>
      </c>
      <c r="S56" s="162" t="str">
        <f t="shared" si="4"/>
        <v/>
      </c>
      <c r="T56" s="35"/>
      <c r="U56" s="36"/>
      <c r="V56" s="163">
        <f t="shared" si="11"/>
        <v>0</v>
      </c>
      <c r="W56" s="161" t="str">
        <f>IFERROR(IF(ISBLANK(MIDTERM!C57),"",((V56/TME)*5-6)*-1),"")</f>
        <v/>
      </c>
      <c r="X56" s="164" t="str">
        <f t="shared" si="5"/>
        <v/>
      </c>
      <c r="Y56" s="165">
        <f t="shared" si="10"/>
        <v>0</v>
      </c>
      <c r="Z56" s="171">
        <f>MIDTERM!Y57</f>
        <v>0</v>
      </c>
      <c r="AA56" s="172">
        <f t="shared" si="8"/>
        <v>0</v>
      </c>
      <c r="AB56" s="168">
        <f>IF(FINAL!AA56&gt;=3,5,FINAL!AA56)</f>
        <v>0</v>
      </c>
      <c r="AC56" s="173" t="str">
        <f t="shared" si="9"/>
        <v xml:space="preserve"> 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</row>
    <row r="57" spans="1:1206" s="2" customFormat="1" ht="18" customHeight="1">
      <c r="A57" s="158"/>
      <c r="B57" s="159">
        <v>41</v>
      </c>
      <c r="C57" s="229">
        <f>MIDTERM!C58</f>
        <v>0</v>
      </c>
      <c r="D57" s="229">
        <f>MIDTERM!D58</f>
        <v>0</v>
      </c>
      <c r="E57" s="274">
        <f>MIDTERM!E58</f>
        <v>0</v>
      </c>
      <c r="F57" s="37"/>
      <c r="G57" s="38"/>
      <c r="H57" s="38"/>
      <c r="I57" s="38"/>
      <c r="J57" s="83">
        <f t="shared" si="0"/>
        <v>0</v>
      </c>
      <c r="K57" s="160" t="str">
        <f>IFERROR(IF(ISBLANK(MIDTERM!C58),"",((J57/TQ)*5-6)*-1),"")</f>
        <v/>
      </c>
      <c r="L57" s="85" t="str">
        <f t="shared" si="3"/>
        <v/>
      </c>
      <c r="M57" s="38"/>
      <c r="N57" s="38"/>
      <c r="O57" s="38"/>
      <c r="P57" s="38"/>
      <c r="Q57" s="83">
        <f t="shared" si="6"/>
        <v>0</v>
      </c>
      <c r="R57" s="161" t="str">
        <f>IFERROR(IF(ISBLANK(MIDTERM!C58),"",(((Q57/TCS)*5-6)*-1)),"")</f>
        <v/>
      </c>
      <c r="S57" s="162" t="str">
        <f t="shared" si="4"/>
        <v/>
      </c>
      <c r="T57" s="35"/>
      <c r="U57" s="36"/>
      <c r="V57" s="163">
        <f t="shared" si="11"/>
        <v>0</v>
      </c>
      <c r="W57" s="161" t="str">
        <f>IFERROR(IF(ISBLANK(MIDTERM!C58),"",((V57/TME)*5-6)*-1),"")</f>
        <v/>
      </c>
      <c r="X57" s="164" t="str">
        <f t="shared" si="5"/>
        <v/>
      </c>
      <c r="Y57" s="165">
        <f t="shared" si="10"/>
        <v>0</v>
      </c>
      <c r="Z57" s="171">
        <f>MIDTERM!Y58</f>
        <v>0</v>
      </c>
      <c r="AA57" s="172">
        <f t="shared" si="8"/>
        <v>0</v>
      </c>
      <c r="AB57" s="168">
        <f>IF(FINAL!AA57&gt;=3,5,FINAL!AA57)</f>
        <v>0</v>
      </c>
      <c r="AC57" s="173" t="str">
        <f t="shared" si="9"/>
        <v xml:space="preserve"> 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</row>
    <row r="58" spans="1:1206" s="2" customFormat="1" ht="18" customHeight="1">
      <c r="A58" s="158"/>
      <c r="B58" s="170">
        <v>42</v>
      </c>
      <c r="C58" s="229">
        <f>MIDTERM!C59</f>
        <v>0</v>
      </c>
      <c r="D58" s="229">
        <f>MIDTERM!D59</f>
        <v>0</v>
      </c>
      <c r="E58" s="274">
        <f>MIDTERM!E59</f>
        <v>0</v>
      </c>
      <c r="F58" s="37"/>
      <c r="G58" s="38"/>
      <c r="H58" s="38"/>
      <c r="I58" s="38"/>
      <c r="J58" s="83">
        <f t="shared" si="0"/>
        <v>0</v>
      </c>
      <c r="K58" s="160" t="str">
        <f>IFERROR(IF(ISBLANK(MIDTERM!C59),"",((J58/TQ)*5-6)*-1),"")</f>
        <v/>
      </c>
      <c r="L58" s="85" t="str">
        <f t="shared" si="3"/>
        <v/>
      </c>
      <c r="M58" s="38"/>
      <c r="N58" s="38"/>
      <c r="O58" s="38"/>
      <c r="P58" s="38"/>
      <c r="Q58" s="83">
        <f t="shared" si="6"/>
        <v>0</v>
      </c>
      <c r="R58" s="161" t="str">
        <f>IFERROR(IF(ISBLANK(MIDTERM!C59),"",(((Q58/TCS)*5-6)*-1)),"")</f>
        <v/>
      </c>
      <c r="S58" s="162" t="str">
        <f t="shared" si="4"/>
        <v/>
      </c>
      <c r="T58" s="35"/>
      <c r="U58" s="36"/>
      <c r="V58" s="163">
        <f t="shared" si="11"/>
        <v>0</v>
      </c>
      <c r="W58" s="161" t="str">
        <f>IFERROR(IF(ISBLANK(MIDTERM!C59),"",((V58/TME)*5-6)*-1),"")</f>
        <v/>
      </c>
      <c r="X58" s="164" t="str">
        <f t="shared" si="5"/>
        <v/>
      </c>
      <c r="Y58" s="165">
        <f t="shared" si="10"/>
        <v>0</v>
      </c>
      <c r="Z58" s="171">
        <f>MIDTERM!Y59</f>
        <v>0</v>
      </c>
      <c r="AA58" s="172">
        <f t="shared" si="8"/>
        <v>0</v>
      </c>
      <c r="AB58" s="168">
        <f>IF(FINAL!AA58&gt;=3,5,FINAL!AA58)</f>
        <v>0</v>
      </c>
      <c r="AC58" s="173" t="str">
        <f t="shared" si="9"/>
        <v xml:space="preserve"> 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</row>
    <row r="59" spans="1:1206" s="2" customFormat="1" ht="18" customHeight="1">
      <c r="A59" s="158"/>
      <c r="B59" s="159">
        <v>43</v>
      </c>
      <c r="C59" s="229">
        <f>MIDTERM!C60</f>
        <v>0</v>
      </c>
      <c r="D59" s="229">
        <f>MIDTERM!D60</f>
        <v>0</v>
      </c>
      <c r="E59" s="274">
        <f>MIDTERM!E60</f>
        <v>0</v>
      </c>
      <c r="F59" s="37"/>
      <c r="G59" s="38"/>
      <c r="H59" s="38"/>
      <c r="I59" s="38"/>
      <c r="J59" s="83">
        <f t="shared" si="0"/>
        <v>0</v>
      </c>
      <c r="K59" s="160" t="str">
        <f>IFERROR(IF(ISBLANK(MIDTERM!C60),"",((J59/TQ)*5-6)*-1),"")</f>
        <v/>
      </c>
      <c r="L59" s="85" t="str">
        <f t="shared" si="3"/>
        <v/>
      </c>
      <c r="M59" s="38"/>
      <c r="N59" s="38"/>
      <c r="O59" s="38"/>
      <c r="P59" s="38"/>
      <c r="Q59" s="83">
        <f t="shared" si="6"/>
        <v>0</v>
      </c>
      <c r="R59" s="161" t="str">
        <f>IFERROR(IF(ISBLANK(MIDTERM!C60),"",(((Q59/TCS)*5-6)*-1)),"")</f>
        <v/>
      </c>
      <c r="S59" s="162" t="str">
        <f t="shared" si="4"/>
        <v/>
      </c>
      <c r="T59" s="35"/>
      <c r="U59" s="36"/>
      <c r="V59" s="163">
        <f t="shared" si="11"/>
        <v>0</v>
      </c>
      <c r="W59" s="161" t="str">
        <f>IFERROR(IF(ISBLANK(MIDTERM!C60),"",((V59/TME)*5-6)*-1),"")</f>
        <v/>
      </c>
      <c r="X59" s="164" t="str">
        <f t="shared" si="5"/>
        <v/>
      </c>
      <c r="Y59" s="165">
        <f t="shared" si="10"/>
        <v>0</v>
      </c>
      <c r="Z59" s="171">
        <f>MIDTERM!Y60</f>
        <v>0</v>
      </c>
      <c r="AA59" s="172">
        <f t="shared" si="8"/>
        <v>0</v>
      </c>
      <c r="AB59" s="168">
        <f>IF(FINAL!AA59&gt;=3,5,FINAL!AA59)</f>
        <v>0</v>
      </c>
      <c r="AC59" s="173" t="str">
        <f t="shared" si="9"/>
        <v xml:space="preserve"> 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</row>
    <row r="60" spans="1:1206" s="2" customFormat="1" ht="18" customHeight="1">
      <c r="A60" s="158"/>
      <c r="B60" s="170">
        <v>44</v>
      </c>
      <c r="C60" s="229">
        <f>MIDTERM!C61</f>
        <v>0</v>
      </c>
      <c r="D60" s="229">
        <f>MIDTERM!D61</f>
        <v>0</v>
      </c>
      <c r="E60" s="274">
        <f>MIDTERM!E61</f>
        <v>0</v>
      </c>
      <c r="F60" s="37"/>
      <c r="G60" s="38"/>
      <c r="H60" s="38"/>
      <c r="I60" s="38"/>
      <c r="J60" s="83">
        <f t="shared" si="0"/>
        <v>0</v>
      </c>
      <c r="K60" s="160" t="str">
        <f>IFERROR(IF(ISBLANK(MIDTERM!C61),"",((J60/TQ)*5-6)*-1),"")</f>
        <v/>
      </c>
      <c r="L60" s="85" t="str">
        <f t="shared" si="3"/>
        <v/>
      </c>
      <c r="M60" s="38"/>
      <c r="N60" s="38"/>
      <c r="O60" s="38"/>
      <c r="P60" s="38"/>
      <c r="Q60" s="83">
        <f t="shared" si="6"/>
        <v>0</v>
      </c>
      <c r="R60" s="161" t="str">
        <f>IFERROR(IF(ISBLANK(MIDTERM!C61),"",(((Q60/TCS)*5-6)*-1)),"")</f>
        <v/>
      </c>
      <c r="S60" s="162" t="str">
        <f t="shared" si="4"/>
        <v/>
      </c>
      <c r="T60" s="35"/>
      <c r="U60" s="36"/>
      <c r="V60" s="163">
        <f t="shared" si="11"/>
        <v>0</v>
      </c>
      <c r="W60" s="161" t="str">
        <f>IFERROR(IF(ISBLANK(MIDTERM!C61),"",((V60/TME)*5-6)*-1),"")</f>
        <v/>
      </c>
      <c r="X60" s="164" t="str">
        <f t="shared" si="5"/>
        <v/>
      </c>
      <c r="Y60" s="165">
        <f t="shared" si="10"/>
        <v>0</v>
      </c>
      <c r="Z60" s="171">
        <f>MIDTERM!Y61</f>
        <v>0</v>
      </c>
      <c r="AA60" s="172">
        <f t="shared" si="8"/>
        <v>0</v>
      </c>
      <c r="AB60" s="168">
        <f>IF(FINAL!AA60&gt;=3,5,FINAL!AA60)</f>
        <v>0</v>
      </c>
      <c r="AC60" s="173" t="str">
        <f t="shared" si="9"/>
        <v xml:space="preserve"> 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</row>
    <row r="61" spans="1:1206" s="2" customFormat="1" ht="18" customHeight="1">
      <c r="A61" s="158"/>
      <c r="B61" s="159">
        <v>45</v>
      </c>
      <c r="C61" s="229">
        <f>MIDTERM!C62</f>
        <v>0</v>
      </c>
      <c r="D61" s="229">
        <f>MIDTERM!D62</f>
        <v>0</v>
      </c>
      <c r="E61" s="274">
        <f>MIDTERM!E62</f>
        <v>0</v>
      </c>
      <c r="F61" s="37"/>
      <c r="G61" s="38"/>
      <c r="H61" s="38"/>
      <c r="I61" s="38"/>
      <c r="J61" s="83">
        <f t="shared" si="0"/>
        <v>0</v>
      </c>
      <c r="K61" s="160" t="str">
        <f>IFERROR(IF(ISBLANK(MIDTERM!C62),"",((J61/TQ)*5-6)*-1),"")</f>
        <v/>
      </c>
      <c r="L61" s="85" t="str">
        <f t="shared" si="3"/>
        <v/>
      </c>
      <c r="M61" s="38"/>
      <c r="N61" s="38"/>
      <c r="O61" s="38"/>
      <c r="P61" s="38"/>
      <c r="Q61" s="83">
        <f t="shared" si="6"/>
        <v>0</v>
      </c>
      <c r="R61" s="161" t="str">
        <f>IFERROR(IF(ISBLANK(MIDTERM!C62),"",(((Q61/TCS)*5-6)*-1)),"")</f>
        <v/>
      </c>
      <c r="S61" s="162" t="str">
        <f t="shared" si="4"/>
        <v/>
      </c>
      <c r="T61" s="35"/>
      <c r="U61" s="36"/>
      <c r="V61" s="163">
        <f t="shared" si="11"/>
        <v>0</v>
      </c>
      <c r="W61" s="161" t="str">
        <f>IFERROR(IF(ISBLANK(MIDTERM!C62),"",((V61/TME)*5-6)*-1),"")</f>
        <v/>
      </c>
      <c r="X61" s="164" t="str">
        <f t="shared" si="5"/>
        <v/>
      </c>
      <c r="Y61" s="165">
        <f t="shared" si="10"/>
        <v>0</v>
      </c>
      <c r="Z61" s="171">
        <f>MIDTERM!Y62</f>
        <v>0</v>
      </c>
      <c r="AA61" s="172">
        <f t="shared" si="8"/>
        <v>0</v>
      </c>
      <c r="AB61" s="168">
        <f>IF(FINAL!AA61&gt;=3,5,FINAL!AA61)</f>
        <v>0</v>
      </c>
      <c r="AC61" s="173" t="str">
        <f t="shared" si="9"/>
        <v xml:space="preserve"> 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</row>
    <row r="62" spans="1:1206" s="2" customFormat="1" ht="18" customHeight="1">
      <c r="A62" s="158"/>
      <c r="B62" s="170">
        <v>46</v>
      </c>
      <c r="C62" s="229">
        <f>MIDTERM!C63</f>
        <v>0</v>
      </c>
      <c r="D62" s="229">
        <f>MIDTERM!D63</f>
        <v>0</v>
      </c>
      <c r="E62" s="274">
        <f>MIDTERM!E63</f>
        <v>0</v>
      </c>
      <c r="F62" s="37"/>
      <c r="G62" s="38"/>
      <c r="H62" s="38"/>
      <c r="I62" s="38"/>
      <c r="J62" s="83">
        <f t="shared" si="0"/>
        <v>0</v>
      </c>
      <c r="K62" s="160" t="str">
        <f>IFERROR(IF(ISBLANK(MIDTERM!C63),"",((J62/TQ)*5-6)*-1),"")</f>
        <v/>
      </c>
      <c r="L62" s="85" t="str">
        <f t="shared" si="3"/>
        <v/>
      </c>
      <c r="M62" s="38"/>
      <c r="N62" s="38"/>
      <c r="O62" s="38"/>
      <c r="P62" s="38"/>
      <c r="Q62" s="83">
        <f t="shared" si="6"/>
        <v>0</v>
      </c>
      <c r="R62" s="161" t="str">
        <f>IFERROR(IF(ISBLANK(MIDTERM!C63),"",(((Q62/TCS)*5-6)*-1)),"")</f>
        <v/>
      </c>
      <c r="S62" s="162" t="str">
        <f t="shared" si="4"/>
        <v/>
      </c>
      <c r="T62" s="35"/>
      <c r="U62" s="36"/>
      <c r="V62" s="163">
        <f t="shared" si="11"/>
        <v>0</v>
      </c>
      <c r="W62" s="161" t="str">
        <f>IFERROR(IF(ISBLANK(MIDTERM!C63),"",((V62/TME)*5-6)*-1),"")</f>
        <v/>
      </c>
      <c r="X62" s="164" t="str">
        <f t="shared" si="5"/>
        <v/>
      </c>
      <c r="Y62" s="165">
        <f t="shared" si="10"/>
        <v>0</v>
      </c>
      <c r="Z62" s="171">
        <f>MIDTERM!Y63</f>
        <v>0</v>
      </c>
      <c r="AA62" s="172">
        <f t="shared" si="8"/>
        <v>0</v>
      </c>
      <c r="AB62" s="168">
        <f>IF(FINAL!AA62&gt;=3,5,FINAL!AA62)</f>
        <v>0</v>
      </c>
      <c r="AC62" s="173" t="str">
        <f t="shared" si="9"/>
        <v xml:space="preserve"> </v>
      </c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</row>
    <row r="63" spans="1:1206" s="2" customFormat="1" ht="18" customHeight="1">
      <c r="A63" s="158"/>
      <c r="B63" s="159">
        <v>47</v>
      </c>
      <c r="C63" s="229">
        <f>MIDTERM!C64</f>
        <v>0</v>
      </c>
      <c r="D63" s="229">
        <f>MIDTERM!D64</f>
        <v>0</v>
      </c>
      <c r="E63" s="274">
        <f>MIDTERM!E64</f>
        <v>0</v>
      </c>
      <c r="F63" s="37"/>
      <c r="G63" s="38"/>
      <c r="H63" s="38"/>
      <c r="I63" s="38"/>
      <c r="J63" s="83">
        <f t="shared" si="0"/>
        <v>0</v>
      </c>
      <c r="K63" s="160" t="str">
        <f>IFERROR(IF(ISBLANK(MIDTERM!C64),"",((J63/TQ)*5-6)*-1),"")</f>
        <v/>
      </c>
      <c r="L63" s="85" t="str">
        <f t="shared" si="3"/>
        <v/>
      </c>
      <c r="M63" s="38"/>
      <c r="N63" s="38"/>
      <c r="O63" s="38"/>
      <c r="P63" s="38"/>
      <c r="Q63" s="83">
        <f t="shared" si="6"/>
        <v>0</v>
      </c>
      <c r="R63" s="161" t="str">
        <f>IFERROR(IF(ISBLANK(MIDTERM!C64),"",(((Q63/TCS)*5-6)*-1)),"")</f>
        <v/>
      </c>
      <c r="S63" s="162" t="str">
        <f t="shared" si="4"/>
        <v/>
      </c>
      <c r="T63" s="35"/>
      <c r="U63" s="36"/>
      <c r="V63" s="163">
        <f t="shared" si="11"/>
        <v>0</v>
      </c>
      <c r="W63" s="161" t="str">
        <f>IFERROR(IF(ISBLANK(MIDTERM!C64),"",((V63/TME)*5-6)*-1),"")</f>
        <v/>
      </c>
      <c r="X63" s="164" t="str">
        <f t="shared" si="5"/>
        <v/>
      </c>
      <c r="Y63" s="165">
        <f t="shared" si="10"/>
        <v>0</v>
      </c>
      <c r="Z63" s="171">
        <f>MIDTERM!Y64</f>
        <v>0</v>
      </c>
      <c r="AA63" s="172">
        <f t="shared" si="8"/>
        <v>0</v>
      </c>
      <c r="AB63" s="168">
        <f>IF(FINAL!AA63&gt;=3,5,FINAL!AA63)</f>
        <v>0</v>
      </c>
      <c r="AC63" s="173" t="str">
        <f t="shared" si="9"/>
        <v xml:space="preserve"> 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</row>
    <row r="64" spans="1:1206" s="2" customFormat="1" ht="18" customHeight="1">
      <c r="A64" s="158"/>
      <c r="B64" s="170">
        <v>48</v>
      </c>
      <c r="C64" s="229">
        <f>MIDTERM!C65</f>
        <v>0</v>
      </c>
      <c r="D64" s="229">
        <f>MIDTERM!D65</f>
        <v>0</v>
      </c>
      <c r="E64" s="274">
        <f>MIDTERM!E65</f>
        <v>0</v>
      </c>
      <c r="F64" s="37"/>
      <c r="G64" s="38"/>
      <c r="H64" s="38"/>
      <c r="I64" s="38"/>
      <c r="J64" s="83">
        <f t="shared" si="0"/>
        <v>0</v>
      </c>
      <c r="K64" s="160" t="str">
        <f>IFERROR(IF(ISBLANK(MIDTERM!C65),"",((J64/TQ)*5-6)*-1),"")</f>
        <v/>
      </c>
      <c r="L64" s="85" t="str">
        <f t="shared" si="3"/>
        <v/>
      </c>
      <c r="M64" s="38"/>
      <c r="N64" s="38"/>
      <c r="O64" s="38"/>
      <c r="P64" s="38"/>
      <c r="Q64" s="83">
        <f t="shared" si="6"/>
        <v>0</v>
      </c>
      <c r="R64" s="161" t="str">
        <f>IFERROR(IF(ISBLANK(MIDTERM!C65),"",(((Q64/TCS)*5-6)*-1)),"")</f>
        <v/>
      </c>
      <c r="S64" s="162" t="str">
        <f t="shared" si="4"/>
        <v/>
      </c>
      <c r="T64" s="35"/>
      <c r="U64" s="36"/>
      <c r="V64" s="163">
        <f t="shared" si="11"/>
        <v>0</v>
      </c>
      <c r="W64" s="161" t="str">
        <f>IFERROR(IF(ISBLANK(MIDTERM!C65),"",((V64/TME)*5-6)*-1),"")</f>
        <v/>
      </c>
      <c r="X64" s="164" t="str">
        <f t="shared" si="5"/>
        <v/>
      </c>
      <c r="Y64" s="165">
        <f t="shared" si="10"/>
        <v>0</v>
      </c>
      <c r="Z64" s="171">
        <f>MIDTERM!Y65</f>
        <v>0</v>
      </c>
      <c r="AA64" s="172">
        <f t="shared" si="8"/>
        <v>0</v>
      </c>
      <c r="AB64" s="168">
        <f>IF(FINAL!AA64&gt;=3,5,FINAL!AA64)</f>
        <v>0</v>
      </c>
      <c r="AC64" s="173" t="str">
        <f t="shared" si="9"/>
        <v xml:space="preserve"> 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</row>
    <row r="65" spans="1:1206" s="2" customFormat="1" ht="18" customHeight="1">
      <c r="A65" s="158"/>
      <c r="B65" s="159">
        <v>49</v>
      </c>
      <c r="C65" s="229">
        <f>MIDTERM!C66</f>
        <v>0</v>
      </c>
      <c r="D65" s="229">
        <f>MIDTERM!D66</f>
        <v>0</v>
      </c>
      <c r="E65" s="274">
        <f>MIDTERM!E66</f>
        <v>0</v>
      </c>
      <c r="F65" s="37"/>
      <c r="G65" s="38"/>
      <c r="H65" s="38"/>
      <c r="I65" s="38"/>
      <c r="J65" s="83">
        <f t="shared" si="0"/>
        <v>0</v>
      </c>
      <c r="K65" s="160" t="str">
        <f>IFERROR(IF(ISBLANK(MIDTERM!C66),"",((J65/TQ)*5-6)*-1),"")</f>
        <v/>
      </c>
      <c r="L65" s="85" t="str">
        <f t="shared" si="3"/>
        <v/>
      </c>
      <c r="M65" s="38"/>
      <c r="N65" s="38"/>
      <c r="O65" s="38"/>
      <c r="P65" s="38"/>
      <c r="Q65" s="83">
        <f t="shared" si="6"/>
        <v>0</v>
      </c>
      <c r="R65" s="161" t="str">
        <f>IFERROR(IF(ISBLANK(MIDTERM!C66),"",(((Q65/TCS)*5-6)*-1)),"")</f>
        <v/>
      </c>
      <c r="S65" s="162" t="str">
        <f t="shared" si="4"/>
        <v/>
      </c>
      <c r="T65" s="35"/>
      <c r="U65" s="36"/>
      <c r="V65" s="163">
        <f t="shared" si="11"/>
        <v>0</v>
      </c>
      <c r="W65" s="161" t="str">
        <f>IFERROR(IF(ISBLANK(MIDTERM!C66),"",((V65/TME)*5-6)*-1),"")</f>
        <v/>
      </c>
      <c r="X65" s="164" t="str">
        <f t="shared" si="5"/>
        <v/>
      </c>
      <c r="Y65" s="165">
        <f t="shared" si="10"/>
        <v>0</v>
      </c>
      <c r="Z65" s="171">
        <f>MIDTERM!Y66</f>
        <v>0</v>
      </c>
      <c r="AA65" s="172">
        <f t="shared" si="8"/>
        <v>0</v>
      </c>
      <c r="AB65" s="168">
        <f>IF(FINAL!AA65&gt;=3,5,FINAL!AA65)</f>
        <v>0</v>
      </c>
      <c r="AC65" s="173" t="str">
        <f t="shared" si="9"/>
        <v xml:space="preserve"> 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</row>
    <row r="66" spans="1:1206" s="2" customFormat="1" ht="18" customHeight="1">
      <c r="A66" s="158"/>
      <c r="B66" s="170">
        <v>50</v>
      </c>
      <c r="C66" s="229">
        <f>MIDTERM!C67</f>
        <v>0</v>
      </c>
      <c r="D66" s="229">
        <f>MIDTERM!D67</f>
        <v>0</v>
      </c>
      <c r="E66" s="274">
        <f>MIDTERM!E67</f>
        <v>0</v>
      </c>
      <c r="F66" s="37"/>
      <c r="G66" s="38"/>
      <c r="H66" s="38"/>
      <c r="I66" s="38"/>
      <c r="J66" s="83">
        <f t="shared" si="0"/>
        <v>0</v>
      </c>
      <c r="K66" s="160" t="str">
        <f>IFERROR(IF(ISBLANK(MIDTERM!C67),"",((J66/TQ)*5-6)*-1),"")</f>
        <v/>
      </c>
      <c r="L66" s="85" t="str">
        <f t="shared" si="3"/>
        <v/>
      </c>
      <c r="M66" s="38"/>
      <c r="N66" s="38"/>
      <c r="O66" s="38"/>
      <c r="P66" s="38"/>
      <c r="Q66" s="83">
        <f t="shared" si="6"/>
        <v>0</v>
      </c>
      <c r="R66" s="161" t="str">
        <f>IFERROR(IF(ISBLANK(MIDTERM!C67),"",(((Q66/TCS)*5-6)*-1)),"")</f>
        <v/>
      </c>
      <c r="S66" s="162" t="str">
        <f t="shared" si="4"/>
        <v/>
      </c>
      <c r="T66" s="35"/>
      <c r="U66" s="36"/>
      <c r="V66" s="163">
        <f t="shared" si="11"/>
        <v>0</v>
      </c>
      <c r="W66" s="161" t="str">
        <f>IFERROR(IF(ISBLANK(MIDTERM!C67),"",((V66/TME)*5-6)*-1),"")</f>
        <v/>
      </c>
      <c r="X66" s="164" t="str">
        <f t="shared" si="5"/>
        <v/>
      </c>
      <c r="Y66" s="165">
        <f t="shared" si="10"/>
        <v>0</v>
      </c>
      <c r="Z66" s="171">
        <f>MIDTERM!Y67</f>
        <v>0</v>
      </c>
      <c r="AA66" s="172">
        <f t="shared" si="8"/>
        <v>0</v>
      </c>
      <c r="AB66" s="168">
        <f>IF(FINAL!AA66&gt;=3,5,FINAL!AA66)</f>
        <v>0</v>
      </c>
      <c r="AC66" s="173" t="str">
        <f t="shared" si="9"/>
        <v xml:space="preserve"> 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</row>
    <row r="67" spans="1:1206" s="2" customFormat="1" ht="18" customHeight="1">
      <c r="A67" s="158"/>
      <c r="B67" s="159">
        <v>51</v>
      </c>
      <c r="C67" s="229">
        <f>MIDTERM!C68</f>
        <v>0</v>
      </c>
      <c r="D67" s="229">
        <f>MIDTERM!D68</f>
        <v>0</v>
      </c>
      <c r="E67" s="274">
        <f>MIDTERM!E68</f>
        <v>0</v>
      </c>
      <c r="F67" s="37"/>
      <c r="G67" s="38"/>
      <c r="H67" s="38"/>
      <c r="I67" s="38"/>
      <c r="J67" s="83">
        <f t="shared" si="0"/>
        <v>0</v>
      </c>
      <c r="K67" s="160" t="str">
        <f>IFERROR(IF(ISBLANK(MIDTERM!C68),"",((J67/TQ)*5-6)*-1),"")</f>
        <v/>
      </c>
      <c r="L67" s="85" t="str">
        <f t="shared" si="3"/>
        <v/>
      </c>
      <c r="M67" s="38"/>
      <c r="N67" s="38"/>
      <c r="O67" s="38"/>
      <c r="P67" s="38"/>
      <c r="Q67" s="83">
        <f t="shared" si="6"/>
        <v>0</v>
      </c>
      <c r="R67" s="161" t="str">
        <f>IFERROR(IF(ISBLANK(MIDTERM!C68),"",(((Q67/TCS)*5-6)*-1)),"")</f>
        <v/>
      </c>
      <c r="S67" s="162" t="str">
        <f t="shared" si="4"/>
        <v/>
      </c>
      <c r="T67" s="35"/>
      <c r="U67" s="36"/>
      <c r="V67" s="163">
        <f t="shared" si="11"/>
        <v>0</v>
      </c>
      <c r="W67" s="161" t="str">
        <f>IFERROR(IF(ISBLANK(MIDTERM!C68),"",((V67/TME)*5-6)*-1),"")</f>
        <v/>
      </c>
      <c r="X67" s="164" t="str">
        <f t="shared" si="5"/>
        <v/>
      </c>
      <c r="Y67" s="165">
        <f t="shared" si="10"/>
        <v>0</v>
      </c>
      <c r="Z67" s="171">
        <f>MIDTERM!Y68</f>
        <v>0</v>
      </c>
      <c r="AA67" s="172">
        <f t="shared" si="8"/>
        <v>0</v>
      </c>
      <c r="AB67" s="168">
        <f>IF(FINAL!AA67&gt;=3,5,FINAL!AA67)</f>
        <v>0</v>
      </c>
      <c r="AC67" s="173" t="str">
        <f t="shared" si="9"/>
        <v xml:space="preserve"> 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</row>
    <row r="68" spans="1:1206" s="2" customFormat="1" ht="18" customHeight="1">
      <c r="A68" s="158"/>
      <c r="B68" s="170">
        <v>52</v>
      </c>
      <c r="C68" s="229">
        <f>MIDTERM!C69</f>
        <v>0</v>
      </c>
      <c r="D68" s="229">
        <f>MIDTERM!D69</f>
        <v>0</v>
      </c>
      <c r="E68" s="274">
        <f>MIDTERM!E69</f>
        <v>0</v>
      </c>
      <c r="F68" s="37"/>
      <c r="G68" s="38"/>
      <c r="H68" s="38"/>
      <c r="I68" s="38"/>
      <c r="J68" s="83">
        <f t="shared" si="0"/>
        <v>0</v>
      </c>
      <c r="K68" s="160" t="str">
        <f>IFERROR(IF(ISBLANK(MIDTERM!C69),"",((J68/TQ)*5-6)*-1),"")</f>
        <v/>
      </c>
      <c r="L68" s="85" t="str">
        <f t="shared" si="3"/>
        <v/>
      </c>
      <c r="M68" s="38"/>
      <c r="N68" s="38"/>
      <c r="O68" s="38"/>
      <c r="P68" s="38"/>
      <c r="Q68" s="83">
        <f t="shared" si="6"/>
        <v>0</v>
      </c>
      <c r="R68" s="161" t="str">
        <f>IFERROR(IF(ISBLANK(MIDTERM!C69),"",(((Q68/TCS)*5-6)*-1)),"")</f>
        <v/>
      </c>
      <c r="S68" s="162" t="str">
        <f t="shared" si="4"/>
        <v/>
      </c>
      <c r="T68" s="35"/>
      <c r="U68" s="36"/>
      <c r="V68" s="163">
        <f t="shared" si="11"/>
        <v>0</v>
      </c>
      <c r="W68" s="161" t="str">
        <f>IFERROR(IF(ISBLANK(MIDTERM!C69),"",((V68/TME)*5-6)*-1),"")</f>
        <v/>
      </c>
      <c r="X68" s="164" t="str">
        <f t="shared" si="5"/>
        <v/>
      </c>
      <c r="Y68" s="165">
        <f t="shared" si="10"/>
        <v>0</v>
      </c>
      <c r="Z68" s="171">
        <f>MIDTERM!Y69</f>
        <v>0</v>
      </c>
      <c r="AA68" s="172">
        <f t="shared" si="8"/>
        <v>0</v>
      </c>
      <c r="AB68" s="168">
        <f>IF(FINAL!AA68&gt;=3,5,FINAL!AA68)</f>
        <v>0</v>
      </c>
      <c r="AC68" s="173" t="str">
        <f t="shared" si="9"/>
        <v xml:space="preserve"> 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</row>
    <row r="69" spans="1:1206" s="2" customFormat="1" ht="18" customHeight="1">
      <c r="A69" s="158"/>
      <c r="B69" s="159">
        <v>53</v>
      </c>
      <c r="C69" s="229">
        <f>MIDTERM!C70</f>
        <v>0</v>
      </c>
      <c r="D69" s="229">
        <f>MIDTERM!D70</f>
        <v>0</v>
      </c>
      <c r="E69" s="274">
        <f>MIDTERM!E70</f>
        <v>0</v>
      </c>
      <c r="F69" s="37"/>
      <c r="G69" s="38"/>
      <c r="H69" s="38"/>
      <c r="I69" s="38"/>
      <c r="J69" s="83">
        <f t="shared" si="0"/>
        <v>0</v>
      </c>
      <c r="K69" s="160" t="str">
        <f>IFERROR(IF(ISBLANK(MIDTERM!C70),"",((J69/TQ)*5-6)*-1),"")</f>
        <v/>
      </c>
      <c r="L69" s="85" t="str">
        <f t="shared" si="3"/>
        <v/>
      </c>
      <c r="M69" s="38"/>
      <c r="N69" s="38"/>
      <c r="O69" s="38"/>
      <c r="P69" s="38"/>
      <c r="Q69" s="83">
        <f t="shared" si="6"/>
        <v>0</v>
      </c>
      <c r="R69" s="161" t="str">
        <f>IFERROR(IF(ISBLANK(MIDTERM!C70),"",(((Q69/TCS)*5-6)*-1)),"")</f>
        <v/>
      </c>
      <c r="S69" s="162" t="str">
        <f t="shared" si="4"/>
        <v/>
      </c>
      <c r="T69" s="35"/>
      <c r="U69" s="36"/>
      <c r="V69" s="163">
        <f t="shared" si="11"/>
        <v>0</v>
      </c>
      <c r="W69" s="161" t="str">
        <f>IFERROR(IF(ISBLANK(MIDTERM!C70),"",((V69/TME)*5-6)*-1),"")</f>
        <v/>
      </c>
      <c r="X69" s="164" t="str">
        <f t="shared" si="5"/>
        <v/>
      </c>
      <c r="Y69" s="165">
        <f t="shared" si="10"/>
        <v>0</v>
      </c>
      <c r="Z69" s="171">
        <f>MIDTERM!Y70</f>
        <v>0</v>
      </c>
      <c r="AA69" s="172">
        <f t="shared" si="8"/>
        <v>0</v>
      </c>
      <c r="AB69" s="168">
        <f>IF(FINAL!AA69&gt;=3,5,FINAL!AA69)</f>
        <v>0</v>
      </c>
      <c r="AC69" s="173" t="str">
        <f t="shared" si="9"/>
        <v xml:space="preserve"> 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</row>
    <row r="70" spans="1:1206" s="2" customFormat="1" ht="18" customHeight="1">
      <c r="A70" s="158"/>
      <c r="B70" s="170">
        <v>54</v>
      </c>
      <c r="C70" s="229">
        <f>MIDTERM!C71</f>
        <v>0</v>
      </c>
      <c r="D70" s="229">
        <f>MIDTERM!D71</f>
        <v>0</v>
      </c>
      <c r="E70" s="274">
        <f>MIDTERM!E71</f>
        <v>0</v>
      </c>
      <c r="F70" s="37"/>
      <c r="G70" s="38"/>
      <c r="H70" s="38"/>
      <c r="I70" s="38"/>
      <c r="J70" s="83">
        <f t="shared" si="0"/>
        <v>0</v>
      </c>
      <c r="K70" s="160" t="str">
        <f>IFERROR(IF(ISBLANK(MIDTERM!C71),"",((J70/TQ)*5-6)*-1),"")</f>
        <v/>
      </c>
      <c r="L70" s="85" t="str">
        <f t="shared" si="3"/>
        <v/>
      </c>
      <c r="M70" s="38"/>
      <c r="N70" s="38"/>
      <c r="O70" s="38"/>
      <c r="P70" s="38"/>
      <c r="Q70" s="83">
        <f t="shared" si="6"/>
        <v>0</v>
      </c>
      <c r="R70" s="161" t="str">
        <f>IFERROR(IF(ISBLANK(MIDTERM!C71),"",(((Q70/TCS)*5-6)*-1)),"")</f>
        <v/>
      </c>
      <c r="S70" s="162" t="str">
        <f t="shared" si="4"/>
        <v/>
      </c>
      <c r="T70" s="35"/>
      <c r="U70" s="36"/>
      <c r="V70" s="163">
        <f t="shared" si="11"/>
        <v>0</v>
      </c>
      <c r="W70" s="161" t="str">
        <f>IFERROR(IF(ISBLANK(MIDTERM!C71),"",((V70/TME)*5-6)*-1),"")</f>
        <v/>
      </c>
      <c r="X70" s="164" t="str">
        <f t="shared" si="5"/>
        <v/>
      </c>
      <c r="Y70" s="165">
        <f t="shared" si="10"/>
        <v>0</v>
      </c>
      <c r="Z70" s="171">
        <f>MIDTERM!Y71</f>
        <v>0</v>
      </c>
      <c r="AA70" s="172">
        <f t="shared" si="8"/>
        <v>0</v>
      </c>
      <c r="AB70" s="168">
        <f>IF(FINAL!AA70&gt;=3,5,FINAL!AA70)</f>
        <v>0</v>
      </c>
      <c r="AC70" s="173" t="str">
        <f t="shared" si="9"/>
        <v xml:space="preserve"> 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</row>
    <row r="71" spans="1:1206" s="2" customFormat="1" ht="18" customHeight="1">
      <c r="A71" s="158"/>
      <c r="B71" s="159">
        <v>55</v>
      </c>
      <c r="C71" s="229">
        <f>MIDTERM!C72</f>
        <v>0</v>
      </c>
      <c r="D71" s="229">
        <f>MIDTERM!D72</f>
        <v>0</v>
      </c>
      <c r="E71" s="274">
        <f>MIDTERM!E72</f>
        <v>0</v>
      </c>
      <c r="F71" s="37"/>
      <c r="G71" s="38"/>
      <c r="H71" s="38"/>
      <c r="I71" s="38"/>
      <c r="J71" s="83">
        <f t="shared" si="0"/>
        <v>0</v>
      </c>
      <c r="K71" s="160" t="str">
        <f>IFERROR(IF(ISBLANK(MIDTERM!C72),"",((J71/TQ)*5-6)*-1),"")</f>
        <v/>
      </c>
      <c r="L71" s="85" t="str">
        <f t="shared" si="3"/>
        <v/>
      </c>
      <c r="M71" s="38"/>
      <c r="N71" s="38"/>
      <c r="O71" s="38"/>
      <c r="P71" s="38"/>
      <c r="Q71" s="83">
        <f t="shared" si="6"/>
        <v>0</v>
      </c>
      <c r="R71" s="161" t="str">
        <f>IFERROR(IF(ISBLANK(MIDTERM!C72),"",(((Q71/TCS)*5-6)*-1)),"")</f>
        <v/>
      </c>
      <c r="S71" s="162" t="str">
        <f t="shared" si="4"/>
        <v/>
      </c>
      <c r="T71" s="35"/>
      <c r="U71" s="36"/>
      <c r="V71" s="163">
        <f t="shared" si="11"/>
        <v>0</v>
      </c>
      <c r="W71" s="161" t="str">
        <f>IFERROR(IF(ISBLANK(MIDTERM!C72),"",((V71/TME)*5-6)*-1),"")</f>
        <v/>
      </c>
      <c r="X71" s="164" t="str">
        <f t="shared" si="5"/>
        <v/>
      </c>
      <c r="Y71" s="165">
        <f t="shared" si="10"/>
        <v>0</v>
      </c>
      <c r="Z71" s="171">
        <f>MIDTERM!Y72</f>
        <v>0</v>
      </c>
      <c r="AA71" s="172">
        <f t="shared" si="8"/>
        <v>0</v>
      </c>
      <c r="AB71" s="168">
        <f>IF(FINAL!AA71&gt;=3,5,FINAL!AA71)</f>
        <v>0</v>
      </c>
      <c r="AC71" s="173" t="str">
        <f t="shared" si="9"/>
        <v xml:space="preserve"> 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</row>
    <row r="72" spans="1:1206" s="2" customFormat="1" ht="18" customHeight="1">
      <c r="A72" s="158"/>
      <c r="B72" s="170">
        <v>56</v>
      </c>
      <c r="C72" s="229">
        <f>MIDTERM!C73</f>
        <v>0</v>
      </c>
      <c r="D72" s="229">
        <f>MIDTERM!D73</f>
        <v>0</v>
      </c>
      <c r="E72" s="274">
        <f>MIDTERM!E73</f>
        <v>0</v>
      </c>
      <c r="F72" s="37"/>
      <c r="G72" s="38"/>
      <c r="H72" s="38"/>
      <c r="I72" s="38"/>
      <c r="J72" s="83">
        <f t="shared" si="0"/>
        <v>0</v>
      </c>
      <c r="K72" s="160" t="str">
        <f>IFERROR(IF(ISBLANK(MIDTERM!C73),"",((J72/TQ)*5-6)*-1),"")</f>
        <v/>
      </c>
      <c r="L72" s="85" t="str">
        <f t="shared" si="3"/>
        <v/>
      </c>
      <c r="M72" s="38"/>
      <c r="N72" s="38"/>
      <c r="O72" s="38"/>
      <c r="P72" s="38"/>
      <c r="Q72" s="83">
        <f t="shared" si="6"/>
        <v>0</v>
      </c>
      <c r="R72" s="161" t="str">
        <f>IFERROR(IF(ISBLANK(MIDTERM!C73),"",(((Q72/TCS)*5-6)*-1)),"")</f>
        <v/>
      </c>
      <c r="S72" s="162" t="str">
        <f t="shared" si="4"/>
        <v/>
      </c>
      <c r="T72" s="35"/>
      <c r="U72" s="36"/>
      <c r="V72" s="163">
        <f t="shared" si="11"/>
        <v>0</v>
      </c>
      <c r="W72" s="161" t="str">
        <f>IFERROR(IF(ISBLANK(MIDTERM!C73),"",((V72/TME)*5-6)*-1),"")</f>
        <v/>
      </c>
      <c r="X72" s="164" t="str">
        <f t="shared" si="5"/>
        <v/>
      </c>
      <c r="Y72" s="165">
        <f t="shared" si="10"/>
        <v>0</v>
      </c>
      <c r="Z72" s="171">
        <f>MIDTERM!Y73</f>
        <v>0</v>
      </c>
      <c r="AA72" s="172">
        <f t="shared" si="8"/>
        <v>0</v>
      </c>
      <c r="AB72" s="168">
        <f>IF(FINAL!AA72&gt;=3,5,FINAL!AA72)</f>
        <v>0</v>
      </c>
      <c r="AC72" s="173" t="str">
        <f t="shared" si="9"/>
        <v xml:space="preserve"> 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</row>
    <row r="73" spans="1:1206" s="2" customFormat="1" ht="18" customHeight="1">
      <c r="A73" s="158"/>
      <c r="B73" s="159">
        <v>57</v>
      </c>
      <c r="C73" s="229">
        <f>MIDTERM!C74</f>
        <v>0</v>
      </c>
      <c r="D73" s="229">
        <f>MIDTERM!D74</f>
        <v>0</v>
      </c>
      <c r="E73" s="274">
        <f>MIDTERM!E74</f>
        <v>0</v>
      </c>
      <c r="F73" s="37"/>
      <c r="G73" s="38"/>
      <c r="H73" s="38"/>
      <c r="I73" s="38"/>
      <c r="J73" s="83">
        <f t="shared" si="0"/>
        <v>0</v>
      </c>
      <c r="K73" s="160" t="str">
        <f>IFERROR(IF(ISBLANK(MIDTERM!C74),"",((J73/TQ)*5-6)*-1),"")</f>
        <v/>
      </c>
      <c r="L73" s="85" t="str">
        <f t="shared" si="3"/>
        <v/>
      </c>
      <c r="M73" s="38"/>
      <c r="N73" s="38"/>
      <c r="O73" s="38"/>
      <c r="P73" s="38"/>
      <c r="Q73" s="83">
        <f t="shared" si="6"/>
        <v>0</v>
      </c>
      <c r="R73" s="161" t="str">
        <f>IFERROR(IF(ISBLANK(MIDTERM!C74),"",(((Q73/TCS)*5-6)*-1)),"")</f>
        <v/>
      </c>
      <c r="S73" s="162" t="str">
        <f t="shared" si="4"/>
        <v/>
      </c>
      <c r="T73" s="35"/>
      <c r="U73" s="36"/>
      <c r="V73" s="163">
        <f t="shared" si="11"/>
        <v>0</v>
      </c>
      <c r="W73" s="161" t="str">
        <f>IFERROR(IF(ISBLANK(MIDTERM!C74),"",((V73/TME)*5-6)*-1),"")</f>
        <v/>
      </c>
      <c r="X73" s="164" t="str">
        <f t="shared" si="5"/>
        <v/>
      </c>
      <c r="Y73" s="165">
        <f t="shared" si="10"/>
        <v>0</v>
      </c>
      <c r="Z73" s="171">
        <f>MIDTERM!Y74</f>
        <v>0</v>
      </c>
      <c r="AA73" s="172">
        <f t="shared" si="8"/>
        <v>0</v>
      </c>
      <c r="AB73" s="168">
        <f>IF(FINAL!AA73&gt;=3,5,FINAL!AA73)</f>
        <v>0</v>
      </c>
      <c r="AC73" s="173" t="str">
        <f t="shared" si="9"/>
        <v xml:space="preserve"> 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</row>
    <row r="74" spans="1:1206" s="2" customFormat="1" ht="18" customHeight="1">
      <c r="A74" s="158"/>
      <c r="B74" s="170">
        <v>58</v>
      </c>
      <c r="C74" s="229">
        <f>MIDTERM!C75</f>
        <v>0</v>
      </c>
      <c r="D74" s="229">
        <f>MIDTERM!D75</f>
        <v>0</v>
      </c>
      <c r="E74" s="274">
        <f>MIDTERM!E75</f>
        <v>0</v>
      </c>
      <c r="F74" s="37"/>
      <c r="G74" s="38"/>
      <c r="H74" s="38"/>
      <c r="I74" s="38"/>
      <c r="J74" s="83">
        <f t="shared" si="0"/>
        <v>0</v>
      </c>
      <c r="K74" s="160" t="str">
        <f>IFERROR(IF(ISBLANK(MIDTERM!C75),"",((J74/TQ)*5-6)*-1),"")</f>
        <v/>
      </c>
      <c r="L74" s="85" t="str">
        <f t="shared" si="3"/>
        <v/>
      </c>
      <c r="M74" s="38"/>
      <c r="N74" s="38"/>
      <c r="O74" s="38"/>
      <c r="P74" s="38"/>
      <c r="Q74" s="83">
        <f t="shared" si="6"/>
        <v>0</v>
      </c>
      <c r="R74" s="161" t="str">
        <f>IFERROR(IF(ISBLANK(MIDTERM!C75),"",(((Q74/TCS)*5-6)*-1)),"")</f>
        <v/>
      </c>
      <c r="S74" s="162" t="str">
        <f t="shared" si="4"/>
        <v/>
      </c>
      <c r="T74" s="35"/>
      <c r="U74" s="36"/>
      <c r="V74" s="163">
        <f t="shared" si="11"/>
        <v>0</v>
      </c>
      <c r="W74" s="161" t="str">
        <f>IFERROR(IF(ISBLANK(MIDTERM!C75),"",((V74/TME)*5-6)*-1),"")</f>
        <v/>
      </c>
      <c r="X74" s="164" t="str">
        <f t="shared" si="5"/>
        <v/>
      </c>
      <c r="Y74" s="165">
        <f t="shared" si="10"/>
        <v>0</v>
      </c>
      <c r="Z74" s="171">
        <f>MIDTERM!Y75</f>
        <v>0</v>
      </c>
      <c r="AA74" s="172">
        <f t="shared" si="8"/>
        <v>0</v>
      </c>
      <c r="AB74" s="168">
        <f>IF(FINAL!AA74&gt;=3,5,FINAL!AA74)</f>
        <v>0</v>
      </c>
      <c r="AC74" s="173" t="str">
        <f t="shared" si="9"/>
        <v xml:space="preserve"> 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</row>
    <row r="75" spans="1:1206" s="2" customFormat="1" ht="18" customHeight="1">
      <c r="A75" s="158"/>
      <c r="B75" s="159">
        <v>59</v>
      </c>
      <c r="C75" s="229">
        <f>MIDTERM!C76</f>
        <v>0</v>
      </c>
      <c r="D75" s="229">
        <f>MIDTERM!D76</f>
        <v>0</v>
      </c>
      <c r="E75" s="274">
        <f>MIDTERM!E76</f>
        <v>0</v>
      </c>
      <c r="F75" s="37"/>
      <c r="G75" s="38"/>
      <c r="H75" s="38"/>
      <c r="I75" s="38"/>
      <c r="J75" s="174">
        <f t="shared" si="0"/>
        <v>0</v>
      </c>
      <c r="K75" s="160" t="str">
        <f>IFERROR(IF(ISBLANK(MIDTERM!C76),"",((J75/TQ)*5-6)*-1),"")</f>
        <v/>
      </c>
      <c r="L75" s="85" t="str">
        <f t="shared" si="3"/>
        <v/>
      </c>
      <c r="M75" s="38"/>
      <c r="N75" s="38"/>
      <c r="O75" s="38"/>
      <c r="P75" s="38"/>
      <c r="Q75" s="174">
        <f t="shared" si="6"/>
        <v>0</v>
      </c>
      <c r="R75" s="161" t="str">
        <f>IFERROR(IF(ISBLANK(MIDTERM!C76),"",(((Q75/TCS)*5-6)*-1)),"")</f>
        <v/>
      </c>
      <c r="S75" s="162" t="str">
        <f t="shared" si="4"/>
        <v/>
      </c>
      <c r="T75" s="38"/>
      <c r="U75" s="51"/>
      <c r="V75" s="175">
        <f t="shared" si="11"/>
        <v>0</v>
      </c>
      <c r="W75" s="176" t="str">
        <f>IFERROR(IF(ISBLANK(MIDTERM!C76),"",((V75/TME)*5-6)*-1),"")</f>
        <v/>
      </c>
      <c r="X75" s="177" t="str">
        <f t="shared" si="5"/>
        <v/>
      </c>
      <c r="Y75" s="165">
        <f t="shared" si="10"/>
        <v>0</v>
      </c>
      <c r="Z75" s="171">
        <f>MIDTERM!Y76</f>
        <v>0</v>
      </c>
      <c r="AA75" s="172">
        <f t="shared" si="8"/>
        <v>0</v>
      </c>
      <c r="AB75" s="178">
        <f>IF(FINAL!AA75&gt;=3,5,FINAL!AA75)</f>
        <v>0</v>
      </c>
      <c r="AC75" s="173" t="str">
        <f t="shared" si="9"/>
        <v xml:space="preserve"> 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</row>
    <row r="76" spans="1:1206" s="2" customFormat="1" ht="18" customHeight="1" thickBot="1">
      <c r="A76" s="158"/>
      <c r="B76" s="179">
        <v>60</v>
      </c>
      <c r="C76" s="230">
        <f>MIDTERM!C77</f>
        <v>0</v>
      </c>
      <c r="D76" s="230">
        <f>MIDTERM!D77</f>
        <v>0</v>
      </c>
      <c r="E76" s="275">
        <f>MIDTERM!E77</f>
        <v>0</v>
      </c>
      <c r="F76" s="39"/>
      <c r="G76" s="40"/>
      <c r="H76" s="40"/>
      <c r="I76" s="40"/>
      <c r="J76" s="93">
        <f t="shared" si="0"/>
        <v>0</v>
      </c>
      <c r="K76" s="180" t="str">
        <f>IFERROR(IF(ISBLANK(MIDTERM!C77),"",((J76/TQ)*5-6)*-1),"")</f>
        <v/>
      </c>
      <c r="L76" s="95" t="str">
        <f t="shared" si="3"/>
        <v/>
      </c>
      <c r="M76" s="40"/>
      <c r="N76" s="40"/>
      <c r="O76" s="40"/>
      <c r="P76" s="40"/>
      <c r="Q76" s="93">
        <f t="shared" si="6"/>
        <v>0</v>
      </c>
      <c r="R76" s="181" t="str">
        <f>IFERROR(IF(ISBLANK(MIDTERM!C77),"",(((Q76/TCS)*5-6)*-1)),"")</f>
        <v/>
      </c>
      <c r="S76" s="182" t="str">
        <f t="shared" si="4"/>
        <v/>
      </c>
      <c r="T76" s="40"/>
      <c r="U76" s="50"/>
      <c r="V76" s="183">
        <f t="shared" si="11"/>
        <v>0</v>
      </c>
      <c r="W76" s="181" t="str">
        <f>IFERROR(IF(ISBLANK(MIDTERM!C77),"",((V76/TME)*5-6)*-1),"")</f>
        <v/>
      </c>
      <c r="X76" s="184" t="str">
        <f t="shared" si="5"/>
        <v/>
      </c>
      <c r="Y76" s="185">
        <f t="shared" si="10"/>
        <v>0</v>
      </c>
      <c r="Z76" s="186">
        <f>MIDTERM!Y77</f>
        <v>0</v>
      </c>
      <c r="AA76" s="187">
        <f t="shared" si="8"/>
        <v>0</v>
      </c>
      <c r="AB76" s="188">
        <f>IF(FINAL!AA76&gt;=3,5,FINAL!AA76)</f>
        <v>0</v>
      </c>
      <c r="AC76" s="189" t="str">
        <f t="shared" si="9"/>
        <v xml:space="preserve"> 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</row>
    <row r="77" spans="1:1206" ht="20.25" customHeight="1">
      <c r="B77" s="190"/>
      <c r="C77" s="20"/>
      <c r="D77" s="14"/>
      <c r="E77" s="191"/>
      <c r="F77" s="191"/>
      <c r="G77" s="191"/>
      <c r="H77" s="191"/>
      <c r="I77" s="191"/>
      <c r="J77" s="191"/>
      <c r="K77" s="192"/>
      <c r="L77" s="193"/>
      <c r="M77" s="191"/>
      <c r="N77" s="191"/>
      <c r="O77" s="191"/>
      <c r="P77" s="191"/>
      <c r="Q77" s="191"/>
      <c r="R77" s="14"/>
      <c r="S77" s="194"/>
      <c r="T77" s="191"/>
      <c r="U77" s="14"/>
      <c r="V77" s="14"/>
      <c r="W77" s="14"/>
      <c r="X77" s="194"/>
      <c r="Y77" s="192"/>
      <c r="Z77" s="14"/>
      <c r="AA77" s="14"/>
      <c r="AB77" s="14"/>
      <c r="AC77" s="14"/>
    </row>
    <row r="78" spans="1:1206" ht="20.25" customHeight="1">
      <c r="B78" s="190"/>
      <c r="C78" s="20"/>
      <c r="D78" s="14"/>
      <c r="E78" s="191"/>
      <c r="F78" s="191"/>
      <c r="G78" s="191"/>
      <c r="H78" s="191"/>
      <c r="I78" s="191"/>
      <c r="J78" s="191"/>
      <c r="K78" s="192"/>
      <c r="L78" s="193"/>
      <c r="M78" s="191"/>
      <c r="N78" s="191"/>
      <c r="O78" s="191"/>
      <c r="P78" s="191"/>
      <c r="Q78" s="191"/>
      <c r="R78" s="14"/>
      <c r="S78" s="194"/>
      <c r="T78" s="191"/>
      <c r="U78" s="14"/>
      <c r="V78" s="14"/>
      <c r="W78" s="14"/>
      <c r="X78" s="194"/>
      <c r="Y78" s="192"/>
      <c r="Z78" s="14"/>
      <c r="AA78" s="14"/>
      <c r="AB78" s="14"/>
      <c r="AC78" s="14"/>
    </row>
    <row r="79" spans="1:1206" ht="15" customHeight="1">
      <c r="B79" s="190"/>
      <c r="C79" s="20"/>
      <c r="D79" s="195" t="s">
        <v>23</v>
      </c>
      <c r="E79" s="196"/>
      <c r="F79" s="197"/>
      <c r="G79" s="197" t="s">
        <v>24</v>
      </c>
      <c r="H79" s="197"/>
      <c r="I79" s="198"/>
      <c r="J79" s="197"/>
      <c r="K79" s="197" t="s">
        <v>25</v>
      </c>
      <c r="L79" s="198"/>
      <c r="M79" s="199"/>
      <c r="N79" s="199"/>
      <c r="O79" s="199"/>
      <c r="P79" s="199"/>
      <c r="Q79" s="199"/>
      <c r="R79" s="199"/>
      <c r="S79" s="199"/>
      <c r="T79" s="199"/>
      <c r="U79" s="199"/>
      <c r="V79" s="14"/>
      <c r="W79" s="14"/>
      <c r="X79" s="194"/>
      <c r="Y79" s="192"/>
      <c r="Z79" s="14"/>
      <c r="AA79" s="14"/>
      <c r="AB79" s="14"/>
      <c r="AC79" s="14"/>
    </row>
    <row r="80" spans="1:1206" ht="15" customHeight="1">
      <c r="B80" s="190"/>
      <c r="C80" s="20"/>
      <c r="D80" s="200">
        <f>'Basic Info'!C18</f>
        <v>39</v>
      </c>
      <c r="E80" s="201"/>
      <c r="F80" s="202"/>
      <c r="G80" s="202">
        <f>IF(ISBLANK(D80),"",SUM(COUNTIF((AC17:AC76),"passed")))</f>
        <v>1</v>
      </c>
      <c r="H80" s="202"/>
      <c r="I80" s="203"/>
      <c r="J80" s="196"/>
      <c r="K80" s="204">
        <f>IF(ISBLANK(G80),"",SUM(COUNTIF((AC17:AC76),"FAILED")))</f>
        <v>38</v>
      </c>
      <c r="L80" s="205"/>
      <c r="M80" s="206"/>
      <c r="N80" s="206"/>
      <c r="O80" s="206"/>
      <c r="P80" s="206"/>
      <c r="Q80" s="206"/>
      <c r="R80" s="206"/>
      <c r="S80" s="206"/>
      <c r="T80" s="206"/>
      <c r="U80" s="206"/>
      <c r="V80" s="14"/>
      <c r="W80" s="14"/>
      <c r="X80" s="194"/>
      <c r="Y80" s="192"/>
      <c r="Z80" s="14"/>
      <c r="AA80" s="14"/>
      <c r="AB80" s="14"/>
      <c r="AC80" s="14"/>
    </row>
    <row r="81" spans="2:29" ht="15" customHeight="1">
      <c r="B81" s="190"/>
      <c r="C81" s="20"/>
      <c r="D81" s="207" t="s">
        <v>26</v>
      </c>
      <c r="E81" s="196"/>
      <c r="F81" s="197"/>
      <c r="G81" s="197">
        <f>IF((ISBLANK('Basic Info'!C18))," ",(G80/D80)*100)</f>
        <v>2.5641025641025639</v>
      </c>
      <c r="H81" s="197"/>
      <c r="I81" s="198"/>
      <c r="J81" s="208"/>
      <c r="K81" s="209">
        <f>IF(ISBLANK('Basic Info'!C18), "", K80/D80*100)</f>
        <v>97.435897435897431</v>
      </c>
      <c r="L81" s="203"/>
      <c r="M81" s="206"/>
      <c r="N81" s="206"/>
      <c r="O81" s="206"/>
      <c r="P81" s="206"/>
      <c r="Q81" s="206"/>
      <c r="R81" s="206"/>
      <c r="S81" s="206"/>
      <c r="T81" s="206"/>
      <c r="U81" s="206"/>
      <c r="V81" s="14"/>
      <c r="W81" s="14"/>
      <c r="X81" s="194"/>
      <c r="Y81" s="192"/>
      <c r="Z81" s="14"/>
      <c r="AA81" s="14"/>
      <c r="AB81" s="14"/>
      <c r="AC81" s="14"/>
    </row>
    <row r="82" spans="2:29" ht="15" customHeight="1">
      <c r="B82" s="190"/>
      <c r="C82" s="210"/>
      <c r="D82" s="158"/>
      <c r="E82" s="190"/>
      <c r="F82" s="190"/>
      <c r="G82" s="190"/>
      <c r="H82" s="190"/>
      <c r="I82" s="190"/>
      <c r="J82" s="190"/>
      <c r="K82" s="211"/>
      <c r="L82" s="212"/>
      <c r="M82" s="190"/>
      <c r="N82" s="190"/>
      <c r="O82" s="190"/>
      <c r="P82" s="190"/>
      <c r="Q82" s="190"/>
      <c r="R82" s="158"/>
      <c r="S82" s="213"/>
      <c r="T82" s="190"/>
      <c r="U82" s="158"/>
      <c r="V82" s="158"/>
      <c r="W82" s="158"/>
      <c r="X82" s="213"/>
      <c r="Y82" s="211"/>
      <c r="Z82" s="158"/>
      <c r="AA82" s="158"/>
      <c r="AB82" s="158"/>
      <c r="AC82" s="158"/>
    </row>
    <row r="83" spans="2:29" ht="15" customHeight="1">
      <c r="B83" s="190"/>
      <c r="C83" s="210"/>
      <c r="D83" s="106" t="s">
        <v>21</v>
      </c>
      <c r="E83" s="107"/>
      <c r="F83" s="104"/>
      <c r="G83" s="106" t="s">
        <v>15</v>
      </c>
      <c r="H83" s="107"/>
      <c r="I83" s="107"/>
      <c r="J83" s="107"/>
      <c r="K83" s="107"/>
      <c r="L83" s="109"/>
      <c r="M83" s="214"/>
      <c r="N83" s="106" t="s">
        <v>16</v>
      </c>
      <c r="O83" s="107"/>
      <c r="P83" s="107"/>
      <c r="Q83" s="107"/>
      <c r="R83" s="107"/>
      <c r="S83" s="105"/>
      <c r="T83" s="108"/>
      <c r="U83" s="104"/>
      <c r="V83" s="215" t="s">
        <v>17</v>
      </c>
      <c r="W83" s="105"/>
      <c r="X83" s="105"/>
      <c r="Y83" s="108"/>
      <c r="Z83" s="109"/>
      <c r="AA83" s="216"/>
      <c r="AB83" s="217"/>
      <c r="AC83" s="158"/>
    </row>
    <row r="84" spans="2:29" ht="15" customHeight="1">
      <c r="B84" s="190"/>
      <c r="C84" s="210"/>
      <c r="D84" s="111"/>
      <c r="F84" s="112"/>
      <c r="G84" s="111"/>
      <c r="H84"/>
      <c r="I84"/>
      <c r="J84"/>
      <c r="K84"/>
      <c r="L84"/>
      <c r="M84"/>
      <c r="N84" s="111"/>
      <c r="O84"/>
      <c r="P84"/>
      <c r="Q84"/>
      <c r="S84"/>
      <c r="T84"/>
      <c r="U84" s="112"/>
      <c r="X84"/>
      <c r="Y84"/>
      <c r="AA84" s="158"/>
      <c r="AB84" s="218"/>
      <c r="AC84" s="158"/>
    </row>
    <row r="85" spans="2:29" ht="15" customHeight="1">
      <c r="B85" s="190"/>
      <c r="C85" s="210"/>
      <c r="D85" s="115" t="str">
        <f>'Basic Info'!C4</f>
        <v>HERNAN JR. E. TRILLANO, MIT</v>
      </c>
      <c r="E85" s="219"/>
      <c r="F85" s="120"/>
      <c r="G85" s="220" t="str">
        <f>'Basic Info'!C6</f>
        <v>KENNETH ROY A. ANTATICO, MIT, LPT</v>
      </c>
      <c r="H85" s="119"/>
      <c r="I85" s="119"/>
      <c r="J85" s="119"/>
      <c r="K85" s="119"/>
      <c r="L85" s="119"/>
      <c r="M85" s="119"/>
      <c r="N85" s="221" t="str">
        <f>'Basic Info'!C7</f>
        <v>HECTOR L. LAVILLES JR., Ph.D.Ed.</v>
      </c>
      <c r="O85" s="4"/>
      <c r="P85"/>
      <c r="Q85"/>
      <c r="S85"/>
      <c r="T85"/>
      <c r="U85" s="112"/>
      <c r="V85" s="222" t="s">
        <v>96</v>
      </c>
      <c r="X85"/>
      <c r="Y85"/>
      <c r="AB85" s="112"/>
      <c r="AC85" s="158"/>
    </row>
    <row r="86" spans="2:29" ht="15" customHeight="1">
      <c r="B86" s="190"/>
      <c r="C86" s="210"/>
      <c r="D86" s="223" t="s">
        <v>18</v>
      </c>
      <c r="E86" s="208"/>
      <c r="F86" s="28"/>
      <c r="G86" s="223" t="s">
        <v>19</v>
      </c>
      <c r="H86" s="27"/>
      <c r="I86" s="27"/>
      <c r="J86" s="27"/>
      <c r="K86" s="27"/>
      <c r="L86" s="27"/>
      <c r="M86" s="27"/>
      <c r="N86" s="223" t="s">
        <v>22</v>
      </c>
      <c r="O86" s="27"/>
      <c r="P86" s="27"/>
      <c r="Q86" s="27"/>
      <c r="R86" s="27"/>
      <c r="S86" s="27"/>
      <c r="T86" s="27"/>
      <c r="U86" s="28"/>
      <c r="V86" s="224" t="s">
        <v>20</v>
      </c>
      <c r="W86" s="27"/>
      <c r="X86" s="27"/>
      <c r="Y86" s="27"/>
      <c r="Z86" s="27"/>
      <c r="AA86" s="27"/>
      <c r="AB86" s="28"/>
      <c r="AC86" s="158"/>
    </row>
    <row r="87" spans="2:29" ht="15" customHeight="1">
      <c r="B87" s="190"/>
      <c r="C87" s="210"/>
      <c r="D87" s="158"/>
      <c r="E87" s="190"/>
      <c r="F87" s="190"/>
      <c r="G87" s="190"/>
      <c r="H87" s="190"/>
      <c r="I87" s="190"/>
      <c r="J87" s="190"/>
      <c r="K87" s="211"/>
      <c r="L87" s="212"/>
      <c r="M87" s="190"/>
      <c r="N87" s="190"/>
      <c r="O87" s="190"/>
      <c r="P87" s="190"/>
      <c r="Q87" s="190"/>
      <c r="R87" s="158"/>
      <c r="S87" s="213"/>
      <c r="T87" s="190"/>
      <c r="U87" s="158"/>
      <c r="V87" s="158"/>
      <c r="W87" s="158"/>
      <c r="X87" s="213"/>
      <c r="Y87" s="211"/>
      <c r="Z87" s="158"/>
      <c r="AA87" s="158"/>
      <c r="AB87" s="158"/>
      <c r="AC87" s="158"/>
    </row>
    <row r="88" spans="2:29" ht="15" customHeight="1">
      <c r="B88" s="190"/>
      <c r="C88" s="210"/>
      <c r="D88" s="158"/>
      <c r="E88" s="190"/>
      <c r="F88" s="190"/>
      <c r="G88" s="190"/>
      <c r="H88" s="190"/>
      <c r="I88" s="190"/>
      <c r="J88" s="190"/>
      <c r="K88" s="211"/>
      <c r="L88" s="212"/>
      <c r="M88" s="190"/>
      <c r="N88" s="190"/>
      <c r="O88" s="190"/>
      <c r="P88" s="190"/>
      <c r="Q88" s="190"/>
      <c r="R88" s="158"/>
      <c r="S88" s="213"/>
      <c r="T88" s="190"/>
      <c r="U88" s="158"/>
      <c r="V88" s="158"/>
      <c r="W88" s="158"/>
      <c r="X88" s="213"/>
      <c r="Y88" s="211"/>
      <c r="Z88" s="158"/>
      <c r="AA88" s="158"/>
      <c r="AB88" s="158"/>
      <c r="AC88" s="158"/>
    </row>
    <row r="89" spans="2:29" ht="15" customHeight="1">
      <c r="B89" s="190"/>
      <c r="C89" s="210"/>
      <c r="D89" s="158"/>
      <c r="E89" s="190"/>
      <c r="F89" s="190"/>
      <c r="G89" s="190"/>
      <c r="H89" s="190"/>
      <c r="I89" s="190"/>
      <c r="J89" s="190"/>
      <c r="K89" s="211"/>
      <c r="L89" s="212"/>
      <c r="M89" s="190"/>
      <c r="N89" s="190"/>
      <c r="O89" s="190"/>
      <c r="P89" s="190"/>
      <c r="Q89" s="190"/>
      <c r="R89" s="158"/>
      <c r="S89" s="213"/>
      <c r="T89" s="190"/>
      <c r="U89" s="158"/>
      <c r="V89" s="158"/>
      <c r="W89" s="158"/>
      <c r="X89" s="213"/>
      <c r="Y89" s="211"/>
      <c r="Z89" s="158"/>
      <c r="AA89" s="158"/>
      <c r="AB89" s="158"/>
      <c r="AC89" s="158"/>
    </row>
    <row r="90" spans="2:29" ht="15" customHeight="1"/>
    <row r="91" spans="2:29" ht="15" customHeight="1"/>
    <row r="92" spans="2:29" ht="15" customHeight="1"/>
    <row r="93" spans="2:29" ht="15" customHeight="1"/>
    <row r="94" spans="2:29" ht="15" customHeight="1"/>
    <row r="95" spans="2:29" ht="15" customHeight="1"/>
    <row r="96" spans="2:29" ht="15" customHeight="1"/>
    <row r="97" spans="702:702" ht="15" customHeight="1"/>
    <row r="98" spans="702:702" ht="15" customHeight="1"/>
    <row r="99" spans="702:702" ht="15" customHeight="1"/>
    <row r="100" spans="702:702" ht="15" customHeight="1"/>
    <row r="101" spans="702:702" ht="15" customHeight="1"/>
    <row r="102" spans="702:702" ht="15" customHeight="1">
      <c r="ZZ102" t="s">
        <v>97</v>
      </c>
    </row>
    <row r="103" spans="702:702" ht="15" customHeight="1"/>
    <row r="104" spans="702:702" ht="15" customHeight="1"/>
    <row r="105" spans="702:702" ht="15" customHeight="1"/>
    <row r="106" spans="702:702" ht="15" customHeight="1"/>
    <row r="107" spans="702:702" ht="15" customHeight="1"/>
    <row r="108" spans="702:702" ht="15" customHeight="1"/>
    <row r="109" spans="702:702" ht="15" customHeight="1"/>
    <row r="110" spans="702:702" ht="15" customHeight="1"/>
    <row r="111" spans="702:702" ht="15" customHeight="1"/>
    <row r="112" spans="702:70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</sheetData>
  <sortState xmlns:xlrd2="http://schemas.microsoft.com/office/spreadsheetml/2017/richdata2" ref="C17:D19">
    <sortCondition ref="C17"/>
  </sortState>
  <phoneticPr fontId="14" type="noConversion"/>
  <conditionalFormatting sqref="F17:F76">
    <cfRule type="cellIs" dxfId="13" priority="34" operator="greaterThan">
      <formula>$F$16</formula>
    </cfRule>
    <cfRule type="colorScale" priority="35">
      <colorScale>
        <cfvo type="num" val="0"/>
        <cfvo type="num" val="$F$16"/>
        <color theme="0"/>
        <color theme="0"/>
      </colorScale>
    </cfRule>
  </conditionalFormatting>
  <conditionalFormatting sqref="G17:G76">
    <cfRule type="cellIs" dxfId="12" priority="32" operator="greaterThan">
      <formula>$G$16</formula>
    </cfRule>
    <cfRule type="colorScale" priority="33">
      <colorScale>
        <cfvo type="num" val="0"/>
        <cfvo type="num" val="$F$16"/>
        <color theme="0"/>
        <color theme="0"/>
      </colorScale>
    </cfRule>
  </conditionalFormatting>
  <conditionalFormatting sqref="H17:H76">
    <cfRule type="cellIs" dxfId="11" priority="30" operator="greaterThan">
      <formula>$H$16</formula>
    </cfRule>
    <cfRule type="colorScale" priority="31">
      <colorScale>
        <cfvo type="num" val="0"/>
        <cfvo type="num" val="$H$16"/>
        <color theme="0"/>
        <color theme="0"/>
      </colorScale>
    </cfRule>
  </conditionalFormatting>
  <conditionalFormatting sqref="I17:I76">
    <cfRule type="cellIs" dxfId="10" priority="28" operator="greaterThan">
      <formula>$I$16</formula>
    </cfRule>
    <cfRule type="colorScale" priority="29">
      <colorScale>
        <cfvo type="num" val="0"/>
        <cfvo type="num" val="$I$16"/>
        <color theme="0"/>
        <color theme="0"/>
      </colorScale>
    </cfRule>
  </conditionalFormatting>
  <conditionalFormatting sqref="M17:M76">
    <cfRule type="cellIs" dxfId="9" priority="22" operator="greaterThan">
      <formula>$M$16</formula>
    </cfRule>
    <cfRule type="colorScale" priority="23">
      <colorScale>
        <cfvo type="num" val="0"/>
        <cfvo type="num" val="$F$16"/>
        <color theme="0"/>
        <color theme="0"/>
      </colorScale>
    </cfRule>
  </conditionalFormatting>
  <conditionalFormatting sqref="N17:N76">
    <cfRule type="cellIs" dxfId="8" priority="20" operator="greaterThan">
      <formula>$N$16</formula>
    </cfRule>
    <cfRule type="colorScale" priority="21">
      <colorScale>
        <cfvo type="num" val="0"/>
        <cfvo type="num" val="$G$16"/>
        <color theme="0"/>
        <color theme="0"/>
      </colorScale>
    </cfRule>
  </conditionalFormatting>
  <conditionalFormatting sqref="O17:O76">
    <cfRule type="cellIs" dxfId="7" priority="18" operator="greaterThan">
      <formula>$O$16</formula>
    </cfRule>
    <cfRule type="colorScale" priority="19">
      <colorScale>
        <cfvo type="num" val="0"/>
        <cfvo type="num" val="$H$16"/>
        <color theme="0"/>
        <color theme="0"/>
      </colorScale>
    </cfRule>
  </conditionalFormatting>
  <conditionalFormatting sqref="P17:P76">
    <cfRule type="cellIs" dxfId="6" priority="16" operator="greaterThan">
      <formula>$P$16</formula>
    </cfRule>
    <cfRule type="colorScale" priority="17">
      <colorScale>
        <cfvo type="num" val="0"/>
        <cfvo type="num" val="$I$16"/>
        <color theme="0"/>
        <color theme="0"/>
      </colorScale>
    </cfRule>
  </conditionalFormatting>
  <conditionalFormatting sqref="T17:T76">
    <cfRule type="cellIs" dxfId="5" priority="1" operator="greaterThan">
      <formula>$T$16</formula>
    </cfRule>
    <cfRule type="colorScale" priority="2">
      <colorScale>
        <cfvo type="num" val="0"/>
        <cfvo type="num" val="$T$16"/>
        <color theme="0"/>
        <color theme="0"/>
      </colorScale>
    </cfRule>
  </conditionalFormatting>
  <conditionalFormatting sqref="U17:U76">
    <cfRule type="cellIs" dxfId="4" priority="3" stopIfTrue="1" operator="greaterThan">
      <formula>$U$16</formula>
    </cfRule>
    <cfRule type="colorScale" priority="4">
      <colorScale>
        <cfvo type="num" val="0"/>
        <cfvo type="num" val="$U$16"/>
        <color theme="0"/>
        <color theme="0"/>
      </colorScale>
    </cfRule>
    <cfRule type="colorScale" priority="25">
      <colorScale>
        <cfvo type="num" val="0"/>
        <cfvo type="num" val="$U$16"/>
        <color theme="0"/>
        <color theme="0"/>
      </colorScale>
    </cfRule>
  </conditionalFormatting>
  <conditionalFormatting sqref="U18:U76">
    <cfRule type="colorScale" priority="5">
      <colorScale>
        <cfvo type="num" val="0"/>
        <cfvo type="num" val="$U$16"/>
        <color theme="0"/>
        <color theme="0"/>
      </colorScale>
    </cfRule>
    <cfRule type="cellIs" dxfId="3" priority="6" stopIfTrue="1" operator="greaterThan">
      <formula>$U$17</formula>
    </cfRule>
    <cfRule type="cellIs" dxfId="2" priority="24" stopIfTrue="1" operator="greaterThan">
      <formula>$T$16</formula>
    </cfRule>
  </conditionalFormatting>
  <conditionalFormatting sqref="AB16:AB76">
    <cfRule type="cellIs" dxfId="1" priority="13" operator="greaterThan">
      <formula>3</formula>
    </cfRule>
  </conditionalFormatting>
  <conditionalFormatting sqref="AC17:AC76">
    <cfRule type="cellIs" dxfId="0" priority="9" operator="equal">
      <formula>"FAILED"</formula>
    </cfRule>
  </conditionalFormatting>
  <dataValidations count="1">
    <dataValidation allowBlank="1" showInputMessage="1" showErrorMessage="1" prompt="Last Name, First Name MI" sqref="C17:E76" xr:uid="{00000000-0002-0000-0300-000002000000}"/>
  </dataValidations>
  <printOptions horizontalCentered="1" verticalCentered="1"/>
  <pageMargins left="3.937007874015748E-2" right="3.937007874015748E-2" top="3.937007874015748E-2" bottom="3.937007874015748E-2" header="3.937007874015748E-2" footer="3.937007874015748E-2"/>
  <pageSetup paperSize="10000" scale="56" orientation="portrait" horizontalDpi="360" verticalDpi="36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91ABB62F-B73A-41DF-ACA5-D591ACC876A1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sqref>AC17</xm:sqref>
            </x14:sparkline>
            <x14:sparkline>
              <xm:sqref>AC18</xm:sqref>
            </x14:sparkline>
            <x14:sparkline>
              <xm:sqref>AC19</xm:sqref>
            </x14:sparkline>
            <x14:sparkline>
              <xm:sqref>AC20</xm:sqref>
            </x14:sparkline>
            <x14:sparkline>
              <xm:sqref>AC21</xm:sqref>
            </x14:sparkline>
            <x14:sparkline>
              <xm:sqref>AC22</xm:sqref>
            </x14:sparkline>
            <x14:sparkline>
              <xm:sqref>AC23</xm:sqref>
            </x14:sparkline>
            <x14:sparkline>
              <xm:sqref>AC24</xm:sqref>
            </x14:sparkline>
            <x14:sparkline>
              <xm:sqref>AC25</xm:sqref>
            </x14:sparkline>
            <x14:sparkline>
              <xm:sqref>AC26</xm:sqref>
            </x14:sparkline>
            <x14:sparkline>
              <xm:sqref>AC27</xm:sqref>
            </x14:sparkline>
            <x14:sparkline>
              <xm:sqref>AC28</xm:sqref>
            </x14:sparkline>
            <x14:sparkline>
              <xm:sqref>AC29</xm:sqref>
            </x14:sparkline>
            <x14:sparkline>
              <xm:sqref>AC30</xm:sqref>
            </x14:sparkline>
            <x14:sparkline>
              <xm:sqref>AC31</xm:sqref>
            </x14:sparkline>
            <x14:sparkline>
              <xm:sqref>AC32</xm:sqref>
            </x14:sparkline>
            <x14:sparkline>
              <xm:sqref>AC33</xm:sqref>
            </x14:sparkline>
            <x14:sparkline>
              <xm:sqref>AC34</xm:sqref>
            </x14:sparkline>
            <x14:sparkline>
              <xm:sqref>AC35</xm:sqref>
            </x14:sparkline>
            <x14:sparkline>
              <xm:sqref>AC36</xm:sqref>
            </x14:sparkline>
            <x14:sparkline>
              <xm:sqref>AC37</xm:sqref>
            </x14:sparkline>
            <x14:sparkline>
              <xm:sqref>AC38</xm:sqref>
            </x14:sparkline>
            <x14:sparkline>
              <xm:sqref>AC39</xm:sqref>
            </x14:sparkline>
            <x14:sparkline>
              <xm:sqref>AC40</xm:sqref>
            </x14:sparkline>
            <x14:sparkline>
              <xm:sqref>AC41</xm:sqref>
            </x14:sparkline>
            <x14:sparkline>
              <xm:sqref>AC42</xm:sqref>
            </x14:sparkline>
            <x14:sparkline>
              <xm:sqref>AC43</xm:sqref>
            </x14:sparkline>
            <x14:sparkline>
              <xm:sqref>AC44</xm:sqref>
            </x14:sparkline>
            <x14:sparkline>
              <xm:sqref>AC45</xm:sqref>
            </x14:sparkline>
            <x14:sparkline>
              <xm:sqref>AC46</xm:sqref>
            </x14:sparkline>
            <x14:sparkline>
              <xm:sqref>AC47</xm:sqref>
            </x14:sparkline>
            <x14:sparkline>
              <xm:sqref>AC48</xm:sqref>
            </x14:sparkline>
            <x14:sparkline>
              <xm:sqref>AC49</xm:sqref>
            </x14:sparkline>
            <x14:sparkline>
              <xm:sqref>AC50</xm:sqref>
            </x14:sparkline>
            <x14:sparkline>
              <xm:sqref>AC51</xm:sqref>
            </x14:sparkline>
            <x14:sparkline>
              <xm:sqref>AC52</xm:sqref>
            </x14:sparkline>
            <x14:sparkline>
              <xm:sqref>AC53</xm:sqref>
            </x14:sparkline>
            <x14:sparkline>
              <xm:sqref>AC54</xm:sqref>
            </x14:sparkline>
            <x14:sparkline>
              <xm:sqref>AC55</xm:sqref>
            </x14:sparkline>
            <x14:sparkline>
              <xm:sqref>AC56</xm:sqref>
            </x14:sparkline>
            <x14:sparkline>
              <xm:sqref>AC57</xm:sqref>
            </x14:sparkline>
            <x14:sparkline>
              <xm:sqref>AC58</xm:sqref>
            </x14:sparkline>
            <x14:sparkline>
              <xm:sqref>AC59</xm:sqref>
            </x14:sparkline>
            <x14:sparkline>
              <xm:sqref>AC60</xm:sqref>
            </x14:sparkline>
            <x14:sparkline>
              <xm:sqref>AC61</xm:sqref>
            </x14:sparkline>
            <x14:sparkline>
              <xm:sqref>AC62</xm:sqref>
            </x14:sparkline>
            <x14:sparkline>
              <xm:sqref>AC63</xm:sqref>
            </x14:sparkline>
            <x14:sparkline>
              <xm:sqref>AC64</xm:sqref>
            </x14:sparkline>
            <x14:sparkline>
              <xm:sqref>AC65</xm:sqref>
            </x14:sparkline>
            <x14:sparkline>
              <xm:sqref>AC66</xm:sqref>
            </x14:sparkline>
            <x14:sparkline>
              <xm:sqref>AC67</xm:sqref>
            </x14:sparkline>
            <x14:sparkline>
              <xm:sqref>AC68</xm:sqref>
            </x14:sparkline>
            <x14:sparkline>
              <xm:sqref>AC69</xm:sqref>
            </x14:sparkline>
            <x14:sparkline>
              <xm:sqref>AC70</xm:sqref>
            </x14:sparkline>
            <x14:sparkline>
              <xm:sqref>AC71</xm:sqref>
            </x14:sparkline>
            <x14:sparkline>
              <xm:sqref>AC72</xm:sqref>
            </x14:sparkline>
            <x14:sparkline>
              <xm:sqref>AC73</xm:sqref>
            </x14:sparkline>
            <x14:sparkline>
              <xm:sqref>AC74</xm:sqref>
            </x14:sparkline>
            <x14:sparkline>
              <xm:sqref>AC75</xm:sqref>
            </x14:sparkline>
            <x14:sparkline>
              <xm:sqref>AC76</xm:sqref>
            </x14:sparkline>
          </x14:sparklines>
        </x14:sparklineGroup>
        <x14:sparklineGroup type="stacked" displayEmptyCellsAs="gap" negative="1" xr2:uid="{8B922A3E-6055-43D3-BA02-12E54704D23D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FINAL!R106:R106</xm:f>
              <xm:sqref>R79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6471-99C8-4B7A-B9F4-87FEDB2D132C}">
  <dimension ref="C3:L43"/>
  <sheetViews>
    <sheetView topLeftCell="B1" workbookViewId="0">
      <selection activeCell="F12" sqref="F12"/>
    </sheetView>
  </sheetViews>
  <sheetFormatPr defaultRowHeight="14.5"/>
  <cols>
    <col min="3" max="3" width="11.54296875" customWidth="1"/>
    <col min="4" max="4" width="13.08984375" customWidth="1"/>
    <col min="7" max="7" width="10" customWidth="1"/>
  </cols>
  <sheetData>
    <row r="3" spans="3:12" ht="25.5">
      <c r="C3" s="306" t="s">
        <v>112</v>
      </c>
      <c r="D3" s="306"/>
      <c r="E3" s="306"/>
      <c r="F3" s="306"/>
      <c r="G3" s="306"/>
      <c r="H3" s="306"/>
      <c r="I3" s="306"/>
      <c r="J3" s="306"/>
      <c r="K3" s="306"/>
      <c r="L3" s="306"/>
    </row>
    <row r="4" spans="3:12" ht="15.5">
      <c r="C4" s="307" t="str">
        <f>'Basic Info'!C22</f>
        <v>COMPUTER STUDIES DEPARTMENT</v>
      </c>
      <c r="D4" s="307"/>
      <c r="E4" s="307"/>
      <c r="F4" s="307"/>
      <c r="G4" s="307"/>
      <c r="H4" s="307"/>
      <c r="I4" s="307"/>
      <c r="J4" s="307"/>
      <c r="K4" s="307"/>
      <c r="L4" s="307"/>
    </row>
    <row r="5" spans="3:12" ht="15.5">
      <c r="C5" s="307" t="s">
        <v>113</v>
      </c>
      <c r="D5" s="307"/>
      <c r="E5" s="307"/>
      <c r="F5" s="307"/>
      <c r="G5" s="307"/>
      <c r="H5" s="307"/>
      <c r="I5" s="307"/>
      <c r="J5" s="307"/>
      <c r="K5" s="307"/>
      <c r="L5" s="307"/>
    </row>
    <row r="6" spans="3:12" ht="15.5">
      <c r="C6" s="308"/>
      <c r="D6" s="308"/>
      <c r="E6" s="308"/>
      <c r="F6" s="308"/>
      <c r="G6" s="308"/>
      <c r="H6" s="308"/>
      <c r="I6" s="308"/>
      <c r="J6" s="308"/>
      <c r="K6" s="308"/>
      <c r="L6" s="308"/>
    </row>
    <row r="8" spans="3:12" ht="25.5" customHeight="1"/>
    <row r="9" spans="3:12" ht="18.5">
      <c r="C9" s="305" t="s">
        <v>59</v>
      </c>
      <c r="D9" s="305"/>
      <c r="E9" s="305"/>
      <c r="F9" s="305"/>
      <c r="G9" s="305"/>
      <c r="H9" s="305"/>
      <c r="I9" s="305"/>
      <c r="J9" s="305"/>
      <c r="K9" s="305"/>
      <c r="L9" s="305"/>
    </row>
    <row r="10" spans="3:12" ht="15.5">
      <c r="C10" s="14" t="s">
        <v>60</v>
      </c>
    </row>
    <row r="11" spans="3:12" ht="15.5">
      <c r="C11" s="14"/>
    </row>
    <row r="12" spans="3:12" ht="15.5">
      <c r="C12" s="14" t="s">
        <v>61</v>
      </c>
    </row>
    <row r="13" spans="3:12" ht="15.5">
      <c r="C13" s="14" t="s">
        <v>210</v>
      </c>
    </row>
    <row r="16" spans="3:12" ht="15.5">
      <c r="C16" s="14" t="s">
        <v>62</v>
      </c>
      <c r="D16" s="14"/>
      <c r="E16" s="14"/>
      <c r="F16" s="14"/>
      <c r="G16" s="14"/>
      <c r="H16" s="14"/>
      <c r="I16" s="14"/>
      <c r="J16" s="14"/>
      <c r="K16" s="14"/>
      <c r="L16" s="14"/>
    </row>
    <row r="17" spans="3:12" ht="31.5" customHeight="1"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3:12" ht="31.5" customHeight="1">
      <c r="C18" s="15" t="s">
        <v>63</v>
      </c>
      <c r="D18" s="15" t="s">
        <v>64</v>
      </c>
      <c r="E18" s="302" t="s">
        <v>88</v>
      </c>
      <c r="F18" s="302"/>
      <c r="G18" s="302"/>
      <c r="H18" s="303" t="s">
        <v>65</v>
      </c>
      <c r="I18" s="303"/>
      <c r="J18" s="303"/>
      <c r="K18" s="304" t="s">
        <v>66</v>
      </c>
      <c r="L18" s="304"/>
    </row>
    <row r="19" spans="3:12" ht="15.5">
      <c r="C19" s="16">
        <v>4</v>
      </c>
      <c r="D19" s="17" t="s">
        <v>67</v>
      </c>
      <c r="E19" s="299" t="s">
        <v>68</v>
      </c>
      <c r="F19" s="300"/>
      <c r="G19" s="301"/>
      <c r="H19" s="299" t="s">
        <v>70</v>
      </c>
      <c r="I19" s="300"/>
      <c r="J19" s="301"/>
      <c r="K19" s="299"/>
      <c r="L19" s="301"/>
    </row>
    <row r="20" spans="3:12" ht="15.5">
      <c r="C20" s="16">
        <v>4</v>
      </c>
      <c r="D20" s="17" t="s">
        <v>67</v>
      </c>
      <c r="E20" s="299" t="s">
        <v>68</v>
      </c>
      <c r="F20" s="300"/>
      <c r="G20" s="301"/>
      <c r="H20" s="299" t="s">
        <v>74</v>
      </c>
      <c r="I20" s="300"/>
      <c r="J20" s="301"/>
      <c r="K20" s="299"/>
      <c r="L20" s="301"/>
    </row>
    <row r="21" spans="3:12" ht="15.5">
      <c r="C21" s="16">
        <v>4</v>
      </c>
      <c r="D21" s="17" t="s">
        <v>67</v>
      </c>
      <c r="E21" s="299" t="s">
        <v>68</v>
      </c>
      <c r="F21" s="300"/>
      <c r="G21" s="301"/>
      <c r="H21" s="299" t="s">
        <v>75</v>
      </c>
      <c r="I21" s="300"/>
      <c r="J21" s="301"/>
      <c r="K21" s="299"/>
      <c r="L21" s="301"/>
    </row>
    <row r="22" spans="3:12" ht="15.5">
      <c r="C22" s="16">
        <v>4</v>
      </c>
      <c r="D22" s="17" t="s">
        <v>67</v>
      </c>
      <c r="E22" s="299" t="s">
        <v>68</v>
      </c>
      <c r="F22" s="300"/>
      <c r="G22" s="301"/>
      <c r="H22" s="299" t="s">
        <v>76</v>
      </c>
      <c r="I22" s="300"/>
      <c r="J22" s="301"/>
      <c r="K22" s="299"/>
      <c r="L22" s="301"/>
    </row>
    <row r="23" spans="3:12" ht="15.5">
      <c r="C23" s="16">
        <v>4</v>
      </c>
      <c r="D23" s="17" t="s">
        <v>67</v>
      </c>
      <c r="E23" s="299" t="s">
        <v>68</v>
      </c>
      <c r="F23" s="300"/>
      <c r="G23" s="301"/>
      <c r="H23" s="299" t="s">
        <v>77</v>
      </c>
      <c r="I23" s="300"/>
      <c r="J23" s="301"/>
      <c r="K23" s="299"/>
      <c r="L23" s="301"/>
    </row>
    <row r="24" spans="3:12" ht="15.5">
      <c r="C24" s="16">
        <v>4</v>
      </c>
      <c r="D24" s="17" t="s">
        <v>67</v>
      </c>
      <c r="E24" s="299" t="s">
        <v>68</v>
      </c>
      <c r="F24" s="300"/>
      <c r="G24" s="301"/>
      <c r="H24" s="299" t="s">
        <v>78</v>
      </c>
      <c r="I24" s="300"/>
      <c r="J24" s="301"/>
      <c r="K24" s="299"/>
      <c r="L24" s="301"/>
    </row>
    <row r="25" spans="3:12" ht="15.5">
      <c r="C25" s="16">
        <v>4</v>
      </c>
      <c r="D25" s="17" t="s">
        <v>67</v>
      </c>
      <c r="E25" s="299" t="s">
        <v>68</v>
      </c>
      <c r="F25" s="300"/>
      <c r="G25" s="301"/>
      <c r="H25" s="299" t="s">
        <v>79</v>
      </c>
      <c r="I25" s="300"/>
      <c r="J25" s="301"/>
      <c r="K25" s="299"/>
      <c r="L25" s="301"/>
    </row>
    <row r="26" spans="3:12" ht="15.5">
      <c r="C26" s="16">
        <v>4</v>
      </c>
      <c r="D26" s="17" t="s">
        <v>67</v>
      </c>
      <c r="E26" s="299" t="s">
        <v>68</v>
      </c>
      <c r="F26" s="300"/>
      <c r="G26" s="301"/>
      <c r="H26" s="299" t="s">
        <v>80</v>
      </c>
      <c r="I26" s="300"/>
      <c r="J26" s="301"/>
      <c r="K26" s="299"/>
      <c r="L26" s="301"/>
    </row>
    <row r="27" spans="3:12" ht="15.5">
      <c r="C27" s="16">
        <v>4</v>
      </c>
      <c r="D27" s="17" t="s">
        <v>69</v>
      </c>
      <c r="E27" s="299" t="s">
        <v>68</v>
      </c>
      <c r="F27" s="300"/>
      <c r="G27" s="301"/>
      <c r="H27" s="299" t="s">
        <v>81</v>
      </c>
      <c r="I27" s="300"/>
      <c r="J27" s="301"/>
      <c r="K27" s="299"/>
      <c r="L27" s="301"/>
    </row>
    <row r="28" spans="3:12" ht="15.5">
      <c r="C28" s="16">
        <v>4</v>
      </c>
      <c r="D28" s="17" t="s">
        <v>69</v>
      </c>
      <c r="E28" s="299" t="s">
        <v>68</v>
      </c>
      <c r="F28" s="300"/>
      <c r="G28" s="301"/>
      <c r="H28" s="299" t="s">
        <v>82</v>
      </c>
      <c r="I28" s="300"/>
      <c r="J28" s="301"/>
      <c r="K28" s="299"/>
      <c r="L28" s="301"/>
    </row>
    <row r="29" spans="3:12" ht="15.5">
      <c r="C29" s="16">
        <v>4</v>
      </c>
      <c r="D29" s="17" t="s">
        <v>69</v>
      </c>
      <c r="E29" s="299" t="s">
        <v>68</v>
      </c>
      <c r="F29" s="300"/>
      <c r="G29" s="301"/>
      <c r="H29" s="299" t="s">
        <v>83</v>
      </c>
      <c r="I29" s="300"/>
      <c r="J29" s="301"/>
      <c r="K29" s="299"/>
      <c r="L29" s="301"/>
    </row>
    <row r="30" spans="3:12" ht="15.5">
      <c r="C30" s="16">
        <v>4</v>
      </c>
      <c r="D30" s="17" t="s">
        <v>69</v>
      </c>
      <c r="E30" s="299" t="s">
        <v>68</v>
      </c>
      <c r="F30" s="300"/>
      <c r="G30" s="301"/>
      <c r="H30" s="299" t="s">
        <v>84</v>
      </c>
      <c r="I30" s="300"/>
      <c r="J30" s="301"/>
      <c r="K30" s="299"/>
      <c r="L30" s="301"/>
    </row>
    <row r="31" spans="3:12" ht="15.5">
      <c r="C31" s="16">
        <v>4</v>
      </c>
      <c r="D31" s="17" t="s">
        <v>69</v>
      </c>
      <c r="E31" s="299" t="s">
        <v>68</v>
      </c>
      <c r="F31" s="300"/>
      <c r="G31" s="301"/>
      <c r="H31" s="299" t="s">
        <v>85</v>
      </c>
      <c r="I31" s="300"/>
      <c r="J31" s="301"/>
      <c r="K31" s="299"/>
      <c r="L31" s="301"/>
    </row>
    <row r="32" spans="3:12" ht="15.5">
      <c r="C32" s="16">
        <v>4</v>
      </c>
      <c r="D32" s="17" t="s">
        <v>69</v>
      </c>
      <c r="E32" s="299" t="s">
        <v>68</v>
      </c>
      <c r="F32" s="300"/>
      <c r="G32" s="301"/>
      <c r="H32" s="299" t="s">
        <v>86</v>
      </c>
      <c r="I32" s="300"/>
      <c r="J32" s="301"/>
      <c r="K32" s="299"/>
      <c r="L32" s="301"/>
    </row>
    <row r="33" spans="3:12" ht="15.5">
      <c r="C33" s="16">
        <v>4</v>
      </c>
      <c r="D33" s="17" t="s">
        <v>69</v>
      </c>
      <c r="E33" s="299" t="s">
        <v>68</v>
      </c>
      <c r="F33" s="300"/>
      <c r="G33" s="301"/>
      <c r="H33" s="299" t="s">
        <v>87</v>
      </c>
      <c r="I33" s="300"/>
      <c r="J33" s="301"/>
      <c r="K33" s="299"/>
      <c r="L33" s="301"/>
    </row>
    <row r="34" spans="3:12" ht="49.5" customHeight="1">
      <c r="C34" s="18"/>
      <c r="D34" s="19"/>
      <c r="E34" s="20"/>
      <c r="F34" s="20"/>
      <c r="G34" s="20"/>
      <c r="H34" s="14"/>
      <c r="I34" s="14"/>
      <c r="J34" s="14"/>
      <c r="K34" s="14"/>
      <c r="L34" s="14"/>
    </row>
    <row r="35" spans="3:12" ht="15.5">
      <c r="C35" s="18"/>
      <c r="D35" s="19"/>
      <c r="E35" s="20"/>
      <c r="F35" s="20"/>
      <c r="G35" s="20"/>
      <c r="H35" s="14"/>
      <c r="I35" s="14"/>
      <c r="J35" s="14"/>
      <c r="K35" s="14"/>
      <c r="L35" s="14"/>
    </row>
    <row r="36" spans="3:12" ht="15.5">
      <c r="C36" s="14" t="s">
        <v>71</v>
      </c>
      <c r="D36" s="14"/>
      <c r="E36" s="14"/>
      <c r="F36" s="14"/>
      <c r="G36" s="14"/>
      <c r="H36" s="14"/>
      <c r="I36" s="14"/>
      <c r="J36" s="14"/>
      <c r="K36" s="14"/>
      <c r="L36" s="14"/>
    </row>
    <row r="37" spans="3:12" ht="21.75" customHeight="1">
      <c r="C37" s="14"/>
      <c r="D37" s="14"/>
      <c r="E37" s="14"/>
      <c r="F37" s="14"/>
      <c r="G37" s="14"/>
      <c r="H37" s="14"/>
      <c r="I37" s="21" t="s">
        <v>73</v>
      </c>
      <c r="J37" s="22"/>
      <c r="K37" s="29"/>
      <c r="L37" s="30"/>
    </row>
    <row r="38" spans="3:12" ht="15.5">
      <c r="C38" s="14" t="s">
        <v>72</v>
      </c>
      <c r="D38" s="14"/>
      <c r="E38" s="14"/>
      <c r="F38" s="14"/>
      <c r="G38" s="14"/>
      <c r="H38" s="14"/>
      <c r="I38" s="24"/>
      <c r="J38" s="14"/>
      <c r="K38" s="22"/>
      <c r="L38" s="23"/>
    </row>
    <row r="39" spans="3:12" ht="18.75" customHeight="1">
      <c r="C39" s="14"/>
      <c r="D39" s="14"/>
      <c r="E39" s="14"/>
      <c r="F39" s="14"/>
      <c r="G39" s="14"/>
      <c r="H39" s="14"/>
      <c r="I39" s="24" t="s">
        <v>90</v>
      </c>
      <c r="J39" s="14"/>
      <c r="K39" s="27"/>
      <c r="L39" s="28"/>
    </row>
    <row r="40" spans="3:12" ht="18.75" customHeight="1">
      <c r="C40" s="14"/>
      <c r="D40" s="14"/>
      <c r="E40" s="14"/>
      <c r="F40" s="14"/>
      <c r="G40" s="14"/>
      <c r="H40" s="14"/>
      <c r="I40" s="24" t="s">
        <v>91</v>
      </c>
      <c r="J40" s="14"/>
      <c r="K40" s="29"/>
      <c r="L40" s="30"/>
    </row>
    <row r="41" spans="3:12" ht="18" customHeight="1">
      <c r="C41" s="14" t="s">
        <v>209</v>
      </c>
      <c r="D41" s="14"/>
      <c r="E41" s="14"/>
      <c r="F41" s="14"/>
      <c r="G41" s="14"/>
      <c r="H41" s="14"/>
      <c r="I41" s="24" t="s">
        <v>92</v>
      </c>
      <c r="J41" s="14"/>
      <c r="K41" s="29"/>
      <c r="L41" s="30"/>
    </row>
    <row r="42" spans="3:12" ht="17.25" customHeight="1">
      <c r="C42" s="14" t="s">
        <v>18</v>
      </c>
      <c r="D42" s="14"/>
      <c r="E42" s="14"/>
      <c r="F42" s="14"/>
      <c r="G42" s="14"/>
      <c r="H42" s="14"/>
      <c r="I42" s="24" t="s">
        <v>93</v>
      </c>
      <c r="J42" s="14"/>
      <c r="K42" s="29"/>
      <c r="L42" s="30"/>
    </row>
    <row r="43" spans="3:12">
      <c r="I43" s="13"/>
      <c r="J43" s="25"/>
      <c r="K43" s="25"/>
      <c r="L43" s="26"/>
    </row>
  </sheetData>
  <mergeCells count="53">
    <mergeCell ref="C3:L3"/>
    <mergeCell ref="C4:L4"/>
    <mergeCell ref="C5:L5"/>
    <mergeCell ref="C6:L6"/>
    <mergeCell ref="K32:L32"/>
    <mergeCell ref="K24:L24"/>
    <mergeCell ref="K25:L25"/>
    <mergeCell ref="H25:J25"/>
    <mergeCell ref="H26:J26"/>
    <mergeCell ref="H27:J27"/>
    <mergeCell ref="H28:J28"/>
    <mergeCell ref="H29:J29"/>
    <mergeCell ref="H30:J30"/>
    <mergeCell ref="H19:J19"/>
    <mergeCell ref="H20:J20"/>
    <mergeCell ref="H21:J21"/>
    <mergeCell ref="K33:L33"/>
    <mergeCell ref="C9:L9"/>
    <mergeCell ref="K26:L26"/>
    <mergeCell ref="K27:L27"/>
    <mergeCell ref="K28:L28"/>
    <mergeCell ref="K29:L29"/>
    <mergeCell ref="K30:L30"/>
    <mergeCell ref="K31:L31"/>
    <mergeCell ref="H31:J31"/>
    <mergeCell ref="H32:J32"/>
    <mergeCell ref="H33:J33"/>
    <mergeCell ref="K19:L19"/>
    <mergeCell ref="K20:L20"/>
    <mergeCell ref="K21:L21"/>
    <mergeCell ref="K22:L22"/>
    <mergeCell ref="K23:L23"/>
    <mergeCell ref="K18:L18"/>
    <mergeCell ref="E20:G20"/>
    <mergeCell ref="E19:G19"/>
    <mergeCell ref="E33:G33"/>
    <mergeCell ref="E25:G25"/>
    <mergeCell ref="E26:G26"/>
    <mergeCell ref="E27:G27"/>
    <mergeCell ref="E28:G28"/>
    <mergeCell ref="E29:G29"/>
    <mergeCell ref="E30:G30"/>
    <mergeCell ref="H22:J22"/>
    <mergeCell ref="H23:J23"/>
    <mergeCell ref="H24:J24"/>
    <mergeCell ref="E31:G31"/>
    <mergeCell ref="E32:G32"/>
    <mergeCell ref="E24:G24"/>
    <mergeCell ref="E21:G21"/>
    <mergeCell ref="E22:G22"/>
    <mergeCell ref="E23:G23"/>
    <mergeCell ref="E18:G18"/>
    <mergeCell ref="H18:J18"/>
  </mergeCells>
  <phoneticPr fontId="14" type="noConversion"/>
  <printOptions horizontalCentered="1"/>
  <pageMargins left="0.39370078740157483" right="0.39370078740157483" top="0.39370078740157483" bottom="0.39370078740157483" header="0.31496062992125984" footer="0.39370078740157483"/>
  <pageSetup paperSize="1000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Readme</vt:lpstr>
      <vt:lpstr>Basic Info</vt:lpstr>
      <vt:lpstr>MIDTERM</vt:lpstr>
      <vt:lpstr>FINAL</vt:lpstr>
      <vt:lpstr>TRANSMITTAL</vt:lpstr>
      <vt:lpstr>FINAL!cs</vt:lpstr>
      <vt:lpstr>cs</vt:lpstr>
      <vt:lpstr>FINAL!exam</vt:lpstr>
      <vt:lpstr>exam</vt:lpstr>
      <vt:lpstr>FINAL!Print_Area</vt:lpstr>
      <vt:lpstr>MIDTERM!Print_Area</vt:lpstr>
      <vt:lpstr>TRANSMITTAL!Print_Area</vt:lpstr>
      <vt:lpstr>FINAL!Print_Titles</vt:lpstr>
      <vt:lpstr>MIDTERM!Print_Titles</vt:lpstr>
      <vt:lpstr>FINAL!quiz</vt:lpstr>
      <vt:lpstr>quiz</vt:lpstr>
      <vt:lpstr>FINAL!TCS</vt:lpstr>
      <vt:lpstr>TCS</vt:lpstr>
      <vt:lpstr>FINAL!TME</vt:lpstr>
      <vt:lpstr>TME</vt:lpstr>
      <vt:lpstr>FINAL!TOTAL</vt:lpstr>
      <vt:lpstr>TOTAL</vt:lpstr>
      <vt:lpstr>FINAL!TQ</vt:lpstr>
      <vt:lpstr>TQ</vt:lpstr>
      <vt:lpstr>ZZZ100</vt:lpstr>
      <vt:lpstr>ZZZ1000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HERNIE DEDURO</dc:creator>
  <cp:lastModifiedBy>CEDIE E. GABRIEL</cp:lastModifiedBy>
  <cp:lastPrinted>2024-04-09T12:38:27Z</cp:lastPrinted>
  <dcterms:created xsi:type="dcterms:W3CDTF">2016-06-16T06:02:15Z</dcterms:created>
  <dcterms:modified xsi:type="dcterms:W3CDTF">2025-09-17T01:41:04Z</dcterms:modified>
</cp:coreProperties>
</file>