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40" windowWidth="17895" windowHeight="11190" activeTab="4"/>
  </bookViews>
  <sheets>
    <sheet name="IS2-4A" sheetId="1" r:id="rId1"/>
    <sheet name="IS2-4B" sheetId="2" r:id="rId2"/>
    <sheet name="IS3-2A" sheetId="3" r:id="rId3"/>
    <sheet name="IS3-2B" sheetId="4" r:id="rId4"/>
    <sheet name="IS3-4 A" sheetId="6" r:id="rId5"/>
  </sheets>
  <calcPr calcId="144525"/>
</workbook>
</file>

<file path=xl/calcChain.xml><?xml version="1.0" encoding="utf-8"?>
<calcChain xmlns="http://schemas.openxmlformats.org/spreadsheetml/2006/main">
  <c r="T7" i="2" l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6" i="2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5" i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5" i="3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5" i="4"/>
  <c r="Q21" i="1" l="1"/>
  <c r="Q37" i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P38" i="1"/>
  <c r="Q38" i="1" s="1"/>
  <c r="P39" i="1"/>
  <c r="Q39" i="1" s="1"/>
  <c r="P40" i="1"/>
  <c r="Q40" i="1" s="1"/>
  <c r="P41" i="1"/>
  <c r="Q41" i="1" s="1"/>
  <c r="P5" i="1"/>
  <c r="Q5" i="1" s="1"/>
  <c r="R39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6" i="2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5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" i="4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5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" i="3"/>
  <c r="Q43" i="3"/>
  <c r="Q41" i="3"/>
  <c r="Q39" i="3"/>
  <c r="Q38" i="3"/>
  <c r="Q37" i="3"/>
  <c r="Q35" i="3"/>
  <c r="Q9" i="3"/>
  <c r="Q8" i="3"/>
  <c r="Q7" i="3"/>
  <c r="Q6" i="3"/>
  <c r="Q5" i="3"/>
  <c r="P31" i="4"/>
  <c r="P30" i="4"/>
  <c r="P26" i="4"/>
  <c r="P25" i="4"/>
  <c r="P24" i="4"/>
  <c r="P23" i="4"/>
  <c r="P11" i="4"/>
  <c r="O11" i="4"/>
  <c r="P10" i="4"/>
  <c r="O10" i="4"/>
  <c r="P9" i="4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6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</calcChain>
</file>

<file path=xl/sharedStrings.xml><?xml version="1.0" encoding="utf-8"?>
<sst xmlns="http://schemas.openxmlformats.org/spreadsheetml/2006/main" count="835" uniqueCount="583">
  <si>
    <t>58152110005-1</t>
  </si>
  <si>
    <t>นาย</t>
  </si>
  <si>
    <t>วิษณุกร</t>
  </si>
  <si>
    <t>สำราญกลาง</t>
  </si>
  <si>
    <t>58152110006-1</t>
  </si>
  <si>
    <t>นางสาว</t>
  </si>
  <si>
    <t>กุลณัฐ</t>
  </si>
  <si>
    <t>วิชัย</t>
  </si>
  <si>
    <t>58152110009-1</t>
  </si>
  <si>
    <t>วรรณวิภา</t>
  </si>
  <si>
    <t>ไชยสิงห์</t>
  </si>
  <si>
    <t>58152110016-9</t>
  </si>
  <si>
    <t>สมใจ</t>
  </si>
  <si>
    <t>สมาฤกษ์</t>
  </si>
  <si>
    <t>58152110017-9</t>
  </si>
  <si>
    <t>กนกอร</t>
  </si>
  <si>
    <t>อินทวัฒน์วงษา</t>
  </si>
  <si>
    <t>58152110018-9</t>
  </si>
  <si>
    <t>พรสวรรค์</t>
  </si>
  <si>
    <t>แร่จั่น</t>
  </si>
  <si>
    <t>58152110021-7</t>
  </si>
  <si>
    <t>กาญจนา</t>
  </si>
  <si>
    <t>ไขสันเทียะ</t>
  </si>
  <si>
    <t>58152110026-7</t>
  </si>
  <si>
    <t>ธาวีร์</t>
  </si>
  <si>
    <t>แซ่โอ้ว</t>
  </si>
  <si>
    <t>58152110029-7</t>
  </si>
  <si>
    <t>กิตติพงษ์</t>
  </si>
  <si>
    <t>ทับสุขา</t>
  </si>
  <si>
    <t>58152110030-5</t>
  </si>
  <si>
    <t>อัจฉริยา</t>
  </si>
  <si>
    <t>โกศลภิวัตน์</t>
  </si>
  <si>
    <t>58152110031-5</t>
  </si>
  <si>
    <t>เพชรรัตน์</t>
  </si>
  <si>
    <t>พรไธสง</t>
  </si>
  <si>
    <t>58152110052-0</t>
  </si>
  <si>
    <t>พนินันท์</t>
  </si>
  <si>
    <t>พลายละหาร</t>
  </si>
  <si>
    <t>58152110053-0</t>
  </si>
  <si>
    <t>ชนนิกานต์</t>
  </si>
  <si>
    <t>เรืองสุวรรณ์</t>
  </si>
  <si>
    <t>58152110056-0</t>
  </si>
  <si>
    <t>สุธัญญา</t>
  </si>
  <si>
    <t>ปรุเขต</t>
  </si>
  <si>
    <t>58152110061-8</t>
  </si>
  <si>
    <t>อภิสิทธิ์</t>
  </si>
  <si>
    <t>มุ่งเอี่ยมกลาง</t>
  </si>
  <si>
    <t>58152110151-9</t>
  </si>
  <si>
    <t>เกียรติศักดิ์</t>
  </si>
  <si>
    <t>เวกสูงเนิน</t>
  </si>
  <si>
    <t>58152110173-5</t>
  </si>
  <si>
    <t>นันทวัฒน์</t>
  </si>
  <si>
    <t>เฮงสันเทียะ</t>
  </si>
  <si>
    <t>58152110181-3</t>
  </si>
  <si>
    <t>ไชยกร</t>
  </si>
  <si>
    <t>วรรณภักดิ์</t>
  </si>
  <si>
    <t>58152110182-3</t>
  </si>
  <si>
    <t>กชามาส</t>
  </si>
  <si>
    <t>มุกขุนทด</t>
  </si>
  <si>
    <t>58152110184-3</t>
  </si>
  <si>
    <t>ณัฐกฤต</t>
  </si>
  <si>
    <t>หลงศรีภูมิ</t>
  </si>
  <si>
    <t>58152110185-3</t>
  </si>
  <si>
    <t>พิชชาพงศ์</t>
  </si>
  <si>
    <t>โกมลเวทิน</t>
  </si>
  <si>
    <t>58152110188-3</t>
  </si>
  <si>
    <t>วรโชติ</t>
  </si>
  <si>
    <t>หวังผล</t>
  </si>
  <si>
    <t>58152110201-9</t>
  </si>
  <si>
    <t>กิตติชัย</t>
  </si>
  <si>
    <t>ซุ่มทองหลาง</t>
  </si>
  <si>
    <t>58152110205-9</t>
  </si>
  <si>
    <t>อรรคพล</t>
  </si>
  <si>
    <t>ชนิลกุล</t>
  </si>
  <si>
    <t>58152110216-7</t>
  </si>
  <si>
    <t>จิตราภรณ์</t>
  </si>
  <si>
    <t>ประชันกลาง</t>
  </si>
  <si>
    <t>58152110222-5</t>
  </si>
  <si>
    <t>กฤติญา</t>
  </si>
  <si>
    <t>ฉัตรเมืองปัก</t>
  </si>
  <si>
    <t>58152110225-5</t>
  </si>
  <si>
    <t>จิดาภา</t>
  </si>
  <si>
    <t>ธรรมรมย์</t>
  </si>
  <si>
    <t>58152110231-3</t>
  </si>
  <si>
    <t>กรรณิกา</t>
  </si>
  <si>
    <t>เขียนโคกกรวด</t>
  </si>
  <si>
    <t>58152110238-3</t>
  </si>
  <si>
    <t>พงศธร</t>
  </si>
  <si>
    <t>ดวนสันเทียะ</t>
  </si>
  <si>
    <t>58152110397-9</t>
  </si>
  <si>
    <t>ภรณ์ทิพย์</t>
  </si>
  <si>
    <t>ทือเกาะ</t>
  </si>
  <si>
    <t>58152110415-5</t>
  </si>
  <si>
    <t>ศุภฤกศ์</t>
  </si>
  <si>
    <t>ศรีพนม</t>
  </si>
  <si>
    <t>58152110416-5</t>
  </si>
  <si>
    <t>ชาญชัย</t>
  </si>
  <si>
    <t>กาญจนเกษม</t>
  </si>
  <si>
    <t>58152110417-5</t>
  </si>
  <si>
    <t>ยศวริศ</t>
  </si>
  <si>
    <t>ศุภมาตร</t>
  </si>
  <si>
    <t>58152110418-5</t>
  </si>
  <si>
    <t>พวงเพชร</t>
  </si>
  <si>
    <t>58152110462-4</t>
  </si>
  <si>
    <t>อานุภาพ</t>
  </si>
  <si>
    <t>จุฬคุปต์</t>
  </si>
  <si>
    <t>58152110466-4</t>
  </si>
  <si>
    <t>สุทธวัฒน์</t>
  </si>
  <si>
    <t>จีนมะเริง</t>
  </si>
  <si>
    <t>58152110479-2</t>
  </si>
  <si>
    <t>พัฒนวงษ์</t>
  </si>
  <si>
    <t>ยิ้มพังเทียม</t>
  </si>
  <si>
    <t>58152110062-8</t>
  </si>
  <si>
    <t>ณัฐวีษ์</t>
  </si>
  <si>
    <t>ตันตระกูล</t>
  </si>
  <si>
    <t>58152110073-6</t>
  </si>
  <si>
    <t>ธนิสร</t>
  </si>
  <si>
    <t>คำไพ</t>
  </si>
  <si>
    <t>58152110088-4</t>
  </si>
  <si>
    <t>ฉัตรมงคล</t>
  </si>
  <si>
    <t>กิ่งกลาง</t>
  </si>
  <si>
    <t>58152110090-2</t>
  </si>
  <si>
    <t>จินตนา</t>
  </si>
  <si>
    <t>ใจภักดี</t>
  </si>
  <si>
    <t>58152110107-0</t>
  </si>
  <si>
    <t>จีระศักดิ์</t>
  </si>
  <si>
    <t>พรโสม</t>
  </si>
  <si>
    <t>58152110109-0</t>
  </si>
  <si>
    <t>เกียรติสุดา</t>
  </si>
  <si>
    <t>ปุลาตะนัง</t>
  </si>
  <si>
    <t>58152110110-8</t>
  </si>
  <si>
    <t>พีรพันธ์</t>
  </si>
  <si>
    <t>โคกสูงเนิน</t>
  </si>
  <si>
    <t>58152110116-8</t>
  </si>
  <si>
    <t>ศุภกิจติ์</t>
  </si>
  <si>
    <t>งิมขุนทด</t>
  </si>
  <si>
    <t>58152110117-8</t>
  </si>
  <si>
    <t>เบญจวรรณ</t>
  </si>
  <si>
    <t>แจ้งไพร</t>
  </si>
  <si>
    <t>58152110135-4</t>
  </si>
  <si>
    <t>วิรากานต์</t>
  </si>
  <si>
    <t>นิติเกตุโกศล</t>
  </si>
  <si>
    <t>58152110137-4</t>
  </si>
  <si>
    <t>ชลินยา</t>
  </si>
  <si>
    <t>บรรณจงส์</t>
  </si>
  <si>
    <t>58152110138-4</t>
  </si>
  <si>
    <t>จุไรวรรณ</t>
  </si>
  <si>
    <t>สามพลกรัง</t>
  </si>
  <si>
    <t>58152110139-4</t>
  </si>
  <si>
    <t>ศิริลักษณ์</t>
  </si>
  <si>
    <t>อาศัยกลาง</t>
  </si>
  <si>
    <t>58152110142-2</t>
  </si>
  <si>
    <t>พีรภพ</t>
  </si>
  <si>
    <t>วงษ์เสถียร</t>
  </si>
  <si>
    <t>58152110145-2</t>
  </si>
  <si>
    <t>ดารุณี</t>
  </si>
  <si>
    <t>ไพลกลาง</t>
  </si>
  <si>
    <t>58152110147-2</t>
  </si>
  <si>
    <t>สฐากูร</t>
  </si>
  <si>
    <t>วรรณปักษ์</t>
  </si>
  <si>
    <t>58152110250-8</t>
  </si>
  <si>
    <t>ปิยะวดี</t>
  </si>
  <si>
    <t>กิตติวณิชย์พันธุ์</t>
  </si>
  <si>
    <t>58152110251-8</t>
  </si>
  <si>
    <t>ชลธิชา</t>
  </si>
  <si>
    <t>พุ่มเจ้า</t>
  </si>
  <si>
    <t>58152110254-8</t>
  </si>
  <si>
    <t>พรชนก</t>
  </si>
  <si>
    <t>อ้นจันทร์</t>
  </si>
  <si>
    <t>58152110255-8</t>
  </si>
  <si>
    <t>พัฒนพงศ์</t>
  </si>
  <si>
    <t>จ่ารักษ์</t>
  </si>
  <si>
    <t>58152110259-8</t>
  </si>
  <si>
    <t>ชัยพัฒน์</t>
  </si>
  <si>
    <t>ชุ่มขุนทด</t>
  </si>
  <si>
    <t>58152110272-4</t>
  </si>
  <si>
    <t>ทัศณีญา</t>
  </si>
  <si>
    <t>จันปี</t>
  </si>
  <si>
    <t>58152110277-4</t>
  </si>
  <si>
    <t>นฤเทพ</t>
  </si>
  <si>
    <t>อุทัยธรรม</t>
  </si>
  <si>
    <t>58152110297-0</t>
  </si>
  <si>
    <t>วริศรา</t>
  </si>
  <si>
    <t>ค้ำชู</t>
  </si>
  <si>
    <t>58152110301-8</t>
  </si>
  <si>
    <t>ดุสิตตา</t>
  </si>
  <si>
    <t>โฉมกระโทก</t>
  </si>
  <si>
    <t>58152110334-2</t>
  </si>
  <si>
    <t>รุ่งอรุณ</t>
  </si>
  <si>
    <t>ติถา</t>
  </si>
  <si>
    <t>58152110360-5</t>
  </si>
  <si>
    <t>กิติภูมิ</t>
  </si>
  <si>
    <t>ทองสา</t>
  </si>
  <si>
    <t>58152110430-1</t>
  </si>
  <si>
    <t>พัชรประภา</t>
  </si>
  <si>
    <t>ภูมิมิตร</t>
  </si>
  <si>
    <t>58152110434-1</t>
  </si>
  <si>
    <t>เพชร</t>
  </si>
  <si>
    <t>เอี่ยมพรพิภพชัย</t>
  </si>
  <si>
    <t>58152110444-9</t>
  </si>
  <si>
    <t>ภาณุวัฒน์</t>
  </si>
  <si>
    <t>เกิดจันทึก</t>
  </si>
  <si>
    <t>58152110484-0</t>
  </si>
  <si>
    <t>จุฑากาญจน์</t>
  </si>
  <si>
    <t>ศักดิ์อนุทัย</t>
  </si>
  <si>
    <t>58152110489-0</t>
  </si>
  <si>
    <t>ปุญญพัฒน์</t>
  </si>
  <si>
    <t>เจษฎาพงศ์พาณิช</t>
  </si>
  <si>
    <t>58152110498-8</t>
  </si>
  <si>
    <t>สุภาพร</t>
  </si>
  <si>
    <t>ฉาบพิมาย</t>
  </si>
  <si>
    <t>59152310005-5</t>
  </si>
  <si>
    <t>จตุเนตร</t>
  </si>
  <si>
    <t>พุทธสมบัติ</t>
  </si>
  <si>
    <t>59152310011-3</t>
  </si>
  <si>
    <t>ทศพล</t>
  </si>
  <si>
    <t>ชิตทอง</t>
  </si>
  <si>
    <t>59152310012-3</t>
  </si>
  <si>
    <t>สุรชาติ</t>
  </si>
  <si>
    <t>เครื่องทิพย์</t>
  </si>
  <si>
    <t>59152310020-1</t>
  </si>
  <si>
    <t>ธนัชญา</t>
  </si>
  <si>
    <t>แขรัมย์</t>
  </si>
  <si>
    <t>59152310021-1</t>
  </si>
  <si>
    <t>สิรินทรา</t>
  </si>
  <si>
    <t>หึกขุนทด</t>
  </si>
  <si>
    <t>59152310037-9</t>
  </si>
  <si>
    <t>ชฎาพร</t>
  </si>
  <si>
    <t>รักพวกกลาง</t>
  </si>
  <si>
    <t>59152310038-9</t>
  </si>
  <si>
    <t>ณิติคุณ</t>
  </si>
  <si>
    <t>แก้วพลกรัง</t>
  </si>
  <si>
    <t>59152310039-9</t>
  </si>
  <si>
    <t>น้ำฝน</t>
  </si>
  <si>
    <t>ยี่สันเทียะ</t>
  </si>
  <si>
    <t>59152310075-0</t>
  </si>
  <si>
    <t>ดุษฎี</t>
  </si>
  <si>
    <t>เกษมศรี</t>
  </si>
  <si>
    <t>59152310076-0</t>
  </si>
  <si>
    <t>จิรายุ</t>
  </si>
  <si>
    <t>แก้วลำใย</t>
  </si>
  <si>
    <t>59152310077-0</t>
  </si>
  <si>
    <t>พัสกร</t>
  </si>
  <si>
    <t>รัตนสังวร</t>
  </si>
  <si>
    <t>59152310085-8</t>
  </si>
  <si>
    <t>อนงนาฏ</t>
  </si>
  <si>
    <t>ทองพรหม</t>
  </si>
  <si>
    <t>59152310093-6</t>
  </si>
  <si>
    <t>วิสา</t>
  </si>
  <si>
    <t>ศรีโพธิ์</t>
  </si>
  <si>
    <t>59152310094-6</t>
  </si>
  <si>
    <t>อรุษยา</t>
  </si>
  <si>
    <t>เกตุกลาง</t>
  </si>
  <si>
    <t>59152310095-6</t>
  </si>
  <si>
    <t>ณัฐวุฒิ</t>
  </si>
  <si>
    <t>สมนาม</t>
  </si>
  <si>
    <t>59152310096-6</t>
  </si>
  <si>
    <t>ธนภัทร</t>
  </si>
  <si>
    <t>ผลอรัญ</t>
  </si>
  <si>
    <t>59152310097-6</t>
  </si>
  <si>
    <t>ภูธเนศ</t>
  </si>
  <si>
    <t>กรองมะเริง</t>
  </si>
  <si>
    <t>59152310098-6</t>
  </si>
  <si>
    <t>ศุภณัฐ</t>
  </si>
  <si>
    <t>ทิมแท้</t>
  </si>
  <si>
    <t>59152310102-4</t>
  </si>
  <si>
    <t>คนสนิท</t>
  </si>
  <si>
    <t>59152310103-4</t>
  </si>
  <si>
    <t>ปิยนุช</t>
  </si>
  <si>
    <t>พงษ์พันเทา</t>
  </si>
  <si>
    <t>59152310104-4</t>
  </si>
  <si>
    <t>สุริยา</t>
  </si>
  <si>
    <t>เจริญทนัง</t>
  </si>
  <si>
    <t>59152310108-4</t>
  </si>
  <si>
    <t>ดวงกมล</t>
  </si>
  <si>
    <t>แสงนพคุณ</t>
  </si>
  <si>
    <t>59152310167-1</t>
  </si>
  <si>
    <t>ประภาภรณ์</t>
  </si>
  <si>
    <t>ภักดีจอหอ</t>
  </si>
  <si>
    <t>59152310176-9</t>
  </si>
  <si>
    <t>ศิริพร</t>
  </si>
  <si>
    <t>ปินะทานัง</t>
  </si>
  <si>
    <t>59152310177-9</t>
  </si>
  <si>
    <t>วิวัฒน์</t>
  </si>
  <si>
    <t>เหขุนทด</t>
  </si>
  <si>
    <t>59152310178-9</t>
  </si>
  <si>
    <t>ดวงฤทัย</t>
  </si>
  <si>
    <t>ไพฑูรย์</t>
  </si>
  <si>
    <t>59152310184-7</t>
  </si>
  <si>
    <t>ธิดารัตน์</t>
  </si>
  <si>
    <t>ยวงใย</t>
  </si>
  <si>
    <t>59152310189-7</t>
  </si>
  <si>
    <t>รัตนภพ</t>
  </si>
  <si>
    <t>ลัดพลี</t>
  </si>
  <si>
    <t>59152310193-5</t>
  </si>
  <si>
    <t>ภูมินทร์</t>
  </si>
  <si>
    <t>ศรีมหาพรหม</t>
  </si>
  <si>
    <t>59152310202-3</t>
  </si>
  <si>
    <t>พรนิภา</t>
  </si>
  <si>
    <t>มันกระโทก</t>
  </si>
  <si>
    <t>59152310203-3</t>
  </si>
  <si>
    <t>จิราพัชร</t>
  </si>
  <si>
    <t>แก้วมณี</t>
  </si>
  <si>
    <t>59152310208-3</t>
  </si>
  <si>
    <t>ปรียานุช</t>
  </si>
  <si>
    <t>พรมนาม</t>
  </si>
  <si>
    <t>59152310212-1</t>
  </si>
  <si>
    <t>สุธิตา</t>
  </si>
  <si>
    <t>รัตนอักษรกุล</t>
  </si>
  <si>
    <t>59152310213-1</t>
  </si>
  <si>
    <t>สุวิทย์</t>
  </si>
  <si>
    <t>จันทร์กำเหนิด</t>
  </si>
  <si>
    <t>59152310218-1</t>
  </si>
  <si>
    <t>วุฒิชัย</t>
  </si>
  <si>
    <t>วัชระโกมล</t>
  </si>
  <si>
    <t>59152310221-9</t>
  </si>
  <si>
    <t>กัมปนาท</t>
  </si>
  <si>
    <t>สุนทรสวัสดิ์</t>
  </si>
  <si>
    <t>59152310222-9</t>
  </si>
  <si>
    <t>ชัยวัฒน์</t>
  </si>
  <si>
    <t>อินทเกตุ</t>
  </si>
  <si>
    <t>59152310232-7</t>
  </si>
  <si>
    <t>เอี่ยมมา</t>
  </si>
  <si>
    <t>59152310242-5</t>
  </si>
  <si>
    <t>บุษยา</t>
  </si>
  <si>
    <t>เปรี่ยมสุข</t>
  </si>
  <si>
    <t>59152310315-0</t>
  </si>
  <si>
    <t>วีรพล</t>
  </si>
  <si>
    <t>ศรีจันทร์เคน</t>
  </si>
  <si>
    <t>59152310325-8</t>
  </si>
  <si>
    <t>อนุชา</t>
  </si>
  <si>
    <t>หลุยจันทึก</t>
  </si>
  <si>
    <t>59152310326-8</t>
  </si>
  <si>
    <t>นฤมล</t>
  </si>
  <si>
    <t>เชียงใหม่</t>
  </si>
  <si>
    <t>59152310354-1</t>
  </si>
  <si>
    <t>รุ่งรัตน์</t>
  </si>
  <si>
    <t>สุดโต</t>
  </si>
  <si>
    <t>59152310013-3</t>
  </si>
  <si>
    <t>อมรเทพ</t>
  </si>
  <si>
    <t>ชูสุวรรณ</t>
  </si>
  <si>
    <t>59152310015-3</t>
  </si>
  <si>
    <t>ชาลิสา</t>
  </si>
  <si>
    <t>ภู่พะไล</t>
  </si>
  <si>
    <t>59152310040-7</t>
  </si>
  <si>
    <t>ประฏิภัทร์</t>
  </si>
  <si>
    <t>ไทรโพธิ์งาม</t>
  </si>
  <si>
    <t>59152310053-4</t>
  </si>
  <si>
    <t>ประภัสสร</t>
  </si>
  <si>
    <t>เก็บกลาง</t>
  </si>
  <si>
    <t>59152310054-4</t>
  </si>
  <si>
    <t>มาลินี</t>
  </si>
  <si>
    <t>เจริญทรัพย์</t>
  </si>
  <si>
    <t>59152310055-4</t>
  </si>
  <si>
    <t>สุดารัตน์</t>
  </si>
  <si>
    <t>ชอบช้าง</t>
  </si>
  <si>
    <t>59152310056-4</t>
  </si>
  <si>
    <t>สุภาวดี</t>
  </si>
  <si>
    <t>กาญจนะหงษ์</t>
  </si>
  <si>
    <t>59152310116-2</t>
  </si>
  <si>
    <t>ตุลยดา</t>
  </si>
  <si>
    <t>สิริปรุ</t>
  </si>
  <si>
    <t>59152310119-2</t>
  </si>
  <si>
    <t>จักรพงษ์</t>
  </si>
  <si>
    <t>สำลี</t>
  </si>
  <si>
    <t>59152310128-0</t>
  </si>
  <si>
    <t>คันสูงเนิน</t>
  </si>
  <si>
    <t>59152310137-8</t>
  </si>
  <si>
    <t>อารียา</t>
  </si>
  <si>
    <t>ขอใหญ่กลาง</t>
  </si>
  <si>
    <t>59152310138-8</t>
  </si>
  <si>
    <t>จักรกฤษณ์</t>
  </si>
  <si>
    <t>จันทะมา</t>
  </si>
  <si>
    <t>59152310139-8</t>
  </si>
  <si>
    <t>แคทลียา</t>
  </si>
  <si>
    <t>แซะจอหอ</t>
  </si>
  <si>
    <t>59152310143-6</t>
  </si>
  <si>
    <t>สุรศักดิ์</t>
  </si>
  <si>
    <t>ขออินกลาง</t>
  </si>
  <si>
    <t>59152310145-6</t>
  </si>
  <si>
    <t>อภิพัฒน์</t>
  </si>
  <si>
    <t>ทับแสง</t>
  </si>
  <si>
    <t>59152310147-6</t>
  </si>
  <si>
    <t>วิมล</t>
  </si>
  <si>
    <t>อินทร</t>
  </si>
  <si>
    <t>59152310148-6</t>
  </si>
  <si>
    <t>สุรเชษฐ์</t>
  </si>
  <si>
    <t>นนท์ตา</t>
  </si>
  <si>
    <t>59152310149-6</t>
  </si>
  <si>
    <t>ภัทร</t>
  </si>
  <si>
    <t>ประกอบผล</t>
  </si>
  <si>
    <t>59152310150-3</t>
  </si>
  <si>
    <t>องค์อุมา</t>
  </si>
  <si>
    <t>เอียการนา</t>
  </si>
  <si>
    <t>59152310155-3</t>
  </si>
  <si>
    <t>ณัชชา</t>
  </si>
  <si>
    <t>เหล็กจีน</t>
  </si>
  <si>
    <t>59152310156-3</t>
  </si>
  <si>
    <t>เฟื่องฟ้า</t>
  </si>
  <si>
    <t>ฝอดสูงเนิน</t>
  </si>
  <si>
    <t>59152310246-5</t>
  </si>
  <si>
    <t>ไพบูลย์</t>
  </si>
  <si>
    <t>โสมาบุตร</t>
  </si>
  <si>
    <t>59152310247-5</t>
  </si>
  <si>
    <t>จิราพร</t>
  </si>
  <si>
    <t>มีสันเทียะ</t>
  </si>
  <si>
    <t>59152310249-5</t>
  </si>
  <si>
    <t>วัชรากร</t>
  </si>
  <si>
    <t>เรียนไธสง</t>
  </si>
  <si>
    <t>59152310255-2</t>
  </si>
  <si>
    <t>ณัฐธนกร</t>
  </si>
  <si>
    <t>เกรียงไกรเวคิน</t>
  </si>
  <si>
    <t>59152310259-2</t>
  </si>
  <si>
    <t>สุธิดา</t>
  </si>
  <si>
    <t>วิชัยวัฒนา</t>
  </si>
  <si>
    <t>59152310270-8</t>
  </si>
  <si>
    <t>นิภาวรรณ</t>
  </si>
  <si>
    <t>อ่อนศรี</t>
  </si>
  <si>
    <t>59152310278-8</t>
  </si>
  <si>
    <t>บริมาส</t>
  </si>
  <si>
    <t>ด่านแก้ว</t>
  </si>
  <si>
    <t>59152310280-6</t>
  </si>
  <si>
    <t>เจียมโพธิ์</t>
  </si>
  <si>
    <t>59152310282-6</t>
  </si>
  <si>
    <t>มนัสนันท์</t>
  </si>
  <si>
    <t>มิตรสันเทียะ</t>
  </si>
  <si>
    <t>59152310283-6</t>
  </si>
  <si>
    <t>ชนิตา</t>
  </si>
  <si>
    <t>ผินโพธิ์</t>
  </si>
  <si>
    <t>59152310286-6</t>
  </si>
  <si>
    <t>นาวิน</t>
  </si>
  <si>
    <t>เมณกูล</t>
  </si>
  <si>
    <t>59152310288-6</t>
  </si>
  <si>
    <t>รุ่งตะวัน</t>
  </si>
  <si>
    <t>กาญจนศิลป์</t>
  </si>
  <si>
    <t>59152310289-6</t>
  </si>
  <si>
    <t>หทัยรัตน์</t>
  </si>
  <si>
    <t>แคว้นพุดซา</t>
  </si>
  <si>
    <t>59152310294-4</t>
  </si>
  <si>
    <t>ดวงพร</t>
  </si>
  <si>
    <t>จันทะเส</t>
  </si>
  <si>
    <t>59152310301-2</t>
  </si>
  <si>
    <t>ณัฐกฤษฎ์</t>
  </si>
  <si>
    <t>สุวรรณมาลี</t>
  </si>
  <si>
    <t>59152310305-2</t>
  </si>
  <si>
    <t>อริสา</t>
  </si>
  <si>
    <t>ดวงปัญญา</t>
  </si>
  <si>
    <t>59152310313-0</t>
  </si>
  <si>
    <t>วรรณกฤษณ์</t>
  </si>
  <si>
    <t>เพ็งสมบัติ</t>
  </si>
  <si>
    <t>59152310328-8</t>
  </si>
  <si>
    <t>ธีรวิทย์</t>
  </si>
  <si>
    <t>ชุมพลรัตน์</t>
  </si>
  <si>
    <t>59152310332-6</t>
  </si>
  <si>
    <t>นิชานันท์</t>
  </si>
  <si>
    <t>อุดแก้ว</t>
  </si>
  <si>
    <t>59152310339-6</t>
  </si>
  <si>
    <t>หทัยชนก</t>
  </si>
  <si>
    <t>สำราญศิลป์</t>
  </si>
  <si>
    <t>59152310365-9</t>
  </si>
  <si>
    <t>ปาริษา</t>
  </si>
  <si>
    <t>แก่นแก้ว</t>
  </si>
  <si>
    <t>59152310366-9</t>
  </si>
  <si>
    <t>ชุมเสนา</t>
  </si>
  <si>
    <t>ใบคะแนน</t>
  </si>
  <si>
    <t>IS2/4 A</t>
  </si>
  <si>
    <t>วิชา Management Information System</t>
  </si>
  <si>
    <t>รหัส</t>
  </si>
  <si>
    <t>คอลัมน์1</t>
  </si>
  <si>
    <t>ชื่อ</t>
  </si>
  <si>
    <t>สกุล</t>
  </si>
  <si>
    <t>คำนำหน้า</t>
  </si>
  <si>
    <t>แบบฝึกหัดบทที่ 3</t>
  </si>
  <si>
    <t>คอลัมน์2</t>
  </si>
  <si>
    <t>คอลัมน์3</t>
  </si>
  <si>
    <t>คอลัมน์4</t>
  </si>
  <si>
    <t>คอลัมน์5</t>
  </si>
  <si>
    <t>นำเสนอ 1</t>
  </si>
  <si>
    <t>นำเสนอ 2</t>
  </si>
  <si>
    <t>0</t>
  </si>
  <si>
    <t>03</t>
  </si>
  <si>
    <t>04</t>
  </si>
  <si>
    <t>คอลัมน์6</t>
  </si>
  <si>
    <t>คอลัมน์7</t>
  </si>
  <si>
    <t>กลางภาค</t>
  </si>
  <si>
    <t>571531022003-1</t>
  </si>
  <si>
    <t>นางสาวกมลวรรณ  พัชรพรประสิทธิ์</t>
  </si>
  <si>
    <t>571531022005-6</t>
  </si>
  <si>
    <t>นายภโวทัย  มงคลเกล้า</t>
  </si>
  <si>
    <t>571531022009-8</t>
  </si>
  <si>
    <t>นายจักรพันธ์  ศรีทรัพย์</t>
  </si>
  <si>
    <t>571531022010-6</t>
  </si>
  <si>
    <t>นายอัครพงษ์  พงศ์เลิศวรกุล</t>
  </si>
  <si>
    <t>571531022011-4</t>
  </si>
  <si>
    <t>นางสาวณัฐกานต์  หอมดิฐ</t>
  </si>
  <si>
    <t>571531022012-2</t>
  </si>
  <si>
    <t>นายบุตตระคุณ  รื่นจิตร</t>
  </si>
  <si>
    <t>571531022015-5</t>
  </si>
  <si>
    <t>นายสุทธิพงษ์  โพธิ์ศรี</t>
  </si>
  <si>
    <t>571531022016-3</t>
  </si>
  <si>
    <t>นางสาวกัลย์สุดา  แย้มสำราญ</t>
  </si>
  <si>
    <t>571531022018-9</t>
  </si>
  <si>
    <t>นางสาวเจนจิรา  เกกาคำ</t>
  </si>
  <si>
    <t>571531022020-5</t>
  </si>
  <si>
    <t>นายปภาวิชญ์  ประดับนิล</t>
  </si>
  <si>
    <t>571531022021-3</t>
  </si>
  <si>
    <t>นางสาวปานชนก  พาเจริญ</t>
  </si>
  <si>
    <t>571531022022-1</t>
  </si>
  <si>
    <t>นางสาวฐิติวรรณ  ทิพย์คูนอก</t>
  </si>
  <si>
    <t>571531022024-7</t>
  </si>
  <si>
    <t>นางสาวพรชีวา  ผมหอม</t>
  </si>
  <si>
    <t>571531022026-2</t>
  </si>
  <si>
    <t>นายวีรเดช  ชินพิมาย</t>
  </si>
  <si>
    <t>571531022027-0</t>
  </si>
  <si>
    <t>นางสาววรรณอนงค์  ถนอมกลาง</t>
  </si>
  <si>
    <t>571531022028-8</t>
  </si>
  <si>
    <t>นางสาวอังคณา  พงษ์ขุนทด</t>
  </si>
  <si>
    <t>571531022030-4</t>
  </si>
  <si>
    <t>นายอนุวัฒน์  คุณธรรม</t>
  </si>
  <si>
    <t>571531022033-8</t>
  </si>
  <si>
    <t>นางสาวณหทัย  บรรดิษ</t>
  </si>
  <si>
    <t>571531022034-6</t>
  </si>
  <si>
    <t>นางสาวพิพิชญา  ใจเชื้อ</t>
  </si>
  <si>
    <t>571531022041-1</t>
  </si>
  <si>
    <t>นางสาวพิชาภรณ์  สิงห์ขรณ์</t>
  </si>
  <si>
    <t>571531022042-9</t>
  </si>
  <si>
    <t>นายนิพนธ์  ลาภภิญโญ</t>
  </si>
  <si>
    <t>571531022044-5</t>
  </si>
  <si>
    <t>นางสาวธันยนันท์  ภูจันทึก</t>
  </si>
  <si>
    <t>571531022046-0</t>
  </si>
  <si>
    <t>นางสาวเรวดี  สารศรี</t>
  </si>
  <si>
    <t>571531022047-8</t>
  </si>
  <si>
    <t>นายเทพสุระ  พรหมดี</t>
  </si>
  <si>
    <t>571531022048-6</t>
  </si>
  <si>
    <t>นายมนัสวิน  พฤกษา</t>
  </si>
  <si>
    <t>571531022050-2</t>
  </si>
  <si>
    <t>นายนคร  เมี้ยนกลาง</t>
  </si>
  <si>
    <t>571531022051-0</t>
  </si>
  <si>
    <t>นายอมรเทพ  แส่สันเที่ยะ</t>
  </si>
  <si>
    <t>571531022054-4</t>
  </si>
  <si>
    <t>นายโกเมศ  รัตโนทัย</t>
  </si>
  <si>
    <t>571531022066-8</t>
  </si>
  <si>
    <t>นายธนาก้อง  ชูใจ</t>
  </si>
  <si>
    <t>571531022070-0</t>
  </si>
  <si>
    <t>นายวิชญา  แก้วประเสริฐ</t>
  </si>
  <si>
    <t>571531022072-6</t>
  </si>
  <si>
    <t>นางสาวสุกฤตา  มุจรินทร์</t>
  </si>
  <si>
    <t>571531022080-9</t>
  </si>
  <si>
    <t>นายชัชวาล  ไพโรจน์</t>
  </si>
  <si>
    <t>571531022082-5</t>
  </si>
  <si>
    <t>นายชาญวิทย์  ไพโรจน์</t>
  </si>
  <si>
    <t>571531022087-4</t>
  </si>
  <si>
    <t>นางสาวชนิภรณ์  ทิพย์กุล</t>
  </si>
  <si>
    <t>571531022090-8</t>
  </si>
  <si>
    <t>นายหาญณรงค์  เสนาไชย</t>
  </si>
  <si>
    <t>571531023431-3</t>
  </si>
  <si>
    <t>นางสาวหฤทัย  พันธุ์โสภณ</t>
  </si>
  <si>
    <t>571531023439-6</t>
  </si>
  <si>
    <t>นางสาวกนกพร  วังอนุสรณ์สกุล</t>
  </si>
  <si>
    <t>คะแนนวิชา Database Management System</t>
  </si>
  <si>
    <t>IS 3-4 A ภาคการศึกษาที่ 1 /2559</t>
  </si>
  <si>
    <t>กลางภาค (Choice)</t>
  </si>
  <si>
    <t>กลางภาค (เขียน)</t>
  </si>
  <si>
    <t>รวมกลางภาค</t>
  </si>
  <si>
    <t>เก็บ</t>
  </si>
  <si>
    <t>เก็บ 25</t>
  </si>
  <si>
    <t>IS2/4 B</t>
  </si>
  <si>
    <t>ทิพท์อักษร</t>
  </si>
  <si>
    <t>แบบฝึกหัด 7</t>
  </si>
  <si>
    <t>NF</t>
  </si>
  <si>
    <t>บทที่ 8</t>
  </si>
  <si>
    <t>แบบฝึกหัดบทที่ 7</t>
  </si>
  <si>
    <t>05</t>
  </si>
  <si>
    <t>แบบฝึกหัด 3</t>
  </si>
  <si>
    <t>บทที่ 1-2</t>
  </si>
  <si>
    <t>บท 1-2</t>
  </si>
  <si>
    <t>บทที่ 6-7</t>
  </si>
  <si>
    <t>ปลายภาค</t>
  </si>
  <si>
    <t>รวมปลายภาค</t>
  </si>
  <si>
    <t>จิตพิสัย</t>
  </si>
  <si>
    <t>กิจกรรม</t>
  </si>
  <si>
    <t>รวม</t>
  </si>
  <si>
    <t>เกรด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</si>
</sst>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Calibri"/>
    </font>
    <font>
      <b/>
      <sz val="11"/>
      <name val="Calibri"/>
    </font>
    <font>
      <sz val="16"/>
      <name val="TH SarabunPSK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6"/>
      <name val="Wingdings"/>
      <charset val="2"/>
    </font>
    <font>
      <sz val="10"/>
      <name val="Arial"/>
      <charset val="222"/>
    </font>
    <font>
      <sz val="14"/>
      <name val="Cordia New"/>
      <family val="2"/>
    </font>
    <font>
      <sz val="16"/>
      <name val="TH SarabunPSK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2" xfId="0" applyFont="1" applyBorder="1"/>
    <xf numFmtId="0" fontId="2" fillId="0" borderId="3" xfId="0" applyFont="1" applyBorder="1" applyAlignment="1">
      <alignment horizontal="center"/>
    </xf>
    <xf numFmtId="0" fontId="4" fillId="0" borderId="1" xfId="0" applyFont="1" applyBorder="1" applyAlignment="1">
      <alignment textRotation="90"/>
    </xf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1" xfId="0" applyFont="1" applyBorder="1" applyAlignment="1">
      <alignment textRotation="90"/>
    </xf>
    <xf numFmtId="0" fontId="5" fillId="0" borderId="1" xfId="0" applyFont="1" applyBorder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Border="1" applyAlignment="1"/>
    <xf numFmtId="0" fontId="3" fillId="0" borderId="2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8" fillId="0" borderId="1" xfId="0" applyFont="1" applyBorder="1"/>
    <xf numFmtId="0" fontId="8" fillId="0" borderId="3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 textRotation="90"/>
    </xf>
    <xf numFmtId="0" fontId="2" fillId="0" borderId="1" xfId="3" applyFont="1" applyBorder="1"/>
    <xf numFmtId="0" fontId="3" fillId="0" borderId="1" xfId="3" applyFont="1" applyBorder="1"/>
    <xf numFmtId="0" fontId="9" fillId="0" borderId="1" xfId="0" applyFont="1" applyBorder="1" applyAlignment="1">
      <alignment textRotation="90"/>
    </xf>
    <xf numFmtId="0" fontId="0" fillId="0" borderId="1" xfId="0" applyBorder="1" applyAlignment="1">
      <alignment textRotation="90"/>
    </xf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Fill="1" applyBorder="1"/>
    <xf numFmtId="0" fontId="0" fillId="2" borderId="0" xfId="0" applyFill="1"/>
    <xf numFmtId="0" fontId="2" fillId="2" borderId="1" xfId="0" applyFont="1" applyFill="1" applyBorder="1" applyAlignment="1"/>
    <xf numFmtId="0" fontId="0" fillId="2" borderId="1" xfId="0" applyFill="1" applyBorder="1"/>
    <xf numFmtId="0" fontId="9" fillId="0" borderId="1" xfId="0" applyFont="1" applyBorder="1"/>
    <xf numFmtId="0" fontId="2" fillId="3" borderId="1" xfId="0" applyFont="1" applyFill="1" applyBorder="1"/>
    <xf numFmtId="0" fontId="2" fillId="3" borderId="6" xfId="0" applyFont="1" applyFill="1" applyBorder="1"/>
    <xf numFmtId="0" fontId="8" fillId="0" borderId="2" xfId="0" applyFont="1" applyBorder="1"/>
    <xf numFmtId="0" fontId="8" fillId="0" borderId="3" xfId="0" applyFont="1" applyBorder="1" applyAlignment="1">
      <alignment horizontal="center"/>
    </xf>
    <xf numFmtId="0" fontId="2" fillId="4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7" borderId="1" xfId="0" applyFont="1" applyFill="1" applyBorder="1"/>
    <xf numFmtId="0" fontId="2" fillId="8" borderId="1" xfId="0" applyFont="1" applyFill="1" applyBorder="1" applyAlignment="1"/>
    <xf numFmtId="0" fontId="2" fillId="8" borderId="1" xfId="0" applyFont="1" applyFill="1" applyBorder="1"/>
    <xf numFmtId="0" fontId="4" fillId="2" borderId="1" xfId="0" applyFont="1" applyFill="1" applyBorder="1" applyAlignment="1">
      <alignment textRotation="90"/>
    </xf>
    <xf numFmtId="0" fontId="2" fillId="9" borderId="1" xfId="0" applyFont="1" applyFill="1" applyBorder="1"/>
    <xf numFmtId="0" fontId="2" fillId="10" borderId="1" xfId="0" applyFont="1" applyFill="1" applyBorder="1"/>
    <xf numFmtId="0" fontId="2" fillId="0" borderId="7" xfId="0" applyFont="1" applyBorder="1" applyAlignment="1">
      <alignment textRotation="90"/>
    </xf>
    <xf numFmtId="0" fontId="2" fillId="11" borderId="1" xfId="0" applyFont="1" applyFill="1" applyBorder="1"/>
    <xf numFmtId="0" fontId="2" fillId="4" borderId="1" xfId="0" applyFont="1" applyFill="1" applyBorder="1" applyAlignment="1"/>
    <xf numFmtId="0" fontId="2" fillId="11" borderId="1" xfId="0" applyFont="1" applyFill="1" applyBorder="1" applyAlignment="1"/>
    <xf numFmtId="0" fontId="0" fillId="4" borderId="0" xfId="0" applyFill="1"/>
    <xf numFmtId="0" fontId="0" fillId="4" borderId="1" xfId="0" applyFill="1" applyBorder="1"/>
    <xf numFmtId="0" fontId="0" fillId="11" borderId="1" xfId="0" applyFill="1" applyBorder="1"/>
  </cellXfs>
  <cellStyles count="4">
    <cellStyle name="Normal" xfId="0" builtinId="0"/>
    <cellStyle name="Normal 2" xfId="1"/>
    <cellStyle name="Normal 3" xfId="3"/>
    <cellStyle name="ปกติ_IS." xfId="2"/>
  </cellStyles>
  <dxfs count="47"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alignment vertical="bottom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alignment vertical="bottom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alignment vertical="bottom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alignment vertical="bottom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alignment vertical="bottom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TH SarabunPSK"/>
        <scheme val="none"/>
      </font>
      <alignment vertical="bottom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auto="1"/>
        <name val="TH SarabunPSK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dtStudentGroupList" displayName="dtStudentGroupList" ref="A4:D41" headerRowDxfId="46" dataDxfId="45" totalsRowDxfId="44">
  <tableColumns count="4">
    <tableColumn id="1" name="รหัส" dataDxfId="43"/>
    <tableColumn id="2" name="คำนำหน้า" dataDxfId="42"/>
    <tableColumn id="3" name="ชื่อ" dataDxfId="41"/>
    <tableColumn id="4" name="สกุล" dataDxfId="40"/>
  </tableColumns>
  <tableStyleInfo name="TableStyleNone" showFirstColumn="0" showLastColumn="0" showRowStripes="1" showColumnStripes="0"/>
</table>
</file>

<file path=xl/tables/table2.xml><?xml version="1.0" encoding="utf-8"?>
<table xmlns="http://schemas.openxmlformats.org/spreadsheetml/2006/main" id="2" name="dtStudentGroupList3" displayName="dtStudentGroupList3" ref="A5:G39" dataDxfId="39">
  <tableColumns count="7">
    <tableColumn id="1" name="คอลัมน์1" dataDxfId="38"/>
    <tableColumn id="2" name="คอลัมน์2" dataDxfId="37"/>
    <tableColumn id="3" name="คอลัมน์3" dataDxfId="36"/>
    <tableColumn id="4" name="คอลัมน์4" dataDxfId="35"/>
    <tableColumn id="5" name="คอลัมน์5" dataDxfId="34"/>
    <tableColumn id="6" name="คอลัมน์6" dataDxfId="33"/>
    <tableColumn id="7" name="คอลัมน์7" dataDxfId="32"/>
  </tableColumns>
  <tableStyleInfo name="TableStyleNone" showFirstColumn="0" showLastColumn="0" showRowStripes="1" showColumnStripes="0"/>
</table>
</file>

<file path=xl/tables/table3.xml><?xml version="1.0" encoding="utf-8"?>
<table xmlns="http://schemas.openxmlformats.org/spreadsheetml/2006/main" id="3" name="dtStudentGroupList4" displayName="dtStudentGroupList4" ref="A4:I47" headerRowDxfId="31" dataDxfId="29" totalsRowDxfId="28" headerRowBorderDxfId="30">
  <tableColumns count="9">
    <tableColumn id="1" name="รหัส" dataDxfId="27"/>
    <tableColumn id="2" name="คำนำหน้า" dataDxfId="26"/>
    <tableColumn id="3" name="ชื่อ" dataDxfId="25"/>
    <tableColumn id="4" name="สกุล" dataDxfId="24"/>
    <tableColumn id="5" name="0" dataDxfId="23" totalsRowDxfId="22"/>
    <tableColumn id="6" name="คอลัมน์1" dataDxfId="21"/>
    <tableColumn id="7" name="03" dataDxfId="20" totalsRowDxfId="19"/>
    <tableColumn id="8" name="04" dataDxfId="18" totalsRowDxfId="17"/>
    <tableColumn id="9" name="05" dataDxfId="1" totalsRowDxfId="0"/>
  </tableColumns>
  <tableStyleInfo name="TableStyleNone" showFirstColumn="0" showLastColumn="0" showRowStripes="1" showColumnStripes="0"/>
</table>
</file>

<file path=xl/tables/table4.xml><?xml version="1.0" encoding="utf-8"?>
<table xmlns="http://schemas.openxmlformats.org/spreadsheetml/2006/main" id="4" name="dtStudentGroupList5" displayName="dtStudentGroupList5" ref="A4:H47" headerRowDxfId="16" dataDxfId="14" totalsRowDxfId="13" headerRowBorderDxfId="15">
  <tableColumns count="8">
    <tableColumn id="1" name="รหัส" dataDxfId="12"/>
    <tableColumn id="2" name="คำนำหน้า" dataDxfId="11"/>
    <tableColumn id="3" name="ชื่อ" dataDxfId="10"/>
    <tableColumn id="4" name="สกุล" dataDxfId="9"/>
    <tableColumn id="5" name="คอลัมน์1" dataDxfId="8"/>
    <tableColumn id="6" name="คอลัมน์2" dataDxfId="7" totalsRowDxfId="6"/>
    <tableColumn id="7" name="คอลัมน์3" dataDxfId="5" totalsRowDxfId="4"/>
    <tableColumn id="8" name="คอลัมน์4" dataDxfId="3" totalsRowDxfId="2"/>
  </tableColumns>
  <tableStyleInfo name="TableStyleNone" showFirstColumn="0" showLastColumn="0" showRowStripes="1" showColumnStripes="0"/>
</table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="120" zoomScaleNormal="120" workbookViewId="0">
      <selection activeCell="AB5" sqref="AB5:AB41"/>
    </sheetView>
  </sheetViews>
  <sheetFormatPr defaultRowHeight="18" customHeight="1" x14ac:dyDescent="0.55000000000000004"/>
  <cols>
    <col min="1" max="1" width="16" style="16" bestFit="1" customWidth="1"/>
    <col min="2" max="2" width="8.42578125" style="16" customWidth="1"/>
    <col min="3" max="3" width="11.42578125" style="16" customWidth="1"/>
    <col min="4" max="4" width="14.5703125" style="16" customWidth="1"/>
    <col min="5" max="7" width="4.140625" style="17" customWidth="1"/>
    <col min="8" max="8" width="4.42578125" style="17" customWidth="1"/>
    <col min="9" max="13" width="3.5703125" style="17" customWidth="1"/>
    <col min="14" max="17" width="4.140625" style="17" customWidth="1"/>
    <col min="18" max="18" width="9.140625" style="16"/>
    <col min="19" max="26" width="4.42578125" style="16" customWidth="1"/>
    <col min="27" max="28" width="4.85546875" style="16" customWidth="1"/>
    <col min="29" max="16384" width="9.140625" style="16"/>
  </cols>
  <sheetData>
    <row r="1" spans="1:28" ht="18" customHeight="1" x14ac:dyDescent="0.55000000000000004">
      <c r="A1" s="15" t="s">
        <v>464</v>
      </c>
      <c r="B1" s="15"/>
      <c r="C1" s="15"/>
    </row>
    <row r="2" spans="1:28" ht="18" customHeight="1" x14ac:dyDescent="0.55000000000000004">
      <c r="A2" s="15" t="s">
        <v>465</v>
      </c>
      <c r="B2" s="15" t="s">
        <v>466</v>
      </c>
      <c r="C2" s="15"/>
    </row>
    <row r="3" spans="1:28" ht="63.75" customHeight="1" x14ac:dyDescent="0.55000000000000004">
      <c r="A3" s="18"/>
      <c r="B3" s="18"/>
      <c r="C3" s="18"/>
      <c r="D3" s="19"/>
      <c r="E3" s="6" t="s">
        <v>472</v>
      </c>
      <c r="F3" s="6" t="s">
        <v>477</v>
      </c>
      <c r="G3" s="6" t="s">
        <v>478</v>
      </c>
      <c r="H3" s="6" t="s">
        <v>568</v>
      </c>
      <c r="I3" s="6" t="s">
        <v>570</v>
      </c>
      <c r="J3" s="6"/>
      <c r="K3" s="6"/>
      <c r="L3" s="6" t="s">
        <v>575</v>
      </c>
      <c r="M3" s="6" t="s">
        <v>564</v>
      </c>
      <c r="N3" s="13" t="s">
        <v>561</v>
      </c>
      <c r="O3" s="13" t="s">
        <v>562</v>
      </c>
      <c r="P3" s="13" t="s">
        <v>563</v>
      </c>
      <c r="Q3" s="7" t="s">
        <v>564</v>
      </c>
      <c r="R3" s="20" t="s">
        <v>484</v>
      </c>
      <c r="S3" s="20"/>
      <c r="T3" s="13" t="s">
        <v>576</v>
      </c>
      <c r="U3" s="7" t="s">
        <v>564</v>
      </c>
      <c r="V3" s="13" t="s">
        <v>577</v>
      </c>
      <c r="W3" s="13" t="s">
        <v>564</v>
      </c>
      <c r="X3" s="13" t="s">
        <v>578</v>
      </c>
      <c r="Y3" s="13" t="s">
        <v>579</v>
      </c>
      <c r="Z3" s="13" t="s">
        <v>580</v>
      </c>
      <c r="AA3" s="13" t="s">
        <v>581</v>
      </c>
      <c r="AB3" s="59" t="s">
        <v>582</v>
      </c>
    </row>
    <row r="4" spans="1:28" ht="22.5" customHeight="1" x14ac:dyDescent="0.55000000000000004">
      <c r="A4" s="5" t="s">
        <v>467</v>
      </c>
      <c r="B4" s="5" t="s">
        <v>471</v>
      </c>
      <c r="C4" s="5" t="s">
        <v>469</v>
      </c>
      <c r="D4" s="9" t="s">
        <v>470</v>
      </c>
      <c r="E4" s="20"/>
      <c r="F4" s="20"/>
      <c r="G4" s="20"/>
      <c r="H4" s="20"/>
      <c r="I4" s="20"/>
      <c r="J4" s="20"/>
      <c r="K4" s="20"/>
      <c r="L4" s="20">
        <v>50</v>
      </c>
      <c r="M4" s="20">
        <v>10</v>
      </c>
      <c r="N4" s="20">
        <v>70</v>
      </c>
      <c r="O4" s="20">
        <v>40</v>
      </c>
      <c r="P4" s="20">
        <v>110</v>
      </c>
      <c r="Q4" s="20">
        <v>25</v>
      </c>
      <c r="R4" s="20">
        <v>35</v>
      </c>
      <c r="S4" s="20"/>
      <c r="T4" s="7">
        <v>40</v>
      </c>
      <c r="U4" s="46">
        <v>10</v>
      </c>
      <c r="V4" s="7"/>
      <c r="W4" s="46">
        <v>25</v>
      </c>
      <c r="X4" s="60">
        <v>35</v>
      </c>
      <c r="Y4" s="7">
        <v>10</v>
      </c>
      <c r="Z4" s="7">
        <v>20</v>
      </c>
      <c r="AA4" s="7">
        <v>100</v>
      </c>
      <c r="AB4" s="11"/>
    </row>
    <row r="5" spans="1:28" ht="22.5" customHeight="1" x14ac:dyDescent="0.55000000000000004">
      <c r="A5" s="20" t="s">
        <v>0</v>
      </c>
      <c r="B5" s="21" t="s">
        <v>1</v>
      </c>
      <c r="C5" s="22" t="s">
        <v>2</v>
      </c>
      <c r="D5" s="21" t="s">
        <v>3</v>
      </c>
      <c r="E5" s="20">
        <v>10</v>
      </c>
      <c r="F5" s="20">
        <v>10</v>
      </c>
      <c r="G5" s="20"/>
      <c r="H5" s="20">
        <v>10</v>
      </c>
      <c r="I5" s="20">
        <v>9</v>
      </c>
      <c r="J5" s="20"/>
      <c r="K5" s="20"/>
      <c r="L5" s="20">
        <v>19</v>
      </c>
      <c r="M5" s="39">
        <f>ROUND(10/50*L5,0)</f>
        <v>4</v>
      </c>
      <c r="N5" s="20">
        <v>38</v>
      </c>
      <c r="O5" s="20">
        <v>21</v>
      </c>
      <c r="P5" s="20">
        <f>SUM(N5:O5)</f>
        <v>59</v>
      </c>
      <c r="Q5" s="39">
        <f>ROUND(25/110*P5,0)</f>
        <v>13</v>
      </c>
      <c r="R5" s="54">
        <f>M5+Q5</f>
        <v>17</v>
      </c>
      <c r="S5" s="20"/>
      <c r="T5" s="20"/>
      <c r="U5" s="61"/>
      <c r="V5" s="20"/>
      <c r="W5" s="61"/>
      <c r="X5" s="62"/>
      <c r="Y5" s="20"/>
      <c r="Z5" s="20"/>
      <c r="AA5" s="20"/>
      <c r="AB5" s="20"/>
    </row>
    <row r="6" spans="1:28" ht="22.5" customHeight="1" x14ac:dyDescent="0.55000000000000004">
      <c r="A6" s="20" t="s">
        <v>4</v>
      </c>
      <c r="B6" s="19" t="s">
        <v>5</v>
      </c>
      <c r="C6" s="23" t="s">
        <v>6</v>
      </c>
      <c r="D6" s="21" t="s">
        <v>7</v>
      </c>
      <c r="E6" s="20">
        <v>10</v>
      </c>
      <c r="F6" s="20">
        <v>10</v>
      </c>
      <c r="G6" s="20"/>
      <c r="H6" s="20">
        <v>10</v>
      </c>
      <c r="I6" s="20">
        <v>9</v>
      </c>
      <c r="J6" s="20"/>
      <c r="K6" s="20"/>
      <c r="L6" s="20">
        <v>23</v>
      </c>
      <c r="M6" s="39">
        <f t="shared" ref="M6:M41" si="0">ROUND(10/50*L6,0)</f>
        <v>5</v>
      </c>
      <c r="N6" s="20">
        <v>33</v>
      </c>
      <c r="O6" s="20">
        <v>22</v>
      </c>
      <c r="P6" s="20">
        <f t="shared" ref="P6:P41" si="1">SUM(N6:O6)</f>
        <v>55</v>
      </c>
      <c r="Q6" s="39">
        <f t="shared" ref="Q6:Q41" si="2">ROUND(25/110*P6,0)</f>
        <v>13</v>
      </c>
      <c r="R6" s="54">
        <f t="shared" ref="R6:R41" si="3">M6+Q6</f>
        <v>18</v>
      </c>
      <c r="S6" s="20"/>
      <c r="T6" s="20"/>
      <c r="U6" s="61"/>
      <c r="V6" s="20"/>
      <c r="W6" s="61"/>
      <c r="X6" s="62"/>
      <c r="Y6" s="20"/>
      <c r="Z6" s="20"/>
      <c r="AA6" s="20"/>
      <c r="AB6" s="20"/>
    </row>
    <row r="7" spans="1:28" ht="22.5" customHeight="1" x14ac:dyDescent="0.55000000000000004">
      <c r="A7" s="20" t="s">
        <v>8</v>
      </c>
      <c r="B7" s="21" t="s">
        <v>5</v>
      </c>
      <c r="C7" s="22" t="s">
        <v>9</v>
      </c>
      <c r="D7" s="21" t="s">
        <v>10</v>
      </c>
      <c r="E7" s="20">
        <v>10</v>
      </c>
      <c r="F7" s="20">
        <v>10</v>
      </c>
      <c r="G7" s="20"/>
      <c r="H7" s="20">
        <v>10</v>
      </c>
      <c r="I7" s="20">
        <v>8</v>
      </c>
      <c r="J7" s="20"/>
      <c r="K7" s="20"/>
      <c r="L7" s="20">
        <v>22</v>
      </c>
      <c r="M7" s="39">
        <f t="shared" si="0"/>
        <v>4</v>
      </c>
      <c r="N7" s="20">
        <v>23</v>
      </c>
      <c r="O7" s="20">
        <v>30</v>
      </c>
      <c r="P7" s="20">
        <f t="shared" si="1"/>
        <v>53</v>
      </c>
      <c r="Q7" s="39">
        <f t="shared" si="2"/>
        <v>12</v>
      </c>
      <c r="R7" s="54">
        <f t="shared" si="3"/>
        <v>16</v>
      </c>
      <c r="S7" s="20"/>
      <c r="T7" s="20"/>
      <c r="U7" s="61"/>
      <c r="V7" s="20"/>
      <c r="W7" s="61"/>
      <c r="X7" s="62"/>
      <c r="Y7" s="20"/>
      <c r="Z7" s="20"/>
      <c r="AA7" s="20"/>
      <c r="AB7" s="20"/>
    </row>
    <row r="8" spans="1:28" ht="22.5" customHeight="1" x14ac:dyDescent="0.55000000000000004">
      <c r="A8" s="20" t="s">
        <v>11</v>
      </c>
      <c r="B8" s="24" t="s">
        <v>5</v>
      </c>
      <c r="C8" s="25" t="s">
        <v>12</v>
      </c>
      <c r="D8" s="21" t="s">
        <v>13</v>
      </c>
      <c r="E8" s="20">
        <v>10</v>
      </c>
      <c r="F8" s="20">
        <v>10</v>
      </c>
      <c r="G8" s="20"/>
      <c r="H8" s="20">
        <v>10</v>
      </c>
      <c r="I8" s="20">
        <v>10</v>
      </c>
      <c r="J8" s="20"/>
      <c r="K8" s="20"/>
      <c r="L8" s="20">
        <v>17</v>
      </c>
      <c r="M8" s="39">
        <f t="shared" si="0"/>
        <v>3</v>
      </c>
      <c r="N8" s="20">
        <v>30</v>
      </c>
      <c r="O8" s="20">
        <v>24</v>
      </c>
      <c r="P8" s="20">
        <f t="shared" si="1"/>
        <v>54</v>
      </c>
      <c r="Q8" s="39">
        <f t="shared" si="2"/>
        <v>12</v>
      </c>
      <c r="R8" s="54">
        <f t="shared" si="3"/>
        <v>15</v>
      </c>
      <c r="S8" s="20"/>
      <c r="T8" s="20"/>
      <c r="U8" s="61"/>
      <c r="V8" s="20"/>
      <c r="W8" s="61"/>
      <c r="X8" s="62"/>
      <c r="Y8" s="20"/>
      <c r="Z8" s="20"/>
      <c r="AA8" s="20"/>
      <c r="AB8" s="20"/>
    </row>
    <row r="9" spans="1:28" ht="22.5" customHeight="1" x14ac:dyDescent="0.55000000000000004">
      <c r="A9" s="20" t="s">
        <v>14</v>
      </c>
      <c r="B9" s="21" t="s">
        <v>5</v>
      </c>
      <c r="C9" s="22" t="s">
        <v>15</v>
      </c>
      <c r="D9" s="21" t="s">
        <v>16</v>
      </c>
      <c r="E9" s="20">
        <v>10</v>
      </c>
      <c r="F9" s="20">
        <v>10</v>
      </c>
      <c r="G9" s="20"/>
      <c r="H9" s="20">
        <v>10</v>
      </c>
      <c r="I9" s="20">
        <v>8</v>
      </c>
      <c r="J9" s="20"/>
      <c r="K9" s="20"/>
      <c r="L9" s="20">
        <v>24</v>
      </c>
      <c r="M9" s="39">
        <f t="shared" si="0"/>
        <v>5</v>
      </c>
      <c r="N9" s="20">
        <v>30</v>
      </c>
      <c r="O9" s="20">
        <v>15</v>
      </c>
      <c r="P9" s="20">
        <f t="shared" si="1"/>
        <v>45</v>
      </c>
      <c r="Q9" s="39">
        <f t="shared" si="2"/>
        <v>10</v>
      </c>
      <c r="R9" s="54">
        <f t="shared" si="3"/>
        <v>15</v>
      </c>
      <c r="S9" s="20"/>
      <c r="T9" s="20"/>
      <c r="U9" s="61"/>
      <c r="V9" s="20"/>
      <c r="W9" s="61"/>
      <c r="X9" s="62"/>
      <c r="Y9" s="20"/>
      <c r="Z9" s="20"/>
      <c r="AA9" s="20"/>
      <c r="AB9" s="20"/>
    </row>
    <row r="10" spans="1:28" ht="22.5" customHeight="1" x14ac:dyDescent="0.55000000000000004">
      <c r="A10" s="20" t="s">
        <v>17</v>
      </c>
      <c r="B10" s="24" t="s">
        <v>5</v>
      </c>
      <c r="C10" s="25" t="s">
        <v>18</v>
      </c>
      <c r="D10" s="21" t="s">
        <v>19</v>
      </c>
      <c r="E10" s="20">
        <v>10</v>
      </c>
      <c r="F10" s="20">
        <v>10</v>
      </c>
      <c r="G10" s="20"/>
      <c r="H10" s="20">
        <v>10</v>
      </c>
      <c r="I10" s="20">
        <v>10</v>
      </c>
      <c r="J10" s="20"/>
      <c r="K10" s="20"/>
      <c r="L10" s="20">
        <v>23</v>
      </c>
      <c r="M10" s="39">
        <f t="shared" si="0"/>
        <v>5</v>
      </c>
      <c r="N10" s="20">
        <v>27</v>
      </c>
      <c r="O10" s="20">
        <v>19</v>
      </c>
      <c r="P10" s="20">
        <f t="shared" si="1"/>
        <v>46</v>
      </c>
      <c r="Q10" s="39">
        <f t="shared" si="2"/>
        <v>10</v>
      </c>
      <c r="R10" s="54">
        <f t="shared" si="3"/>
        <v>15</v>
      </c>
      <c r="S10" s="20"/>
      <c r="T10" s="20"/>
      <c r="U10" s="61"/>
      <c r="V10" s="20"/>
      <c r="W10" s="61"/>
      <c r="X10" s="62"/>
      <c r="Y10" s="20"/>
      <c r="Z10" s="20"/>
      <c r="AA10" s="20"/>
      <c r="AB10" s="20"/>
    </row>
    <row r="11" spans="1:28" ht="22.5" customHeight="1" x14ac:dyDescent="0.55000000000000004">
      <c r="A11" s="20" t="s">
        <v>20</v>
      </c>
      <c r="B11" s="21" t="s">
        <v>5</v>
      </c>
      <c r="C11" s="22" t="s">
        <v>21</v>
      </c>
      <c r="D11" s="21" t="s">
        <v>22</v>
      </c>
      <c r="E11" s="20">
        <v>10</v>
      </c>
      <c r="F11" s="20">
        <v>10</v>
      </c>
      <c r="G11" s="20"/>
      <c r="H11" s="20">
        <v>10</v>
      </c>
      <c r="I11" s="20">
        <v>10</v>
      </c>
      <c r="J11" s="20"/>
      <c r="K11" s="20"/>
      <c r="L11" s="20">
        <v>19</v>
      </c>
      <c r="M11" s="39">
        <f t="shared" si="0"/>
        <v>4</v>
      </c>
      <c r="N11" s="20">
        <v>29</v>
      </c>
      <c r="O11" s="20">
        <v>29</v>
      </c>
      <c r="P11" s="20">
        <f t="shared" si="1"/>
        <v>58</v>
      </c>
      <c r="Q11" s="39">
        <f t="shared" si="2"/>
        <v>13</v>
      </c>
      <c r="R11" s="54">
        <f t="shared" si="3"/>
        <v>17</v>
      </c>
      <c r="S11" s="20"/>
      <c r="T11" s="20"/>
      <c r="U11" s="61"/>
      <c r="V11" s="20"/>
      <c r="W11" s="61"/>
      <c r="X11" s="62"/>
      <c r="Y11" s="20"/>
      <c r="Z11" s="20"/>
      <c r="AA11" s="20"/>
      <c r="AB11" s="20"/>
    </row>
    <row r="12" spans="1:28" ht="22.5" customHeight="1" x14ac:dyDescent="0.55000000000000004">
      <c r="A12" s="20" t="s">
        <v>23</v>
      </c>
      <c r="B12" s="24" t="s">
        <v>1</v>
      </c>
      <c r="C12" s="25" t="s">
        <v>24</v>
      </c>
      <c r="D12" s="21" t="s">
        <v>25</v>
      </c>
      <c r="E12" s="20">
        <v>10</v>
      </c>
      <c r="F12" s="20">
        <v>10</v>
      </c>
      <c r="G12" s="20"/>
      <c r="H12" s="20">
        <v>10</v>
      </c>
      <c r="I12" s="20">
        <v>9</v>
      </c>
      <c r="J12" s="20"/>
      <c r="K12" s="20"/>
      <c r="L12" s="20">
        <v>32</v>
      </c>
      <c r="M12" s="39">
        <f t="shared" si="0"/>
        <v>6</v>
      </c>
      <c r="N12" s="20">
        <v>36</v>
      </c>
      <c r="O12" s="20">
        <v>22</v>
      </c>
      <c r="P12" s="20">
        <f t="shared" si="1"/>
        <v>58</v>
      </c>
      <c r="Q12" s="39">
        <f t="shared" si="2"/>
        <v>13</v>
      </c>
      <c r="R12" s="54">
        <f t="shared" si="3"/>
        <v>19</v>
      </c>
      <c r="S12" s="20"/>
      <c r="T12" s="20"/>
      <c r="U12" s="61"/>
      <c r="V12" s="20"/>
      <c r="W12" s="61"/>
      <c r="X12" s="62"/>
      <c r="Y12" s="20"/>
      <c r="Z12" s="20"/>
      <c r="AA12" s="20"/>
      <c r="AB12" s="20"/>
    </row>
    <row r="13" spans="1:28" ht="22.5" customHeight="1" x14ac:dyDescent="0.55000000000000004">
      <c r="A13" s="20" t="s">
        <v>26</v>
      </c>
      <c r="B13" s="21" t="s">
        <v>1</v>
      </c>
      <c r="C13" s="22" t="s">
        <v>27</v>
      </c>
      <c r="D13" s="21" t="s">
        <v>28</v>
      </c>
      <c r="E13" s="20">
        <v>10</v>
      </c>
      <c r="F13" s="20">
        <v>10</v>
      </c>
      <c r="G13" s="20"/>
      <c r="H13" s="20">
        <v>10</v>
      </c>
      <c r="I13" s="20">
        <v>10</v>
      </c>
      <c r="J13" s="20"/>
      <c r="K13" s="20"/>
      <c r="L13" s="20">
        <v>37</v>
      </c>
      <c r="M13" s="39">
        <f t="shared" si="0"/>
        <v>7</v>
      </c>
      <c r="N13" s="20">
        <v>48</v>
      </c>
      <c r="O13" s="20">
        <v>28</v>
      </c>
      <c r="P13" s="20">
        <f t="shared" si="1"/>
        <v>76</v>
      </c>
      <c r="Q13" s="39">
        <f t="shared" si="2"/>
        <v>17</v>
      </c>
      <c r="R13" s="54">
        <f t="shared" si="3"/>
        <v>24</v>
      </c>
      <c r="S13" s="20"/>
      <c r="T13" s="20"/>
      <c r="U13" s="61"/>
      <c r="V13" s="20"/>
      <c r="W13" s="61"/>
      <c r="X13" s="62"/>
      <c r="Y13" s="20"/>
      <c r="Z13" s="20"/>
      <c r="AA13" s="20"/>
      <c r="AB13" s="20"/>
    </row>
    <row r="14" spans="1:28" ht="22.5" customHeight="1" x14ac:dyDescent="0.55000000000000004">
      <c r="A14" s="20" t="s">
        <v>29</v>
      </c>
      <c r="B14" s="24" t="s">
        <v>5</v>
      </c>
      <c r="C14" s="25" t="s">
        <v>30</v>
      </c>
      <c r="D14" s="21" t="s">
        <v>31</v>
      </c>
      <c r="E14" s="20">
        <v>10</v>
      </c>
      <c r="F14" s="20">
        <v>10</v>
      </c>
      <c r="G14" s="20"/>
      <c r="H14" s="20">
        <v>10</v>
      </c>
      <c r="I14" s="20">
        <v>9</v>
      </c>
      <c r="J14" s="20"/>
      <c r="K14" s="20"/>
      <c r="L14" s="20">
        <v>38</v>
      </c>
      <c r="M14" s="39">
        <f t="shared" si="0"/>
        <v>8</v>
      </c>
      <c r="N14" s="20">
        <v>48</v>
      </c>
      <c r="O14" s="20">
        <v>30</v>
      </c>
      <c r="P14" s="20">
        <f t="shared" si="1"/>
        <v>78</v>
      </c>
      <c r="Q14" s="39">
        <f t="shared" si="2"/>
        <v>18</v>
      </c>
      <c r="R14" s="54">
        <f t="shared" si="3"/>
        <v>26</v>
      </c>
      <c r="S14" s="20"/>
      <c r="T14" s="20"/>
      <c r="U14" s="61"/>
      <c r="V14" s="20"/>
      <c r="W14" s="61"/>
      <c r="X14" s="62"/>
      <c r="Y14" s="20"/>
      <c r="Z14" s="20"/>
      <c r="AA14" s="20"/>
      <c r="AB14" s="20"/>
    </row>
    <row r="15" spans="1:28" ht="22.5" customHeight="1" x14ac:dyDescent="0.55000000000000004">
      <c r="A15" s="20" t="s">
        <v>32</v>
      </c>
      <c r="B15" s="21" t="s">
        <v>5</v>
      </c>
      <c r="C15" s="22" t="s">
        <v>33</v>
      </c>
      <c r="D15" s="21" t="s">
        <v>34</v>
      </c>
      <c r="E15" s="20"/>
      <c r="F15" s="20">
        <v>10</v>
      </c>
      <c r="G15" s="20"/>
      <c r="H15" s="20"/>
      <c r="I15" s="20">
        <v>9</v>
      </c>
      <c r="J15" s="20"/>
      <c r="K15" s="20"/>
      <c r="L15" s="20">
        <v>23</v>
      </c>
      <c r="M15" s="39">
        <f t="shared" si="0"/>
        <v>5</v>
      </c>
      <c r="N15" s="20">
        <v>30</v>
      </c>
      <c r="O15" s="20">
        <v>16</v>
      </c>
      <c r="P15" s="20">
        <f t="shared" si="1"/>
        <v>46</v>
      </c>
      <c r="Q15" s="39">
        <f t="shared" si="2"/>
        <v>10</v>
      </c>
      <c r="R15" s="54">
        <f t="shared" si="3"/>
        <v>15</v>
      </c>
      <c r="S15" s="20"/>
      <c r="T15" s="20"/>
      <c r="U15" s="61"/>
      <c r="V15" s="20"/>
      <c r="W15" s="61"/>
      <c r="X15" s="62"/>
      <c r="Y15" s="20"/>
      <c r="Z15" s="20"/>
      <c r="AA15" s="20"/>
      <c r="AB15" s="20"/>
    </row>
    <row r="16" spans="1:28" ht="22.5" customHeight="1" x14ac:dyDescent="0.55000000000000004">
      <c r="A16" s="20" t="s">
        <v>35</v>
      </c>
      <c r="B16" s="24" t="s">
        <v>5</v>
      </c>
      <c r="C16" s="25" t="s">
        <v>36</v>
      </c>
      <c r="D16" s="21" t="s">
        <v>37</v>
      </c>
      <c r="E16" s="20">
        <v>10</v>
      </c>
      <c r="F16" s="20">
        <v>10</v>
      </c>
      <c r="G16" s="20"/>
      <c r="H16" s="20">
        <v>10</v>
      </c>
      <c r="I16" s="20">
        <v>8</v>
      </c>
      <c r="J16" s="20"/>
      <c r="K16" s="20"/>
      <c r="L16" s="20">
        <v>34</v>
      </c>
      <c r="M16" s="39">
        <f t="shared" si="0"/>
        <v>7</v>
      </c>
      <c r="N16" s="20">
        <v>41</v>
      </c>
      <c r="O16" s="20">
        <v>19</v>
      </c>
      <c r="P16" s="20">
        <f t="shared" si="1"/>
        <v>60</v>
      </c>
      <c r="Q16" s="39">
        <f t="shared" si="2"/>
        <v>14</v>
      </c>
      <c r="R16" s="54">
        <f t="shared" si="3"/>
        <v>21</v>
      </c>
      <c r="S16" s="20"/>
      <c r="T16" s="20"/>
      <c r="U16" s="61"/>
      <c r="V16" s="20"/>
      <c r="W16" s="61"/>
      <c r="X16" s="62"/>
      <c r="Y16" s="20"/>
      <c r="Z16" s="20"/>
      <c r="AA16" s="20"/>
      <c r="AB16" s="20"/>
    </row>
    <row r="17" spans="1:28" ht="22.5" customHeight="1" x14ac:dyDescent="0.55000000000000004">
      <c r="A17" s="20" t="s">
        <v>38</v>
      </c>
      <c r="B17" s="21" t="s">
        <v>5</v>
      </c>
      <c r="C17" s="22" t="s">
        <v>39</v>
      </c>
      <c r="D17" s="21" t="s">
        <v>40</v>
      </c>
      <c r="E17" s="20">
        <v>10</v>
      </c>
      <c r="F17" s="20">
        <v>10</v>
      </c>
      <c r="G17" s="20"/>
      <c r="H17" s="20">
        <v>10</v>
      </c>
      <c r="I17" s="20">
        <v>10</v>
      </c>
      <c r="J17" s="20"/>
      <c r="K17" s="20"/>
      <c r="L17" s="20">
        <v>21</v>
      </c>
      <c r="M17" s="39">
        <f t="shared" si="0"/>
        <v>4</v>
      </c>
      <c r="N17" s="20">
        <v>29</v>
      </c>
      <c r="O17" s="20">
        <v>27</v>
      </c>
      <c r="P17" s="20">
        <f t="shared" si="1"/>
        <v>56</v>
      </c>
      <c r="Q17" s="39">
        <f t="shared" si="2"/>
        <v>13</v>
      </c>
      <c r="R17" s="54">
        <f t="shared" si="3"/>
        <v>17</v>
      </c>
      <c r="S17" s="20"/>
      <c r="T17" s="20"/>
      <c r="U17" s="61"/>
      <c r="V17" s="20"/>
      <c r="W17" s="61"/>
      <c r="X17" s="62"/>
      <c r="Y17" s="20"/>
      <c r="Z17" s="20"/>
      <c r="AA17" s="20"/>
      <c r="AB17" s="20"/>
    </row>
    <row r="18" spans="1:28" ht="22.5" customHeight="1" x14ac:dyDescent="0.55000000000000004">
      <c r="A18" s="20" t="s">
        <v>41</v>
      </c>
      <c r="B18" s="24" t="s">
        <v>5</v>
      </c>
      <c r="C18" s="25" t="s">
        <v>42</v>
      </c>
      <c r="D18" s="21" t="s">
        <v>43</v>
      </c>
      <c r="E18" s="20">
        <v>10</v>
      </c>
      <c r="F18" s="20">
        <v>10</v>
      </c>
      <c r="G18" s="20"/>
      <c r="H18" s="20">
        <v>10</v>
      </c>
      <c r="I18" s="20">
        <v>10</v>
      </c>
      <c r="J18" s="20"/>
      <c r="K18" s="20"/>
      <c r="L18" s="20">
        <v>21</v>
      </c>
      <c r="M18" s="39">
        <f t="shared" si="0"/>
        <v>4</v>
      </c>
      <c r="N18" s="20">
        <v>22</v>
      </c>
      <c r="O18" s="20">
        <v>17</v>
      </c>
      <c r="P18" s="20">
        <f t="shared" si="1"/>
        <v>39</v>
      </c>
      <c r="Q18" s="39">
        <f t="shared" si="2"/>
        <v>9</v>
      </c>
      <c r="R18" s="54">
        <f t="shared" si="3"/>
        <v>13</v>
      </c>
      <c r="S18" s="20"/>
      <c r="T18" s="20"/>
      <c r="U18" s="61"/>
      <c r="V18" s="20"/>
      <c r="W18" s="61"/>
      <c r="X18" s="62"/>
      <c r="Y18" s="20"/>
      <c r="Z18" s="20"/>
      <c r="AA18" s="20"/>
      <c r="AB18" s="20"/>
    </row>
    <row r="19" spans="1:28" ht="22.5" customHeight="1" x14ac:dyDescent="0.55000000000000004">
      <c r="A19" s="20" t="s">
        <v>44</v>
      </c>
      <c r="B19" s="21" t="s">
        <v>1</v>
      </c>
      <c r="C19" s="22" t="s">
        <v>45</v>
      </c>
      <c r="D19" s="21" t="s">
        <v>46</v>
      </c>
      <c r="E19" s="20">
        <v>10</v>
      </c>
      <c r="F19" s="20">
        <v>10</v>
      </c>
      <c r="G19" s="20"/>
      <c r="H19" s="20"/>
      <c r="I19" s="20">
        <v>10</v>
      </c>
      <c r="J19" s="20"/>
      <c r="K19" s="20"/>
      <c r="L19" s="20">
        <v>28</v>
      </c>
      <c r="M19" s="39">
        <f t="shared" si="0"/>
        <v>6</v>
      </c>
      <c r="N19" s="20">
        <v>41</v>
      </c>
      <c r="O19" s="20">
        <v>16</v>
      </c>
      <c r="P19" s="20">
        <f t="shared" si="1"/>
        <v>57</v>
      </c>
      <c r="Q19" s="39">
        <f t="shared" si="2"/>
        <v>13</v>
      </c>
      <c r="R19" s="54">
        <f t="shared" si="3"/>
        <v>19</v>
      </c>
      <c r="S19" s="20"/>
      <c r="T19" s="20"/>
      <c r="U19" s="61"/>
      <c r="V19" s="20"/>
      <c r="W19" s="61"/>
      <c r="X19" s="62"/>
      <c r="Y19" s="20"/>
      <c r="Z19" s="20"/>
      <c r="AA19" s="20"/>
      <c r="AB19" s="20"/>
    </row>
    <row r="20" spans="1:28" ht="22.5" customHeight="1" x14ac:dyDescent="0.55000000000000004">
      <c r="A20" s="20" t="s">
        <v>47</v>
      </c>
      <c r="B20" s="24" t="s">
        <v>1</v>
      </c>
      <c r="C20" s="25" t="s">
        <v>48</v>
      </c>
      <c r="D20" s="21" t="s">
        <v>49</v>
      </c>
      <c r="E20" s="20"/>
      <c r="F20" s="20">
        <v>10</v>
      </c>
      <c r="G20" s="20"/>
      <c r="H20" s="20"/>
      <c r="I20" s="20">
        <v>10</v>
      </c>
      <c r="J20" s="20"/>
      <c r="K20" s="20"/>
      <c r="L20" s="20">
        <v>22</v>
      </c>
      <c r="M20" s="39">
        <f t="shared" si="0"/>
        <v>4</v>
      </c>
      <c r="N20" s="20">
        <v>28</v>
      </c>
      <c r="O20" s="20">
        <v>25</v>
      </c>
      <c r="P20" s="20">
        <f t="shared" si="1"/>
        <v>53</v>
      </c>
      <c r="Q20" s="39">
        <f t="shared" si="2"/>
        <v>12</v>
      </c>
      <c r="R20" s="54">
        <f t="shared" si="3"/>
        <v>16</v>
      </c>
      <c r="S20" s="20"/>
      <c r="T20" s="20"/>
      <c r="U20" s="61"/>
      <c r="V20" s="20"/>
      <c r="W20" s="61"/>
      <c r="X20" s="62"/>
      <c r="Y20" s="20"/>
      <c r="Z20" s="20"/>
      <c r="AA20" s="20"/>
      <c r="AB20" s="20"/>
    </row>
    <row r="21" spans="1:28" ht="22.5" customHeight="1" x14ac:dyDescent="0.55000000000000004">
      <c r="A21" s="20" t="s">
        <v>50</v>
      </c>
      <c r="B21" s="21" t="s">
        <v>1</v>
      </c>
      <c r="C21" s="22" t="s">
        <v>51</v>
      </c>
      <c r="D21" s="21" t="s">
        <v>52</v>
      </c>
      <c r="E21" s="20">
        <v>10</v>
      </c>
      <c r="F21" s="20">
        <v>10</v>
      </c>
      <c r="G21" s="20"/>
      <c r="H21" s="20">
        <v>10</v>
      </c>
      <c r="I21" s="20">
        <v>9</v>
      </c>
      <c r="J21" s="20"/>
      <c r="K21" s="20"/>
      <c r="L21" s="20">
        <v>26</v>
      </c>
      <c r="M21" s="39">
        <f t="shared" si="0"/>
        <v>5</v>
      </c>
      <c r="N21" s="20">
        <v>39</v>
      </c>
      <c r="O21" s="20">
        <v>20</v>
      </c>
      <c r="P21" s="20">
        <f t="shared" si="1"/>
        <v>59</v>
      </c>
      <c r="Q21" s="39">
        <f t="shared" si="2"/>
        <v>13</v>
      </c>
      <c r="R21" s="54">
        <f t="shared" si="3"/>
        <v>18</v>
      </c>
      <c r="S21" s="20"/>
      <c r="T21" s="20"/>
      <c r="U21" s="61"/>
      <c r="V21" s="20"/>
      <c r="W21" s="61"/>
      <c r="X21" s="62"/>
      <c r="Y21" s="20"/>
      <c r="Z21" s="20"/>
      <c r="AA21" s="20"/>
      <c r="AB21" s="20"/>
    </row>
    <row r="22" spans="1:28" ht="22.5" customHeight="1" x14ac:dyDescent="0.55000000000000004">
      <c r="A22" s="20" t="s">
        <v>53</v>
      </c>
      <c r="B22" s="24" t="s">
        <v>1</v>
      </c>
      <c r="C22" s="25" t="s">
        <v>54</v>
      </c>
      <c r="D22" s="21" t="s">
        <v>55</v>
      </c>
      <c r="E22" s="20">
        <v>10</v>
      </c>
      <c r="F22" s="20">
        <v>10</v>
      </c>
      <c r="G22" s="20"/>
      <c r="H22" s="20">
        <v>10</v>
      </c>
      <c r="I22" s="20">
        <v>10</v>
      </c>
      <c r="J22" s="20"/>
      <c r="K22" s="20"/>
      <c r="L22" s="20">
        <v>23</v>
      </c>
      <c r="M22" s="39">
        <f t="shared" si="0"/>
        <v>5</v>
      </c>
      <c r="N22" s="20">
        <v>35</v>
      </c>
      <c r="O22" s="20">
        <v>22</v>
      </c>
      <c r="P22" s="20">
        <f t="shared" si="1"/>
        <v>57</v>
      </c>
      <c r="Q22" s="39">
        <f t="shared" si="2"/>
        <v>13</v>
      </c>
      <c r="R22" s="54">
        <f t="shared" si="3"/>
        <v>18</v>
      </c>
      <c r="S22" s="20"/>
      <c r="T22" s="20"/>
      <c r="U22" s="61"/>
      <c r="V22" s="20"/>
      <c r="W22" s="61"/>
      <c r="X22" s="62"/>
      <c r="Y22" s="20"/>
      <c r="Z22" s="20"/>
      <c r="AA22" s="20"/>
      <c r="AB22" s="20"/>
    </row>
    <row r="23" spans="1:28" ht="22.5" customHeight="1" x14ac:dyDescent="0.55000000000000004">
      <c r="A23" s="20" t="s">
        <v>56</v>
      </c>
      <c r="B23" s="21" t="s">
        <v>5</v>
      </c>
      <c r="C23" s="22" t="s">
        <v>57</v>
      </c>
      <c r="D23" s="21" t="s">
        <v>58</v>
      </c>
      <c r="E23" s="20">
        <v>10</v>
      </c>
      <c r="F23" s="20">
        <v>10</v>
      </c>
      <c r="G23" s="20"/>
      <c r="H23" s="20">
        <v>10</v>
      </c>
      <c r="I23" s="20">
        <v>10</v>
      </c>
      <c r="J23" s="20"/>
      <c r="K23" s="20"/>
      <c r="L23" s="20">
        <v>29</v>
      </c>
      <c r="M23" s="39">
        <f t="shared" si="0"/>
        <v>6</v>
      </c>
      <c r="N23" s="20">
        <v>31</v>
      </c>
      <c r="O23" s="20">
        <v>21</v>
      </c>
      <c r="P23" s="20">
        <f t="shared" si="1"/>
        <v>52</v>
      </c>
      <c r="Q23" s="39">
        <f t="shared" si="2"/>
        <v>12</v>
      </c>
      <c r="R23" s="54">
        <f t="shared" si="3"/>
        <v>18</v>
      </c>
      <c r="S23" s="20"/>
      <c r="T23" s="20"/>
      <c r="U23" s="61"/>
      <c r="V23" s="20"/>
      <c r="W23" s="61"/>
      <c r="X23" s="62"/>
      <c r="Y23" s="20"/>
      <c r="Z23" s="20"/>
      <c r="AA23" s="20"/>
      <c r="AB23" s="20"/>
    </row>
    <row r="24" spans="1:28" ht="22.5" customHeight="1" x14ac:dyDescent="0.55000000000000004">
      <c r="A24" s="20" t="s">
        <v>59</v>
      </c>
      <c r="B24" s="24" t="s">
        <v>1</v>
      </c>
      <c r="C24" s="25" t="s">
        <v>60</v>
      </c>
      <c r="D24" s="21" t="s">
        <v>61</v>
      </c>
      <c r="E24" s="20">
        <v>10</v>
      </c>
      <c r="F24" s="20">
        <v>10</v>
      </c>
      <c r="G24" s="20"/>
      <c r="H24" s="20">
        <v>10</v>
      </c>
      <c r="I24" s="20">
        <v>8</v>
      </c>
      <c r="J24" s="20"/>
      <c r="K24" s="20"/>
      <c r="L24" s="20">
        <v>35</v>
      </c>
      <c r="M24" s="39">
        <f t="shared" si="0"/>
        <v>7</v>
      </c>
      <c r="N24" s="20">
        <v>47</v>
      </c>
      <c r="O24" s="20">
        <v>27</v>
      </c>
      <c r="P24" s="20">
        <f t="shared" si="1"/>
        <v>74</v>
      </c>
      <c r="Q24" s="39">
        <f t="shared" si="2"/>
        <v>17</v>
      </c>
      <c r="R24" s="54">
        <f t="shared" si="3"/>
        <v>24</v>
      </c>
      <c r="S24" s="20"/>
      <c r="T24" s="20"/>
      <c r="U24" s="61"/>
      <c r="V24" s="20"/>
      <c r="W24" s="61"/>
      <c r="X24" s="62"/>
      <c r="Y24" s="20"/>
      <c r="Z24" s="20"/>
      <c r="AA24" s="20"/>
      <c r="AB24" s="20"/>
    </row>
    <row r="25" spans="1:28" ht="22.5" customHeight="1" x14ac:dyDescent="0.55000000000000004">
      <c r="A25" s="20" t="s">
        <v>62</v>
      </c>
      <c r="B25" s="21" t="s">
        <v>1</v>
      </c>
      <c r="C25" s="22" t="s">
        <v>63</v>
      </c>
      <c r="D25" s="21" t="s">
        <v>64</v>
      </c>
      <c r="E25" s="20"/>
      <c r="F25" s="20">
        <v>10</v>
      </c>
      <c r="G25" s="20"/>
      <c r="H25" s="20"/>
      <c r="I25" s="20">
        <v>10</v>
      </c>
      <c r="J25" s="20"/>
      <c r="K25" s="20"/>
      <c r="L25" s="20">
        <v>19</v>
      </c>
      <c r="M25" s="39">
        <f t="shared" si="0"/>
        <v>4</v>
      </c>
      <c r="N25" s="20">
        <v>28</v>
      </c>
      <c r="O25" s="20">
        <v>15</v>
      </c>
      <c r="P25" s="20">
        <f t="shared" si="1"/>
        <v>43</v>
      </c>
      <c r="Q25" s="39">
        <f t="shared" si="2"/>
        <v>10</v>
      </c>
      <c r="R25" s="54">
        <f t="shared" si="3"/>
        <v>14</v>
      </c>
      <c r="S25" s="20"/>
      <c r="T25" s="20"/>
      <c r="U25" s="61"/>
      <c r="V25" s="20"/>
      <c r="W25" s="61"/>
      <c r="X25" s="62"/>
      <c r="Y25" s="20"/>
      <c r="Z25" s="20"/>
      <c r="AA25" s="20"/>
      <c r="AB25" s="20"/>
    </row>
    <row r="26" spans="1:28" ht="22.5" customHeight="1" x14ac:dyDescent="0.55000000000000004">
      <c r="A26" s="20" t="s">
        <v>65</v>
      </c>
      <c r="B26" s="24" t="s">
        <v>1</v>
      </c>
      <c r="C26" s="25" t="s">
        <v>66</v>
      </c>
      <c r="D26" s="21" t="s">
        <v>67</v>
      </c>
      <c r="E26" s="20">
        <v>10</v>
      </c>
      <c r="F26" s="20">
        <v>10</v>
      </c>
      <c r="G26" s="20"/>
      <c r="H26" s="20">
        <v>10</v>
      </c>
      <c r="I26" s="20">
        <v>9</v>
      </c>
      <c r="J26" s="20"/>
      <c r="K26" s="20"/>
      <c r="L26" s="20">
        <v>33</v>
      </c>
      <c r="M26" s="39">
        <f t="shared" si="0"/>
        <v>7</v>
      </c>
      <c r="N26" s="20">
        <v>45</v>
      </c>
      <c r="O26" s="20">
        <v>25</v>
      </c>
      <c r="P26" s="20">
        <f t="shared" si="1"/>
        <v>70</v>
      </c>
      <c r="Q26" s="39">
        <f t="shared" si="2"/>
        <v>16</v>
      </c>
      <c r="R26" s="54">
        <f t="shared" si="3"/>
        <v>23</v>
      </c>
      <c r="S26" s="20"/>
      <c r="T26" s="20"/>
      <c r="U26" s="61"/>
      <c r="V26" s="20"/>
      <c r="W26" s="61"/>
      <c r="X26" s="62"/>
      <c r="Y26" s="20"/>
      <c r="Z26" s="20"/>
      <c r="AA26" s="20"/>
      <c r="AB26" s="20"/>
    </row>
    <row r="27" spans="1:28" ht="22.5" customHeight="1" x14ac:dyDescent="0.55000000000000004">
      <c r="A27" s="20" t="s">
        <v>68</v>
      </c>
      <c r="B27" s="21" t="s">
        <v>1</v>
      </c>
      <c r="C27" s="22" t="s">
        <v>69</v>
      </c>
      <c r="D27" s="21" t="s">
        <v>70</v>
      </c>
      <c r="E27" s="20">
        <v>10</v>
      </c>
      <c r="F27" s="20">
        <v>10</v>
      </c>
      <c r="G27" s="20"/>
      <c r="H27" s="20">
        <v>10</v>
      </c>
      <c r="I27" s="20">
        <v>9</v>
      </c>
      <c r="J27" s="20"/>
      <c r="K27" s="20"/>
      <c r="L27" s="20">
        <v>18</v>
      </c>
      <c r="M27" s="39">
        <f t="shared" si="0"/>
        <v>4</v>
      </c>
      <c r="N27" s="20">
        <v>31</v>
      </c>
      <c r="O27" s="20">
        <v>17</v>
      </c>
      <c r="P27" s="20">
        <f t="shared" si="1"/>
        <v>48</v>
      </c>
      <c r="Q27" s="39">
        <f t="shared" si="2"/>
        <v>11</v>
      </c>
      <c r="R27" s="54">
        <f t="shared" si="3"/>
        <v>15</v>
      </c>
      <c r="S27" s="20"/>
      <c r="T27" s="20"/>
      <c r="U27" s="61"/>
      <c r="V27" s="20"/>
      <c r="W27" s="61"/>
      <c r="X27" s="62"/>
      <c r="Y27" s="20"/>
      <c r="Z27" s="20"/>
      <c r="AA27" s="20"/>
      <c r="AB27" s="20"/>
    </row>
    <row r="28" spans="1:28" ht="22.5" customHeight="1" x14ac:dyDescent="0.55000000000000004">
      <c r="A28" s="20" t="s">
        <v>71</v>
      </c>
      <c r="B28" s="24" t="s">
        <v>1</v>
      </c>
      <c r="C28" s="25" t="s">
        <v>72</v>
      </c>
      <c r="D28" s="21" t="s">
        <v>73</v>
      </c>
      <c r="E28" s="20">
        <v>10</v>
      </c>
      <c r="F28" s="20">
        <v>10</v>
      </c>
      <c r="G28" s="20"/>
      <c r="H28" s="20">
        <v>10</v>
      </c>
      <c r="I28" s="20">
        <v>9</v>
      </c>
      <c r="J28" s="20"/>
      <c r="K28" s="20"/>
      <c r="L28" s="20">
        <v>25</v>
      </c>
      <c r="M28" s="39">
        <f t="shared" si="0"/>
        <v>5</v>
      </c>
      <c r="N28" s="20">
        <v>33</v>
      </c>
      <c r="O28" s="20">
        <v>22</v>
      </c>
      <c r="P28" s="20">
        <f t="shared" si="1"/>
        <v>55</v>
      </c>
      <c r="Q28" s="39">
        <f t="shared" si="2"/>
        <v>13</v>
      </c>
      <c r="R28" s="54">
        <f t="shared" si="3"/>
        <v>18</v>
      </c>
      <c r="S28" s="20"/>
      <c r="T28" s="20"/>
      <c r="U28" s="61"/>
      <c r="V28" s="20"/>
      <c r="W28" s="61"/>
      <c r="X28" s="62"/>
      <c r="Y28" s="20"/>
      <c r="Z28" s="20"/>
      <c r="AA28" s="20"/>
      <c r="AB28" s="20"/>
    </row>
    <row r="29" spans="1:28" ht="22.5" customHeight="1" x14ac:dyDescent="0.55000000000000004">
      <c r="A29" s="20" t="s">
        <v>74</v>
      </c>
      <c r="B29" s="21" t="s">
        <v>5</v>
      </c>
      <c r="C29" s="22" t="s">
        <v>75</v>
      </c>
      <c r="D29" s="21" t="s">
        <v>76</v>
      </c>
      <c r="E29" s="20">
        <v>10</v>
      </c>
      <c r="F29" s="20">
        <v>10</v>
      </c>
      <c r="G29" s="20"/>
      <c r="H29" s="20">
        <v>10</v>
      </c>
      <c r="I29" s="20">
        <v>10</v>
      </c>
      <c r="J29" s="20"/>
      <c r="K29" s="20"/>
      <c r="L29" s="20">
        <v>36</v>
      </c>
      <c r="M29" s="39">
        <f t="shared" si="0"/>
        <v>7</v>
      </c>
      <c r="N29" s="20">
        <v>41</v>
      </c>
      <c r="O29" s="20">
        <v>20</v>
      </c>
      <c r="P29" s="20">
        <f t="shared" si="1"/>
        <v>61</v>
      </c>
      <c r="Q29" s="39">
        <f t="shared" si="2"/>
        <v>14</v>
      </c>
      <c r="R29" s="54">
        <f t="shared" si="3"/>
        <v>21</v>
      </c>
      <c r="S29" s="20"/>
      <c r="T29" s="20"/>
      <c r="U29" s="61"/>
      <c r="V29" s="20"/>
      <c r="W29" s="61"/>
      <c r="X29" s="62"/>
      <c r="Y29" s="20"/>
      <c r="Z29" s="20"/>
      <c r="AA29" s="20"/>
      <c r="AB29" s="20"/>
    </row>
    <row r="30" spans="1:28" ht="22.5" customHeight="1" x14ac:dyDescent="0.55000000000000004">
      <c r="A30" s="20" t="s">
        <v>77</v>
      </c>
      <c r="B30" s="24" t="s">
        <v>5</v>
      </c>
      <c r="C30" s="25" t="s">
        <v>78</v>
      </c>
      <c r="D30" s="21" t="s">
        <v>79</v>
      </c>
      <c r="E30" s="20">
        <v>10</v>
      </c>
      <c r="F30" s="20">
        <v>10</v>
      </c>
      <c r="G30" s="20"/>
      <c r="H30" s="20">
        <v>10</v>
      </c>
      <c r="I30" s="20">
        <v>9</v>
      </c>
      <c r="J30" s="20"/>
      <c r="K30" s="20"/>
      <c r="L30" s="20">
        <v>25</v>
      </c>
      <c r="M30" s="39">
        <f t="shared" si="0"/>
        <v>5</v>
      </c>
      <c r="N30" s="20">
        <v>31</v>
      </c>
      <c r="O30" s="20">
        <v>22</v>
      </c>
      <c r="P30" s="20">
        <f t="shared" si="1"/>
        <v>53</v>
      </c>
      <c r="Q30" s="39">
        <f t="shared" si="2"/>
        <v>12</v>
      </c>
      <c r="R30" s="54">
        <f t="shared" si="3"/>
        <v>17</v>
      </c>
      <c r="S30" s="20"/>
      <c r="T30" s="20"/>
      <c r="U30" s="61"/>
      <c r="V30" s="20"/>
      <c r="W30" s="61"/>
      <c r="X30" s="62"/>
      <c r="Y30" s="20"/>
      <c r="Z30" s="20"/>
      <c r="AA30" s="20"/>
      <c r="AB30" s="20"/>
    </row>
    <row r="31" spans="1:28" ht="22.5" customHeight="1" x14ac:dyDescent="0.55000000000000004">
      <c r="A31" s="20" t="s">
        <v>80</v>
      </c>
      <c r="B31" s="21" t="s">
        <v>5</v>
      </c>
      <c r="C31" s="22" t="s">
        <v>81</v>
      </c>
      <c r="D31" s="21" t="s">
        <v>82</v>
      </c>
      <c r="E31" s="20"/>
      <c r="F31" s="20">
        <v>10</v>
      </c>
      <c r="G31" s="20"/>
      <c r="H31" s="20">
        <v>10</v>
      </c>
      <c r="I31" s="20">
        <v>8</v>
      </c>
      <c r="J31" s="20"/>
      <c r="K31" s="20"/>
      <c r="L31" s="20">
        <v>20</v>
      </c>
      <c r="M31" s="39">
        <f t="shared" si="0"/>
        <v>4</v>
      </c>
      <c r="N31" s="20">
        <v>23</v>
      </c>
      <c r="O31" s="20">
        <v>16</v>
      </c>
      <c r="P31" s="20">
        <f t="shared" si="1"/>
        <v>39</v>
      </c>
      <c r="Q31" s="39">
        <f t="shared" si="2"/>
        <v>9</v>
      </c>
      <c r="R31" s="54">
        <f t="shared" si="3"/>
        <v>13</v>
      </c>
      <c r="S31" s="20"/>
      <c r="T31" s="20"/>
      <c r="U31" s="61"/>
      <c r="V31" s="20"/>
      <c r="W31" s="61"/>
      <c r="X31" s="62"/>
      <c r="Y31" s="20"/>
      <c r="Z31" s="20"/>
      <c r="AA31" s="20"/>
      <c r="AB31" s="20"/>
    </row>
    <row r="32" spans="1:28" ht="22.5" customHeight="1" x14ac:dyDescent="0.55000000000000004">
      <c r="A32" s="20" t="s">
        <v>83</v>
      </c>
      <c r="B32" s="24" t="s">
        <v>5</v>
      </c>
      <c r="C32" s="25" t="s">
        <v>84</v>
      </c>
      <c r="D32" s="21" t="s">
        <v>85</v>
      </c>
      <c r="E32" s="20">
        <v>10</v>
      </c>
      <c r="F32" s="20">
        <v>10</v>
      </c>
      <c r="G32" s="20"/>
      <c r="H32" s="20">
        <v>10</v>
      </c>
      <c r="I32" s="20">
        <v>10</v>
      </c>
      <c r="J32" s="20"/>
      <c r="K32" s="20"/>
      <c r="L32" s="20">
        <v>24</v>
      </c>
      <c r="M32" s="39">
        <f t="shared" si="0"/>
        <v>5</v>
      </c>
      <c r="N32" s="20">
        <v>43</v>
      </c>
      <c r="O32" s="20">
        <v>22</v>
      </c>
      <c r="P32" s="20">
        <f t="shared" si="1"/>
        <v>65</v>
      </c>
      <c r="Q32" s="39">
        <f t="shared" si="2"/>
        <v>15</v>
      </c>
      <c r="R32" s="54">
        <f t="shared" si="3"/>
        <v>20</v>
      </c>
      <c r="S32" s="20"/>
      <c r="T32" s="20"/>
      <c r="U32" s="61"/>
      <c r="V32" s="20"/>
      <c r="W32" s="61"/>
      <c r="X32" s="62"/>
      <c r="Y32" s="20"/>
      <c r="Z32" s="20"/>
      <c r="AA32" s="20"/>
      <c r="AB32" s="20"/>
    </row>
    <row r="33" spans="1:28" ht="22.5" customHeight="1" x14ac:dyDescent="0.55000000000000004">
      <c r="A33" s="20" t="s">
        <v>86</v>
      </c>
      <c r="B33" s="21" t="s">
        <v>1</v>
      </c>
      <c r="C33" s="22" t="s">
        <v>87</v>
      </c>
      <c r="D33" s="21" t="s">
        <v>88</v>
      </c>
      <c r="E33" s="20">
        <v>10</v>
      </c>
      <c r="F33" s="20">
        <v>10</v>
      </c>
      <c r="G33" s="20"/>
      <c r="H33" s="20">
        <v>10</v>
      </c>
      <c r="I33" s="20">
        <v>9</v>
      </c>
      <c r="J33" s="20"/>
      <c r="K33" s="20"/>
      <c r="L33" s="20">
        <v>30</v>
      </c>
      <c r="M33" s="39">
        <f t="shared" si="0"/>
        <v>6</v>
      </c>
      <c r="N33" s="20">
        <v>36</v>
      </c>
      <c r="O33" s="20">
        <v>15</v>
      </c>
      <c r="P33" s="20">
        <f t="shared" si="1"/>
        <v>51</v>
      </c>
      <c r="Q33" s="39">
        <f t="shared" si="2"/>
        <v>12</v>
      </c>
      <c r="R33" s="54">
        <f t="shared" si="3"/>
        <v>18</v>
      </c>
      <c r="S33" s="20"/>
      <c r="T33" s="20"/>
      <c r="U33" s="61"/>
      <c r="V33" s="20"/>
      <c r="W33" s="61"/>
      <c r="X33" s="62"/>
      <c r="Y33" s="20"/>
      <c r="Z33" s="20"/>
      <c r="AA33" s="20"/>
      <c r="AB33" s="20"/>
    </row>
    <row r="34" spans="1:28" ht="22.5" customHeight="1" x14ac:dyDescent="0.55000000000000004">
      <c r="A34" s="20" t="s">
        <v>89</v>
      </c>
      <c r="B34" s="24" t="s">
        <v>5</v>
      </c>
      <c r="C34" s="25" t="s">
        <v>90</v>
      </c>
      <c r="D34" s="21" t="s">
        <v>91</v>
      </c>
      <c r="E34" s="20">
        <v>10</v>
      </c>
      <c r="F34" s="20">
        <v>10</v>
      </c>
      <c r="G34" s="20"/>
      <c r="H34" s="20">
        <v>10</v>
      </c>
      <c r="I34" s="20">
        <v>10</v>
      </c>
      <c r="J34" s="20"/>
      <c r="K34" s="20"/>
      <c r="L34" s="20">
        <v>22</v>
      </c>
      <c r="M34" s="39">
        <f t="shared" si="0"/>
        <v>4</v>
      </c>
      <c r="N34" s="20">
        <v>28</v>
      </c>
      <c r="O34" s="20">
        <v>18</v>
      </c>
      <c r="P34" s="20">
        <f t="shared" si="1"/>
        <v>46</v>
      </c>
      <c r="Q34" s="39">
        <f t="shared" si="2"/>
        <v>10</v>
      </c>
      <c r="R34" s="54">
        <f t="shared" si="3"/>
        <v>14</v>
      </c>
      <c r="S34" s="20"/>
      <c r="T34" s="20"/>
      <c r="U34" s="61"/>
      <c r="V34" s="20"/>
      <c r="W34" s="61"/>
      <c r="X34" s="62"/>
      <c r="Y34" s="20"/>
      <c r="Z34" s="20"/>
      <c r="AA34" s="20"/>
      <c r="AB34" s="20"/>
    </row>
    <row r="35" spans="1:28" ht="22.5" customHeight="1" x14ac:dyDescent="0.55000000000000004">
      <c r="A35" s="20" t="s">
        <v>92</v>
      </c>
      <c r="B35" s="21" t="s">
        <v>1</v>
      </c>
      <c r="C35" s="22" t="s">
        <v>93</v>
      </c>
      <c r="D35" s="21" t="s">
        <v>94</v>
      </c>
      <c r="E35" s="20">
        <v>10</v>
      </c>
      <c r="F35" s="20">
        <v>10</v>
      </c>
      <c r="G35" s="20"/>
      <c r="H35" s="20">
        <v>10</v>
      </c>
      <c r="I35" s="20">
        <v>10</v>
      </c>
      <c r="J35" s="20"/>
      <c r="K35" s="20"/>
      <c r="L35" s="20">
        <v>11</v>
      </c>
      <c r="M35" s="39">
        <f t="shared" si="0"/>
        <v>2</v>
      </c>
      <c r="N35" s="20">
        <v>26</v>
      </c>
      <c r="O35" s="20">
        <v>14</v>
      </c>
      <c r="P35" s="20">
        <f t="shared" si="1"/>
        <v>40</v>
      </c>
      <c r="Q35" s="39">
        <f t="shared" si="2"/>
        <v>9</v>
      </c>
      <c r="R35" s="54">
        <f t="shared" si="3"/>
        <v>11</v>
      </c>
      <c r="S35" s="20"/>
      <c r="T35" s="20"/>
      <c r="U35" s="61"/>
      <c r="V35" s="20"/>
      <c r="W35" s="61"/>
      <c r="X35" s="62"/>
      <c r="Y35" s="20"/>
      <c r="Z35" s="20"/>
      <c r="AA35" s="20"/>
      <c r="AB35" s="20"/>
    </row>
    <row r="36" spans="1:28" ht="22.5" customHeight="1" x14ac:dyDescent="0.55000000000000004">
      <c r="A36" s="20" t="s">
        <v>95</v>
      </c>
      <c r="B36" s="24" t="s">
        <v>1</v>
      </c>
      <c r="C36" s="25" t="s">
        <v>96</v>
      </c>
      <c r="D36" s="21" t="s">
        <v>97</v>
      </c>
      <c r="E36" s="20"/>
      <c r="F36" s="20">
        <v>10</v>
      </c>
      <c r="G36" s="20"/>
      <c r="H36" s="20"/>
      <c r="I36" s="20">
        <v>9</v>
      </c>
      <c r="J36" s="20"/>
      <c r="K36" s="20"/>
      <c r="L36" s="20">
        <v>13</v>
      </c>
      <c r="M36" s="39">
        <f t="shared" si="0"/>
        <v>3</v>
      </c>
      <c r="N36" s="20">
        <v>29</v>
      </c>
      <c r="O36" s="20">
        <v>11</v>
      </c>
      <c r="P36" s="20">
        <f t="shared" si="1"/>
        <v>40</v>
      </c>
      <c r="Q36" s="39">
        <f t="shared" si="2"/>
        <v>9</v>
      </c>
      <c r="R36" s="54">
        <f t="shared" si="3"/>
        <v>12</v>
      </c>
      <c r="S36" s="20"/>
      <c r="T36" s="20"/>
      <c r="U36" s="61"/>
      <c r="V36" s="20"/>
      <c r="W36" s="61"/>
      <c r="X36" s="62"/>
      <c r="Y36" s="20"/>
      <c r="Z36" s="20"/>
      <c r="AA36" s="20"/>
      <c r="AB36" s="20"/>
    </row>
    <row r="37" spans="1:28" ht="22.5" customHeight="1" x14ac:dyDescent="0.55000000000000004">
      <c r="A37" s="20" t="s">
        <v>98</v>
      </c>
      <c r="B37" s="21" t="s">
        <v>1</v>
      </c>
      <c r="C37" s="22" t="s">
        <v>99</v>
      </c>
      <c r="D37" s="21" t="s">
        <v>100</v>
      </c>
      <c r="E37" s="20">
        <v>10</v>
      </c>
      <c r="F37" s="20">
        <v>10</v>
      </c>
      <c r="G37" s="20"/>
      <c r="H37" s="20"/>
      <c r="I37" s="20"/>
      <c r="J37" s="20"/>
      <c r="K37" s="20"/>
      <c r="L37" s="20">
        <v>19</v>
      </c>
      <c r="M37" s="39">
        <f t="shared" si="0"/>
        <v>4</v>
      </c>
      <c r="N37" s="20">
        <v>29</v>
      </c>
      <c r="O37" s="20">
        <v>13</v>
      </c>
      <c r="P37" s="20">
        <f t="shared" si="1"/>
        <v>42</v>
      </c>
      <c r="Q37" s="39">
        <f t="shared" si="2"/>
        <v>10</v>
      </c>
      <c r="R37" s="54">
        <f t="shared" si="3"/>
        <v>14</v>
      </c>
      <c r="S37" s="20"/>
      <c r="T37" s="20"/>
      <c r="U37" s="61"/>
      <c r="V37" s="20"/>
      <c r="W37" s="61"/>
      <c r="X37" s="62"/>
      <c r="Y37" s="20"/>
      <c r="Z37" s="20"/>
      <c r="AA37" s="20"/>
      <c r="AB37" s="20"/>
    </row>
    <row r="38" spans="1:28" ht="22.5" customHeight="1" x14ac:dyDescent="0.55000000000000004">
      <c r="A38" s="20" t="s">
        <v>101</v>
      </c>
      <c r="B38" s="24" t="s">
        <v>5</v>
      </c>
      <c r="C38" s="25" t="s">
        <v>102</v>
      </c>
      <c r="D38" s="21" t="s">
        <v>91</v>
      </c>
      <c r="E38" s="20">
        <v>10</v>
      </c>
      <c r="F38" s="20">
        <v>10</v>
      </c>
      <c r="G38" s="20"/>
      <c r="H38" s="20">
        <v>10</v>
      </c>
      <c r="I38" s="20">
        <v>9</v>
      </c>
      <c r="J38" s="20"/>
      <c r="K38" s="20"/>
      <c r="L38" s="20">
        <v>11</v>
      </c>
      <c r="M38" s="39">
        <f t="shared" si="0"/>
        <v>2</v>
      </c>
      <c r="N38" s="20">
        <v>17</v>
      </c>
      <c r="O38" s="20">
        <v>11</v>
      </c>
      <c r="P38" s="20">
        <f t="shared" si="1"/>
        <v>28</v>
      </c>
      <c r="Q38" s="39">
        <f t="shared" si="2"/>
        <v>6</v>
      </c>
      <c r="R38" s="54">
        <f t="shared" si="3"/>
        <v>8</v>
      </c>
      <c r="S38" s="20"/>
      <c r="T38" s="20"/>
      <c r="U38" s="61"/>
      <c r="V38" s="20"/>
      <c r="W38" s="61"/>
      <c r="X38" s="62"/>
      <c r="Y38" s="20"/>
      <c r="Z38" s="20"/>
      <c r="AA38" s="20"/>
      <c r="AB38" s="20"/>
    </row>
    <row r="39" spans="1:28" ht="22.5" customHeight="1" x14ac:dyDescent="0.55000000000000004">
      <c r="A39" s="20" t="s">
        <v>103</v>
      </c>
      <c r="B39" s="21" t="s">
        <v>1</v>
      </c>
      <c r="C39" s="22" t="s">
        <v>104</v>
      </c>
      <c r="D39" s="21" t="s">
        <v>105</v>
      </c>
      <c r="E39" s="20"/>
      <c r="F39" s="20">
        <v>10</v>
      </c>
      <c r="G39" s="20"/>
      <c r="H39" s="20"/>
      <c r="I39" s="20">
        <v>9</v>
      </c>
      <c r="J39" s="20"/>
      <c r="K39" s="20"/>
      <c r="L39" s="20">
        <v>26</v>
      </c>
      <c r="M39" s="39">
        <f t="shared" si="0"/>
        <v>5</v>
      </c>
      <c r="N39" s="20">
        <v>38</v>
      </c>
      <c r="O39" s="20">
        <v>25</v>
      </c>
      <c r="P39" s="20">
        <f t="shared" si="1"/>
        <v>63</v>
      </c>
      <c r="Q39" s="39">
        <f t="shared" si="2"/>
        <v>14</v>
      </c>
      <c r="R39" s="54">
        <f t="shared" si="3"/>
        <v>19</v>
      </c>
      <c r="S39" s="20"/>
      <c r="T39" s="20"/>
      <c r="U39" s="61"/>
      <c r="V39" s="20"/>
      <c r="W39" s="61"/>
      <c r="X39" s="62"/>
      <c r="Y39" s="20"/>
      <c r="Z39" s="20"/>
      <c r="AA39" s="20"/>
      <c r="AB39" s="20"/>
    </row>
    <row r="40" spans="1:28" ht="22.5" customHeight="1" x14ac:dyDescent="0.55000000000000004">
      <c r="A40" s="20" t="s">
        <v>106</v>
      </c>
      <c r="B40" s="24" t="s">
        <v>1</v>
      </c>
      <c r="C40" s="25" t="s">
        <v>107</v>
      </c>
      <c r="D40" s="21" t="s">
        <v>108</v>
      </c>
      <c r="E40" s="20"/>
      <c r="F40" s="20">
        <v>10</v>
      </c>
      <c r="G40" s="20"/>
      <c r="H40" s="20">
        <v>10</v>
      </c>
      <c r="I40" s="20">
        <v>10</v>
      </c>
      <c r="J40" s="20"/>
      <c r="K40" s="20"/>
      <c r="L40" s="20">
        <v>17</v>
      </c>
      <c r="M40" s="39">
        <f t="shared" si="0"/>
        <v>3</v>
      </c>
      <c r="N40" s="20">
        <v>28</v>
      </c>
      <c r="O40" s="20">
        <v>22</v>
      </c>
      <c r="P40" s="20">
        <f t="shared" si="1"/>
        <v>50</v>
      </c>
      <c r="Q40" s="39">
        <f t="shared" si="2"/>
        <v>11</v>
      </c>
      <c r="R40" s="54">
        <f t="shared" si="3"/>
        <v>14</v>
      </c>
      <c r="S40" s="20"/>
      <c r="T40" s="20"/>
      <c r="U40" s="61"/>
      <c r="V40" s="20"/>
      <c r="W40" s="61"/>
      <c r="X40" s="62"/>
      <c r="Y40" s="20"/>
      <c r="Z40" s="20"/>
      <c r="AA40" s="20"/>
      <c r="AB40" s="20"/>
    </row>
    <row r="41" spans="1:28" ht="22.5" customHeight="1" x14ac:dyDescent="0.55000000000000004">
      <c r="A41" s="20" t="s">
        <v>109</v>
      </c>
      <c r="B41" s="21" t="s">
        <v>1</v>
      </c>
      <c r="C41" s="22" t="s">
        <v>110</v>
      </c>
      <c r="D41" s="21" t="s">
        <v>111</v>
      </c>
      <c r="E41" s="20"/>
      <c r="F41" s="20">
        <v>10</v>
      </c>
      <c r="G41" s="20"/>
      <c r="H41" s="20"/>
      <c r="I41" s="20"/>
      <c r="J41" s="20"/>
      <c r="K41" s="20"/>
      <c r="L41" s="20">
        <v>25</v>
      </c>
      <c r="M41" s="39">
        <f t="shared" si="0"/>
        <v>5</v>
      </c>
      <c r="N41" s="20">
        <v>32</v>
      </c>
      <c r="O41" s="20">
        <v>12</v>
      </c>
      <c r="P41" s="20">
        <f t="shared" si="1"/>
        <v>44</v>
      </c>
      <c r="Q41" s="39">
        <f t="shared" si="2"/>
        <v>10</v>
      </c>
      <c r="R41" s="54">
        <f t="shared" si="3"/>
        <v>15</v>
      </c>
      <c r="S41" s="20"/>
      <c r="T41" s="20"/>
      <c r="U41" s="61"/>
      <c r="V41" s="20"/>
      <c r="W41" s="61"/>
      <c r="X41" s="62"/>
      <c r="Y41" s="20"/>
      <c r="Z41" s="20"/>
      <c r="AA41" s="20"/>
      <c r="AB41" s="2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opLeftCell="A31" zoomScale="120" zoomScaleNormal="120" workbookViewId="0">
      <selection activeCell="AA9" sqref="AA9"/>
    </sheetView>
  </sheetViews>
  <sheetFormatPr defaultRowHeight="18" customHeight="1" x14ac:dyDescent="0.25"/>
  <cols>
    <col min="1" max="1" width="16" bestFit="1" customWidth="1"/>
    <col min="2" max="2" width="7.42578125" customWidth="1"/>
    <col min="3" max="3" width="11.5703125" bestFit="1" customWidth="1"/>
    <col min="4" max="4" width="13" customWidth="1"/>
    <col min="5" max="16" width="3.5703125" customWidth="1"/>
    <col min="17" max="19" width="4.28515625" customWidth="1"/>
    <col min="20" max="21" width="5.28515625" customWidth="1"/>
    <col min="22" max="23" width="4.42578125" customWidth="1"/>
    <col min="24" max="30" width="5.140625" customWidth="1"/>
  </cols>
  <sheetData>
    <row r="1" spans="1:30" s="2" customFormat="1" ht="18" customHeight="1" x14ac:dyDescent="0.55000000000000004">
      <c r="A1" s="3" t="s">
        <v>464</v>
      </c>
      <c r="B1" s="3"/>
      <c r="C1" s="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30" s="2" customFormat="1" ht="18" customHeight="1" x14ac:dyDescent="0.55000000000000004">
      <c r="A2" s="3" t="s">
        <v>566</v>
      </c>
      <c r="B2" s="3" t="s">
        <v>466</v>
      </c>
      <c r="C2" s="3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30" s="2" customFormat="1" ht="98.25" customHeight="1" x14ac:dyDescent="0.55000000000000004">
      <c r="A3" s="4"/>
      <c r="B3" s="4"/>
      <c r="C3" s="4"/>
      <c r="D3" s="8"/>
      <c r="E3" s="6"/>
      <c r="F3" s="6" t="s">
        <v>472</v>
      </c>
      <c r="G3" s="6" t="s">
        <v>478</v>
      </c>
      <c r="H3" s="6" t="s">
        <v>477</v>
      </c>
      <c r="I3" s="6" t="s">
        <v>571</v>
      </c>
      <c r="J3" s="6" t="s">
        <v>570</v>
      </c>
      <c r="K3" s="6"/>
      <c r="L3" s="6"/>
      <c r="M3" s="6"/>
      <c r="N3" s="6" t="s">
        <v>575</v>
      </c>
      <c r="O3" s="56" t="s">
        <v>564</v>
      </c>
      <c r="P3" s="13" t="s">
        <v>561</v>
      </c>
      <c r="Q3" s="13" t="s">
        <v>562</v>
      </c>
      <c r="R3" s="13" t="s">
        <v>563</v>
      </c>
      <c r="S3" s="36" t="s">
        <v>564</v>
      </c>
      <c r="T3" s="13" t="s">
        <v>484</v>
      </c>
      <c r="U3" s="7"/>
      <c r="V3" s="13" t="s">
        <v>576</v>
      </c>
      <c r="W3" s="7" t="s">
        <v>564</v>
      </c>
      <c r="X3" s="13" t="s">
        <v>577</v>
      </c>
      <c r="Y3" s="13" t="s">
        <v>564</v>
      </c>
      <c r="Z3" s="13" t="s">
        <v>578</v>
      </c>
      <c r="AA3" s="13" t="s">
        <v>579</v>
      </c>
      <c r="AB3" s="13" t="s">
        <v>580</v>
      </c>
      <c r="AC3" s="13" t="s">
        <v>581</v>
      </c>
      <c r="AD3" s="59" t="s">
        <v>582</v>
      </c>
    </row>
    <row r="4" spans="1:30" s="2" customFormat="1" ht="18" customHeight="1" x14ac:dyDescent="0.55000000000000004">
      <c r="A4" s="5" t="s">
        <v>467</v>
      </c>
      <c r="B4" s="5" t="s">
        <v>471</v>
      </c>
      <c r="C4" s="5" t="s">
        <v>469</v>
      </c>
      <c r="D4" s="9" t="s">
        <v>470</v>
      </c>
      <c r="E4" s="7"/>
      <c r="F4" s="7"/>
      <c r="G4" s="7"/>
      <c r="H4" s="7"/>
      <c r="I4" s="7"/>
      <c r="J4" s="7"/>
      <c r="K4" s="7"/>
      <c r="L4" s="7"/>
      <c r="M4" s="7"/>
      <c r="N4" s="7">
        <v>50</v>
      </c>
      <c r="O4" s="36">
        <v>10</v>
      </c>
      <c r="P4" s="7">
        <v>70</v>
      </c>
      <c r="Q4" s="7">
        <v>40</v>
      </c>
      <c r="R4" s="7">
        <v>110</v>
      </c>
      <c r="S4" s="36">
        <v>25</v>
      </c>
      <c r="T4" s="7">
        <v>35</v>
      </c>
      <c r="U4" s="7"/>
      <c r="V4" s="7">
        <v>40</v>
      </c>
      <c r="W4" s="46">
        <v>10</v>
      </c>
      <c r="X4" s="7"/>
      <c r="Y4" s="46">
        <v>25</v>
      </c>
      <c r="Z4" s="60">
        <v>35</v>
      </c>
      <c r="AA4" s="7">
        <v>10</v>
      </c>
      <c r="AB4" s="7">
        <v>20</v>
      </c>
      <c r="AC4" s="7">
        <v>100</v>
      </c>
      <c r="AD4" s="7"/>
    </row>
    <row r="5" spans="1:30" ht="7.5" customHeight="1" x14ac:dyDescent="0.25">
      <c r="A5" s="1" t="s">
        <v>468</v>
      </c>
      <c r="B5" s="1" t="s">
        <v>473</v>
      </c>
      <c r="C5" s="1" t="s">
        <v>474</v>
      </c>
      <c r="D5" s="1" t="s">
        <v>475</v>
      </c>
      <c r="E5" t="s">
        <v>476</v>
      </c>
      <c r="F5" t="s">
        <v>482</v>
      </c>
      <c r="G5" t="s">
        <v>483</v>
      </c>
      <c r="O5" s="38"/>
      <c r="S5" s="38"/>
      <c r="W5" s="63"/>
    </row>
    <row r="6" spans="1:30" s="2" customFormat="1" ht="21" customHeight="1" x14ac:dyDescent="0.55000000000000004">
      <c r="A6" s="7" t="s">
        <v>112</v>
      </c>
      <c r="B6" s="2" t="s">
        <v>1</v>
      </c>
      <c r="C6" s="2" t="s">
        <v>113</v>
      </c>
      <c r="D6" s="7" t="s">
        <v>114</v>
      </c>
      <c r="E6" s="14"/>
      <c r="F6" s="7">
        <v>10</v>
      </c>
      <c r="G6" s="7">
        <v>10</v>
      </c>
      <c r="H6" s="7"/>
      <c r="I6" s="7">
        <v>10</v>
      </c>
      <c r="J6" s="7">
        <v>10</v>
      </c>
      <c r="K6" s="7"/>
      <c r="L6" s="7"/>
      <c r="M6" s="7"/>
      <c r="N6" s="7">
        <v>15</v>
      </c>
      <c r="O6" s="36">
        <f>ROUND(10/50*N6,0)</f>
        <v>3</v>
      </c>
      <c r="P6" s="7">
        <v>28</v>
      </c>
      <c r="Q6" s="7">
        <v>19</v>
      </c>
      <c r="R6" s="7">
        <f>SUM(P6:Q6)</f>
        <v>47</v>
      </c>
      <c r="S6" s="36">
        <f>ROUND(25/110*R6,0)</f>
        <v>11</v>
      </c>
      <c r="T6" s="55">
        <f>O6+S6</f>
        <v>14</v>
      </c>
      <c r="U6" s="7"/>
      <c r="V6" s="7"/>
      <c r="W6" s="46"/>
      <c r="X6" s="7"/>
      <c r="Y6" s="46"/>
      <c r="Z6" s="60"/>
      <c r="AA6" s="7"/>
      <c r="AB6" s="7"/>
      <c r="AC6" s="7"/>
      <c r="AD6" s="7"/>
    </row>
    <row r="7" spans="1:30" s="2" customFormat="1" ht="21" customHeight="1" x14ac:dyDescent="0.55000000000000004">
      <c r="A7" s="7" t="s">
        <v>115</v>
      </c>
      <c r="B7" s="10" t="s">
        <v>5</v>
      </c>
      <c r="C7" s="11" t="s">
        <v>116</v>
      </c>
      <c r="D7" s="7" t="s">
        <v>117</v>
      </c>
      <c r="E7" s="14"/>
      <c r="F7" s="7">
        <v>10</v>
      </c>
      <c r="G7" s="7">
        <v>10</v>
      </c>
      <c r="H7" s="7"/>
      <c r="I7" s="7">
        <v>10</v>
      </c>
      <c r="J7" s="7">
        <v>10</v>
      </c>
      <c r="K7" s="7"/>
      <c r="L7" s="7"/>
      <c r="M7" s="7"/>
      <c r="N7" s="7">
        <v>24</v>
      </c>
      <c r="O7" s="36">
        <f t="shared" ref="O7:O39" si="0">ROUND(10/50*N7,0)</f>
        <v>5</v>
      </c>
      <c r="P7" s="7">
        <v>27</v>
      </c>
      <c r="Q7" s="7">
        <v>20</v>
      </c>
      <c r="R7" s="7">
        <f t="shared" ref="R7:R39" si="1">SUM(P7:Q7)</f>
        <v>47</v>
      </c>
      <c r="S7" s="36">
        <f t="shared" ref="S7:S39" si="2">ROUND(25/110*R7,0)</f>
        <v>11</v>
      </c>
      <c r="T7" s="55">
        <f t="shared" ref="T7:T39" si="3">O7+S7</f>
        <v>16</v>
      </c>
      <c r="U7" s="7"/>
      <c r="V7" s="7"/>
      <c r="W7" s="46"/>
      <c r="X7" s="7"/>
      <c r="Y7" s="46"/>
      <c r="Z7" s="60"/>
      <c r="AA7" s="7"/>
      <c r="AB7" s="7"/>
      <c r="AC7" s="7"/>
      <c r="AD7" s="7"/>
    </row>
    <row r="8" spans="1:30" s="2" customFormat="1" ht="21" customHeight="1" x14ac:dyDescent="0.55000000000000004">
      <c r="A8" s="7" t="s">
        <v>118</v>
      </c>
      <c r="B8" s="2" t="s">
        <v>1</v>
      </c>
      <c r="C8" s="2" t="s">
        <v>119</v>
      </c>
      <c r="D8" s="7" t="s">
        <v>120</v>
      </c>
      <c r="E8" s="14"/>
      <c r="F8" s="7">
        <v>10</v>
      </c>
      <c r="G8" s="7">
        <v>10</v>
      </c>
      <c r="H8" s="7"/>
      <c r="I8" s="7"/>
      <c r="J8" s="7"/>
      <c r="K8" s="7"/>
      <c r="L8" s="7"/>
      <c r="M8" s="7"/>
      <c r="N8" s="7">
        <v>21</v>
      </c>
      <c r="O8" s="36">
        <f t="shared" si="0"/>
        <v>4</v>
      </c>
      <c r="P8" s="7">
        <v>39</v>
      </c>
      <c r="Q8" s="7">
        <v>30</v>
      </c>
      <c r="R8" s="7">
        <f t="shared" si="1"/>
        <v>69</v>
      </c>
      <c r="S8" s="36">
        <f t="shared" si="2"/>
        <v>16</v>
      </c>
      <c r="T8" s="55">
        <f t="shared" si="3"/>
        <v>20</v>
      </c>
      <c r="U8" s="7"/>
      <c r="V8" s="7"/>
      <c r="W8" s="46"/>
      <c r="X8" s="7"/>
      <c r="Y8" s="46"/>
      <c r="Z8" s="60"/>
      <c r="AA8" s="7"/>
      <c r="AB8" s="7"/>
      <c r="AC8" s="7"/>
      <c r="AD8" s="7"/>
    </row>
    <row r="9" spans="1:30" s="2" customFormat="1" ht="21" customHeight="1" x14ac:dyDescent="0.55000000000000004">
      <c r="A9" s="7" t="s">
        <v>121</v>
      </c>
      <c r="B9" s="10" t="s">
        <v>5</v>
      </c>
      <c r="C9" s="11" t="s">
        <v>122</v>
      </c>
      <c r="D9" s="7" t="s">
        <v>123</v>
      </c>
      <c r="E9" s="14"/>
      <c r="F9" s="7">
        <v>10</v>
      </c>
      <c r="G9" s="7">
        <v>10</v>
      </c>
      <c r="H9" s="7"/>
      <c r="I9" s="7">
        <v>10</v>
      </c>
      <c r="J9" s="7">
        <v>9</v>
      </c>
      <c r="K9" s="7"/>
      <c r="L9" s="7"/>
      <c r="M9" s="7"/>
      <c r="N9" s="7">
        <v>26</v>
      </c>
      <c r="O9" s="36">
        <f t="shared" si="0"/>
        <v>5</v>
      </c>
      <c r="P9" s="7">
        <v>39</v>
      </c>
      <c r="Q9" s="7">
        <v>16</v>
      </c>
      <c r="R9" s="7">
        <f t="shared" si="1"/>
        <v>55</v>
      </c>
      <c r="S9" s="36">
        <f t="shared" si="2"/>
        <v>13</v>
      </c>
      <c r="T9" s="55">
        <f t="shared" si="3"/>
        <v>18</v>
      </c>
      <c r="U9" s="7"/>
      <c r="V9" s="7"/>
      <c r="W9" s="46"/>
      <c r="X9" s="7"/>
      <c r="Y9" s="46"/>
      <c r="Z9" s="60"/>
      <c r="AA9" s="7"/>
      <c r="AB9" s="7"/>
      <c r="AC9" s="7"/>
      <c r="AD9" s="7"/>
    </row>
    <row r="10" spans="1:30" s="2" customFormat="1" ht="21" customHeight="1" x14ac:dyDescent="0.55000000000000004">
      <c r="A10" s="7" t="s">
        <v>124</v>
      </c>
      <c r="B10" s="2" t="s">
        <v>1</v>
      </c>
      <c r="C10" s="2" t="s">
        <v>125</v>
      </c>
      <c r="D10" s="7" t="s">
        <v>126</v>
      </c>
      <c r="E10" s="14"/>
      <c r="F10" s="7">
        <v>10</v>
      </c>
      <c r="G10" s="7">
        <v>10</v>
      </c>
      <c r="H10" s="7"/>
      <c r="I10" s="7">
        <v>10</v>
      </c>
      <c r="J10" s="7">
        <v>10</v>
      </c>
      <c r="K10" s="7"/>
      <c r="L10" s="7"/>
      <c r="M10" s="7"/>
      <c r="N10" s="7">
        <v>25</v>
      </c>
      <c r="O10" s="36">
        <f t="shared" si="0"/>
        <v>5</v>
      </c>
      <c r="P10" s="7">
        <v>43</v>
      </c>
      <c r="Q10" s="7">
        <v>30</v>
      </c>
      <c r="R10" s="7">
        <f t="shared" si="1"/>
        <v>73</v>
      </c>
      <c r="S10" s="36">
        <f t="shared" si="2"/>
        <v>17</v>
      </c>
      <c r="T10" s="55">
        <f t="shared" si="3"/>
        <v>22</v>
      </c>
      <c r="U10" s="7"/>
      <c r="V10" s="7"/>
      <c r="W10" s="46"/>
      <c r="X10" s="7"/>
      <c r="Y10" s="46"/>
      <c r="Z10" s="60"/>
      <c r="AA10" s="7"/>
      <c r="AB10" s="7"/>
      <c r="AC10" s="7"/>
      <c r="AD10" s="7"/>
    </row>
    <row r="11" spans="1:30" s="2" customFormat="1" ht="21" customHeight="1" x14ac:dyDescent="0.55000000000000004">
      <c r="A11" s="7" t="s">
        <v>127</v>
      </c>
      <c r="B11" s="10" t="s">
        <v>5</v>
      </c>
      <c r="C11" s="11" t="s">
        <v>128</v>
      </c>
      <c r="D11" s="7" t="s">
        <v>129</v>
      </c>
      <c r="E11" s="14"/>
      <c r="F11" s="7">
        <v>10</v>
      </c>
      <c r="G11" s="7">
        <v>10</v>
      </c>
      <c r="H11" s="7"/>
      <c r="I11" s="7">
        <v>10</v>
      </c>
      <c r="J11" s="7">
        <v>10</v>
      </c>
      <c r="K11" s="7"/>
      <c r="L11" s="7"/>
      <c r="M11" s="7"/>
      <c r="N11" s="7">
        <v>15</v>
      </c>
      <c r="O11" s="36">
        <f t="shared" si="0"/>
        <v>3</v>
      </c>
      <c r="P11" s="7">
        <v>20</v>
      </c>
      <c r="Q11" s="7">
        <v>14</v>
      </c>
      <c r="R11" s="7">
        <f t="shared" si="1"/>
        <v>34</v>
      </c>
      <c r="S11" s="36">
        <f t="shared" si="2"/>
        <v>8</v>
      </c>
      <c r="T11" s="55">
        <f t="shared" si="3"/>
        <v>11</v>
      </c>
      <c r="U11" s="7"/>
      <c r="V11" s="7"/>
      <c r="W11" s="46"/>
      <c r="X11" s="7"/>
      <c r="Y11" s="46"/>
      <c r="Z11" s="60"/>
      <c r="AA11" s="7"/>
      <c r="AB11" s="7"/>
      <c r="AC11" s="7"/>
      <c r="AD11" s="7"/>
    </row>
    <row r="12" spans="1:30" s="2" customFormat="1" ht="21" customHeight="1" x14ac:dyDescent="0.55000000000000004">
      <c r="A12" s="7" t="s">
        <v>130</v>
      </c>
      <c r="B12" s="2" t="s">
        <v>1</v>
      </c>
      <c r="C12" s="2" t="s">
        <v>131</v>
      </c>
      <c r="D12" s="7" t="s">
        <v>132</v>
      </c>
      <c r="E12" s="14"/>
      <c r="F12" s="7">
        <v>10</v>
      </c>
      <c r="G12" s="7">
        <v>10</v>
      </c>
      <c r="H12" s="7"/>
      <c r="I12" s="7">
        <v>10</v>
      </c>
      <c r="J12" s="7">
        <v>10</v>
      </c>
      <c r="K12" s="7"/>
      <c r="L12" s="7"/>
      <c r="M12" s="7"/>
      <c r="N12" s="7">
        <v>23</v>
      </c>
      <c r="O12" s="36">
        <f t="shared" si="0"/>
        <v>5</v>
      </c>
      <c r="P12" s="7">
        <v>30</v>
      </c>
      <c r="Q12" s="7">
        <v>28</v>
      </c>
      <c r="R12" s="7">
        <f t="shared" si="1"/>
        <v>58</v>
      </c>
      <c r="S12" s="36">
        <f t="shared" si="2"/>
        <v>13</v>
      </c>
      <c r="T12" s="55">
        <f t="shared" si="3"/>
        <v>18</v>
      </c>
      <c r="U12" s="7"/>
      <c r="V12" s="7"/>
      <c r="W12" s="46"/>
      <c r="X12" s="7"/>
      <c r="Y12" s="46"/>
      <c r="Z12" s="60"/>
      <c r="AA12" s="7"/>
      <c r="AB12" s="7"/>
      <c r="AC12" s="7"/>
      <c r="AD12" s="7"/>
    </row>
    <row r="13" spans="1:30" s="2" customFormat="1" ht="21" customHeight="1" x14ac:dyDescent="0.55000000000000004">
      <c r="A13" s="7" t="s">
        <v>133</v>
      </c>
      <c r="B13" s="10" t="s">
        <v>1</v>
      </c>
      <c r="C13" s="11" t="s">
        <v>134</v>
      </c>
      <c r="D13" s="7" t="s">
        <v>135</v>
      </c>
      <c r="E13" s="14"/>
      <c r="F13" s="7">
        <v>10</v>
      </c>
      <c r="G13" s="7">
        <v>10</v>
      </c>
      <c r="H13" s="7"/>
      <c r="I13" s="7">
        <v>10</v>
      </c>
      <c r="J13" s="7">
        <v>9</v>
      </c>
      <c r="K13" s="7"/>
      <c r="L13" s="7"/>
      <c r="M13" s="7"/>
      <c r="N13" s="7">
        <v>23</v>
      </c>
      <c r="O13" s="36">
        <f t="shared" si="0"/>
        <v>5</v>
      </c>
      <c r="P13" s="7">
        <v>33</v>
      </c>
      <c r="Q13" s="7">
        <v>19</v>
      </c>
      <c r="R13" s="7">
        <f t="shared" si="1"/>
        <v>52</v>
      </c>
      <c r="S13" s="36">
        <f t="shared" si="2"/>
        <v>12</v>
      </c>
      <c r="T13" s="55">
        <f t="shared" si="3"/>
        <v>17</v>
      </c>
      <c r="U13" s="7"/>
      <c r="V13" s="7"/>
      <c r="W13" s="46"/>
      <c r="X13" s="7"/>
      <c r="Y13" s="46"/>
      <c r="Z13" s="60"/>
      <c r="AA13" s="7"/>
      <c r="AB13" s="7"/>
      <c r="AC13" s="7"/>
      <c r="AD13" s="7"/>
    </row>
    <row r="14" spans="1:30" s="2" customFormat="1" ht="21" customHeight="1" x14ac:dyDescent="0.55000000000000004">
      <c r="A14" s="7" t="s">
        <v>136</v>
      </c>
      <c r="B14" s="2" t="s">
        <v>5</v>
      </c>
      <c r="C14" s="2" t="s">
        <v>137</v>
      </c>
      <c r="D14" s="7" t="s">
        <v>138</v>
      </c>
      <c r="E14" s="14"/>
      <c r="F14" s="7">
        <v>10</v>
      </c>
      <c r="G14" s="7">
        <v>10</v>
      </c>
      <c r="H14" s="7"/>
      <c r="I14" s="7">
        <v>10</v>
      </c>
      <c r="J14" s="7">
        <v>9</v>
      </c>
      <c r="K14" s="7"/>
      <c r="L14" s="7"/>
      <c r="M14" s="7"/>
      <c r="N14" s="7">
        <v>25</v>
      </c>
      <c r="O14" s="36">
        <f t="shared" si="0"/>
        <v>5</v>
      </c>
      <c r="P14" s="7">
        <v>32</v>
      </c>
      <c r="Q14" s="7">
        <v>21</v>
      </c>
      <c r="R14" s="7">
        <f t="shared" si="1"/>
        <v>53</v>
      </c>
      <c r="S14" s="36">
        <f t="shared" si="2"/>
        <v>12</v>
      </c>
      <c r="T14" s="55">
        <f t="shared" si="3"/>
        <v>17</v>
      </c>
      <c r="U14" s="7"/>
      <c r="V14" s="7"/>
      <c r="W14" s="46"/>
      <c r="X14" s="7"/>
      <c r="Y14" s="46"/>
      <c r="Z14" s="60"/>
      <c r="AA14" s="7"/>
      <c r="AB14" s="7"/>
      <c r="AC14" s="7"/>
      <c r="AD14" s="7"/>
    </row>
    <row r="15" spans="1:30" s="2" customFormat="1" ht="21" customHeight="1" x14ac:dyDescent="0.55000000000000004">
      <c r="A15" s="7" t="s">
        <v>139</v>
      </c>
      <c r="B15" s="2" t="s">
        <v>5</v>
      </c>
      <c r="C15" s="2" t="s">
        <v>140</v>
      </c>
      <c r="D15" s="7" t="s">
        <v>141</v>
      </c>
      <c r="E15" s="14"/>
      <c r="F15" s="7">
        <v>10</v>
      </c>
      <c r="G15" s="7">
        <v>10</v>
      </c>
      <c r="H15" s="7"/>
      <c r="I15" s="7">
        <v>10</v>
      </c>
      <c r="J15" s="7">
        <v>10</v>
      </c>
      <c r="K15" s="7"/>
      <c r="L15" s="7"/>
      <c r="M15" s="7"/>
      <c r="N15" s="7">
        <v>20</v>
      </c>
      <c r="O15" s="36">
        <f t="shared" si="0"/>
        <v>4</v>
      </c>
      <c r="P15" s="7">
        <v>35</v>
      </c>
      <c r="Q15" s="7">
        <v>19</v>
      </c>
      <c r="R15" s="7">
        <f t="shared" si="1"/>
        <v>54</v>
      </c>
      <c r="S15" s="36">
        <f t="shared" si="2"/>
        <v>12</v>
      </c>
      <c r="T15" s="55">
        <f t="shared" si="3"/>
        <v>16</v>
      </c>
      <c r="U15" s="7"/>
      <c r="V15" s="7"/>
      <c r="W15" s="46"/>
      <c r="X15" s="7"/>
      <c r="Y15" s="46"/>
      <c r="Z15" s="60"/>
      <c r="AA15" s="7"/>
      <c r="AB15" s="7"/>
      <c r="AC15" s="7"/>
      <c r="AD15" s="7"/>
    </row>
    <row r="16" spans="1:30" s="2" customFormat="1" ht="21" customHeight="1" x14ac:dyDescent="0.55000000000000004">
      <c r="A16" s="7" t="s">
        <v>142</v>
      </c>
      <c r="B16" s="10" t="s">
        <v>5</v>
      </c>
      <c r="C16" s="11" t="s">
        <v>143</v>
      </c>
      <c r="D16" s="7" t="s">
        <v>144</v>
      </c>
      <c r="E16" s="14"/>
      <c r="F16" s="7">
        <v>10</v>
      </c>
      <c r="G16" s="7">
        <v>10</v>
      </c>
      <c r="H16" s="7"/>
      <c r="I16" s="7">
        <v>10</v>
      </c>
      <c r="J16" s="7">
        <v>9</v>
      </c>
      <c r="K16" s="7"/>
      <c r="L16" s="7"/>
      <c r="M16" s="7"/>
      <c r="N16" s="7">
        <v>18</v>
      </c>
      <c r="O16" s="36">
        <f t="shared" si="0"/>
        <v>4</v>
      </c>
      <c r="P16" s="7">
        <v>34</v>
      </c>
      <c r="Q16" s="7">
        <v>25</v>
      </c>
      <c r="R16" s="7">
        <f t="shared" si="1"/>
        <v>59</v>
      </c>
      <c r="S16" s="36">
        <f t="shared" si="2"/>
        <v>13</v>
      </c>
      <c r="T16" s="55">
        <f t="shared" si="3"/>
        <v>17</v>
      </c>
      <c r="U16" s="7"/>
      <c r="V16" s="7"/>
      <c r="W16" s="46"/>
      <c r="X16" s="7"/>
      <c r="Y16" s="46"/>
      <c r="Z16" s="60"/>
      <c r="AA16" s="7"/>
      <c r="AB16" s="7"/>
      <c r="AC16" s="7"/>
      <c r="AD16" s="7"/>
    </row>
    <row r="17" spans="1:30" s="2" customFormat="1" ht="21" customHeight="1" x14ac:dyDescent="0.55000000000000004">
      <c r="A17" s="7" t="s">
        <v>145</v>
      </c>
      <c r="B17" s="2" t="s">
        <v>5</v>
      </c>
      <c r="C17" s="2" t="s">
        <v>146</v>
      </c>
      <c r="D17" s="7" t="s">
        <v>147</v>
      </c>
      <c r="E17" s="14"/>
      <c r="F17" s="7">
        <v>10</v>
      </c>
      <c r="G17" s="7">
        <v>10</v>
      </c>
      <c r="H17" s="7"/>
      <c r="I17" s="7">
        <v>10</v>
      </c>
      <c r="J17" s="7">
        <v>9</v>
      </c>
      <c r="K17" s="7"/>
      <c r="L17" s="7"/>
      <c r="M17" s="7"/>
      <c r="N17" s="7">
        <v>25</v>
      </c>
      <c r="O17" s="36">
        <f t="shared" si="0"/>
        <v>5</v>
      </c>
      <c r="P17" s="7">
        <v>31</v>
      </c>
      <c r="Q17" s="7">
        <v>21</v>
      </c>
      <c r="R17" s="7">
        <f t="shared" si="1"/>
        <v>52</v>
      </c>
      <c r="S17" s="36">
        <f t="shared" si="2"/>
        <v>12</v>
      </c>
      <c r="T17" s="55">
        <f t="shared" si="3"/>
        <v>17</v>
      </c>
      <c r="U17" s="7"/>
      <c r="V17" s="7"/>
      <c r="W17" s="46"/>
      <c r="X17" s="7"/>
      <c r="Y17" s="46"/>
      <c r="Z17" s="60"/>
      <c r="AA17" s="7"/>
      <c r="AB17" s="7"/>
      <c r="AC17" s="7"/>
      <c r="AD17" s="7"/>
    </row>
    <row r="18" spans="1:30" s="2" customFormat="1" ht="21" customHeight="1" x14ac:dyDescent="0.55000000000000004">
      <c r="A18" s="7" t="s">
        <v>148</v>
      </c>
      <c r="B18" s="10" t="s">
        <v>5</v>
      </c>
      <c r="C18" s="11" t="s">
        <v>149</v>
      </c>
      <c r="D18" s="7" t="s">
        <v>150</v>
      </c>
      <c r="E18" s="7"/>
      <c r="F18" s="7"/>
      <c r="G18" s="7">
        <v>10</v>
      </c>
      <c r="H18" s="7"/>
      <c r="I18" s="7">
        <v>10</v>
      </c>
      <c r="J18" s="7">
        <v>9</v>
      </c>
      <c r="K18" s="7"/>
      <c r="L18" s="7"/>
      <c r="M18" s="7"/>
      <c r="N18" s="7">
        <v>17</v>
      </c>
      <c r="O18" s="36">
        <f t="shared" si="0"/>
        <v>3</v>
      </c>
      <c r="P18" s="7">
        <v>26</v>
      </c>
      <c r="Q18" s="7">
        <v>24</v>
      </c>
      <c r="R18" s="7">
        <f t="shared" si="1"/>
        <v>50</v>
      </c>
      <c r="S18" s="36">
        <f t="shared" si="2"/>
        <v>11</v>
      </c>
      <c r="T18" s="55">
        <f t="shared" si="3"/>
        <v>14</v>
      </c>
      <c r="U18" s="7"/>
      <c r="V18" s="7"/>
      <c r="W18" s="46"/>
      <c r="X18" s="7"/>
      <c r="Y18" s="46"/>
      <c r="Z18" s="60"/>
      <c r="AA18" s="7"/>
      <c r="AB18" s="7"/>
      <c r="AC18" s="7"/>
      <c r="AD18" s="7"/>
    </row>
    <row r="19" spans="1:30" s="2" customFormat="1" ht="21" customHeight="1" x14ac:dyDescent="0.55000000000000004">
      <c r="A19" s="7" t="s">
        <v>151</v>
      </c>
      <c r="B19" s="2" t="s">
        <v>1</v>
      </c>
      <c r="C19" s="2" t="s">
        <v>152</v>
      </c>
      <c r="D19" s="7" t="s">
        <v>153</v>
      </c>
      <c r="E19" s="14"/>
      <c r="F19" s="7">
        <v>10</v>
      </c>
      <c r="G19" s="7">
        <v>10</v>
      </c>
      <c r="H19" s="7"/>
      <c r="I19" s="7">
        <v>10</v>
      </c>
      <c r="J19" s="7">
        <v>10</v>
      </c>
      <c r="K19" s="7"/>
      <c r="L19" s="7"/>
      <c r="M19" s="7"/>
      <c r="N19" s="7">
        <v>25</v>
      </c>
      <c r="O19" s="36">
        <f t="shared" si="0"/>
        <v>5</v>
      </c>
      <c r="P19" s="7">
        <v>28</v>
      </c>
      <c r="Q19" s="7">
        <v>19</v>
      </c>
      <c r="R19" s="7">
        <f t="shared" si="1"/>
        <v>47</v>
      </c>
      <c r="S19" s="36">
        <f t="shared" si="2"/>
        <v>11</v>
      </c>
      <c r="T19" s="55">
        <f t="shared" si="3"/>
        <v>16</v>
      </c>
      <c r="U19" s="7"/>
      <c r="V19" s="7"/>
      <c r="W19" s="46"/>
      <c r="X19" s="7"/>
      <c r="Y19" s="46"/>
      <c r="Z19" s="60"/>
      <c r="AA19" s="7"/>
      <c r="AB19" s="7"/>
      <c r="AC19" s="7"/>
      <c r="AD19" s="7"/>
    </row>
    <row r="20" spans="1:30" s="2" customFormat="1" ht="21" customHeight="1" x14ac:dyDescent="0.55000000000000004">
      <c r="A20" s="7" t="s">
        <v>154</v>
      </c>
      <c r="B20" s="10" t="s">
        <v>5</v>
      </c>
      <c r="C20" s="11" t="s">
        <v>155</v>
      </c>
      <c r="D20" s="7" t="s">
        <v>156</v>
      </c>
      <c r="E20" s="14"/>
      <c r="F20" s="7">
        <v>10</v>
      </c>
      <c r="G20" s="7">
        <v>10</v>
      </c>
      <c r="H20" s="7"/>
      <c r="I20" s="7">
        <v>10</v>
      </c>
      <c r="J20" s="7">
        <v>10</v>
      </c>
      <c r="K20" s="7"/>
      <c r="L20" s="7"/>
      <c r="M20" s="7"/>
      <c r="N20" s="7">
        <v>19</v>
      </c>
      <c r="O20" s="36">
        <f t="shared" si="0"/>
        <v>4</v>
      </c>
      <c r="P20" s="7">
        <v>23</v>
      </c>
      <c r="Q20" s="7">
        <v>28</v>
      </c>
      <c r="R20" s="7">
        <f t="shared" si="1"/>
        <v>51</v>
      </c>
      <c r="S20" s="36">
        <f t="shared" si="2"/>
        <v>12</v>
      </c>
      <c r="T20" s="55">
        <f t="shared" si="3"/>
        <v>16</v>
      </c>
      <c r="U20" s="7"/>
      <c r="V20" s="7"/>
      <c r="W20" s="46"/>
      <c r="X20" s="7"/>
      <c r="Y20" s="46"/>
      <c r="Z20" s="60"/>
      <c r="AA20" s="7"/>
      <c r="AB20" s="7"/>
      <c r="AC20" s="7"/>
      <c r="AD20" s="7"/>
    </row>
    <row r="21" spans="1:30" s="2" customFormat="1" ht="21" customHeight="1" x14ac:dyDescent="0.55000000000000004">
      <c r="A21" s="7" t="s">
        <v>157</v>
      </c>
      <c r="B21" s="2" t="s">
        <v>1</v>
      </c>
      <c r="C21" s="2" t="s">
        <v>158</v>
      </c>
      <c r="D21" s="7" t="s">
        <v>159</v>
      </c>
      <c r="E21" s="14"/>
      <c r="F21" s="7">
        <v>10</v>
      </c>
      <c r="G21" s="7">
        <v>10</v>
      </c>
      <c r="H21" s="7"/>
      <c r="I21" s="7">
        <v>10</v>
      </c>
      <c r="J21" s="7">
        <v>10</v>
      </c>
      <c r="K21" s="7"/>
      <c r="L21" s="7"/>
      <c r="M21" s="7"/>
      <c r="N21" s="7">
        <v>17</v>
      </c>
      <c r="O21" s="36">
        <f t="shared" si="0"/>
        <v>3</v>
      </c>
      <c r="P21" s="7">
        <v>35</v>
      </c>
      <c r="Q21" s="7">
        <v>6</v>
      </c>
      <c r="R21" s="7">
        <f t="shared" si="1"/>
        <v>41</v>
      </c>
      <c r="S21" s="36">
        <f t="shared" si="2"/>
        <v>9</v>
      </c>
      <c r="T21" s="55">
        <f t="shared" si="3"/>
        <v>12</v>
      </c>
      <c r="U21" s="7"/>
      <c r="V21" s="7"/>
      <c r="W21" s="46"/>
      <c r="X21" s="7"/>
      <c r="Y21" s="46"/>
      <c r="Z21" s="60"/>
      <c r="AA21" s="7"/>
      <c r="AB21" s="7"/>
      <c r="AC21" s="7"/>
      <c r="AD21" s="7"/>
    </row>
    <row r="22" spans="1:30" s="2" customFormat="1" ht="21" customHeight="1" x14ac:dyDescent="0.55000000000000004">
      <c r="A22" s="7" t="s">
        <v>160</v>
      </c>
      <c r="B22" s="10" t="s">
        <v>5</v>
      </c>
      <c r="C22" s="11" t="s">
        <v>161</v>
      </c>
      <c r="D22" s="7" t="s">
        <v>162</v>
      </c>
      <c r="E22" s="14"/>
      <c r="F22" s="7">
        <v>10</v>
      </c>
      <c r="G22" s="7">
        <v>10</v>
      </c>
      <c r="H22" s="7"/>
      <c r="I22" s="7">
        <v>10</v>
      </c>
      <c r="J22" s="7">
        <v>10</v>
      </c>
      <c r="K22" s="7"/>
      <c r="L22" s="7"/>
      <c r="M22" s="7"/>
      <c r="N22" s="7">
        <v>19</v>
      </c>
      <c r="O22" s="36">
        <f t="shared" si="0"/>
        <v>4</v>
      </c>
      <c r="P22" s="7">
        <v>30</v>
      </c>
      <c r="Q22" s="7">
        <v>24</v>
      </c>
      <c r="R22" s="7">
        <f t="shared" si="1"/>
        <v>54</v>
      </c>
      <c r="S22" s="36">
        <f t="shared" si="2"/>
        <v>12</v>
      </c>
      <c r="T22" s="55">
        <f t="shared" si="3"/>
        <v>16</v>
      </c>
      <c r="U22" s="7"/>
      <c r="V22" s="7"/>
      <c r="W22" s="46"/>
      <c r="X22" s="7"/>
      <c r="Y22" s="46"/>
      <c r="Z22" s="60"/>
      <c r="AA22" s="7"/>
      <c r="AB22" s="7"/>
      <c r="AC22" s="7"/>
      <c r="AD22" s="7"/>
    </row>
    <row r="23" spans="1:30" s="2" customFormat="1" ht="21" customHeight="1" x14ac:dyDescent="0.55000000000000004">
      <c r="A23" s="7" t="s">
        <v>163</v>
      </c>
      <c r="B23" s="2" t="s">
        <v>5</v>
      </c>
      <c r="C23" s="2" t="s">
        <v>164</v>
      </c>
      <c r="D23" s="7" t="s">
        <v>165</v>
      </c>
      <c r="E23" s="14"/>
      <c r="F23" s="7">
        <v>10</v>
      </c>
      <c r="G23" s="7">
        <v>10</v>
      </c>
      <c r="H23" s="7"/>
      <c r="I23" s="7">
        <v>10</v>
      </c>
      <c r="J23" s="7">
        <v>10</v>
      </c>
      <c r="K23" s="7"/>
      <c r="L23" s="7"/>
      <c r="M23" s="7"/>
      <c r="N23" s="7">
        <v>23</v>
      </c>
      <c r="O23" s="36">
        <f t="shared" si="0"/>
        <v>5</v>
      </c>
      <c r="P23" s="7">
        <v>24</v>
      </c>
      <c r="Q23" s="7">
        <v>24</v>
      </c>
      <c r="R23" s="7">
        <f t="shared" si="1"/>
        <v>48</v>
      </c>
      <c r="S23" s="36">
        <f t="shared" si="2"/>
        <v>11</v>
      </c>
      <c r="T23" s="55">
        <f t="shared" si="3"/>
        <v>16</v>
      </c>
      <c r="U23" s="7"/>
      <c r="V23" s="7"/>
      <c r="W23" s="46"/>
      <c r="X23" s="7"/>
      <c r="Y23" s="46"/>
      <c r="Z23" s="60"/>
      <c r="AA23" s="7"/>
      <c r="AB23" s="7"/>
      <c r="AC23" s="7"/>
      <c r="AD23" s="7"/>
    </row>
    <row r="24" spans="1:30" s="2" customFormat="1" ht="21" customHeight="1" x14ac:dyDescent="0.55000000000000004">
      <c r="A24" s="7" t="s">
        <v>166</v>
      </c>
      <c r="B24" s="10" t="s">
        <v>5</v>
      </c>
      <c r="C24" s="11" t="s">
        <v>167</v>
      </c>
      <c r="D24" s="7" t="s">
        <v>168</v>
      </c>
      <c r="E24" s="14"/>
      <c r="F24" s="7">
        <v>10</v>
      </c>
      <c r="G24" s="7">
        <v>10</v>
      </c>
      <c r="H24" s="7"/>
      <c r="I24" s="7"/>
      <c r="J24" s="7"/>
      <c r="K24" s="7"/>
      <c r="L24" s="7"/>
      <c r="M24" s="7"/>
      <c r="N24" s="7">
        <v>20</v>
      </c>
      <c r="O24" s="36">
        <f t="shared" si="0"/>
        <v>4</v>
      </c>
      <c r="P24" s="7">
        <v>32</v>
      </c>
      <c r="Q24" s="7">
        <v>29</v>
      </c>
      <c r="R24" s="7">
        <f t="shared" si="1"/>
        <v>61</v>
      </c>
      <c r="S24" s="36">
        <f t="shared" si="2"/>
        <v>14</v>
      </c>
      <c r="T24" s="55">
        <f t="shared" si="3"/>
        <v>18</v>
      </c>
      <c r="U24" s="7"/>
      <c r="V24" s="7"/>
      <c r="W24" s="46"/>
      <c r="X24" s="7"/>
      <c r="Y24" s="46"/>
      <c r="Z24" s="60"/>
      <c r="AA24" s="7"/>
      <c r="AB24" s="7"/>
      <c r="AC24" s="7"/>
      <c r="AD24" s="7"/>
    </row>
    <row r="25" spans="1:30" s="2" customFormat="1" ht="21" customHeight="1" x14ac:dyDescent="0.55000000000000004">
      <c r="A25" s="7" t="s">
        <v>169</v>
      </c>
      <c r="B25" s="2" t="s">
        <v>1</v>
      </c>
      <c r="C25" s="2" t="s">
        <v>170</v>
      </c>
      <c r="D25" s="7" t="s">
        <v>171</v>
      </c>
      <c r="E25" s="7"/>
      <c r="F25" s="7"/>
      <c r="G25" s="7">
        <v>10</v>
      </c>
      <c r="H25" s="7"/>
      <c r="I25" s="7">
        <v>10</v>
      </c>
      <c r="J25" s="7">
        <v>10</v>
      </c>
      <c r="K25" s="7"/>
      <c r="L25" s="7"/>
      <c r="M25" s="7"/>
      <c r="N25" s="7">
        <v>21</v>
      </c>
      <c r="O25" s="36">
        <f t="shared" si="0"/>
        <v>4</v>
      </c>
      <c r="P25" s="7">
        <v>31</v>
      </c>
      <c r="Q25" s="7">
        <v>14</v>
      </c>
      <c r="R25" s="7">
        <f t="shared" si="1"/>
        <v>45</v>
      </c>
      <c r="S25" s="36">
        <f t="shared" si="2"/>
        <v>10</v>
      </c>
      <c r="T25" s="55">
        <f t="shared" si="3"/>
        <v>14</v>
      </c>
      <c r="U25" s="7"/>
      <c r="V25" s="7"/>
      <c r="W25" s="46"/>
      <c r="X25" s="7"/>
      <c r="Y25" s="46"/>
      <c r="Z25" s="60"/>
      <c r="AA25" s="7"/>
      <c r="AB25" s="7"/>
      <c r="AC25" s="7"/>
      <c r="AD25" s="7"/>
    </row>
    <row r="26" spans="1:30" s="2" customFormat="1" ht="21" customHeight="1" x14ac:dyDescent="0.55000000000000004">
      <c r="A26" s="7" t="s">
        <v>172</v>
      </c>
      <c r="B26" s="10" t="s">
        <v>1</v>
      </c>
      <c r="C26" s="11" t="s">
        <v>173</v>
      </c>
      <c r="D26" s="7" t="s">
        <v>174</v>
      </c>
      <c r="E26" s="14"/>
      <c r="F26" s="7">
        <v>10</v>
      </c>
      <c r="G26" s="7">
        <v>10</v>
      </c>
      <c r="H26" s="7"/>
      <c r="I26" s="7">
        <v>10</v>
      </c>
      <c r="J26" s="7">
        <v>10</v>
      </c>
      <c r="K26" s="7"/>
      <c r="L26" s="7"/>
      <c r="M26" s="7"/>
      <c r="N26" s="7">
        <v>29</v>
      </c>
      <c r="O26" s="36">
        <f t="shared" si="0"/>
        <v>6</v>
      </c>
      <c r="P26" s="7">
        <v>36</v>
      </c>
      <c r="Q26" s="7">
        <v>21</v>
      </c>
      <c r="R26" s="7">
        <f t="shared" si="1"/>
        <v>57</v>
      </c>
      <c r="S26" s="36">
        <f t="shared" si="2"/>
        <v>13</v>
      </c>
      <c r="T26" s="55">
        <f t="shared" si="3"/>
        <v>19</v>
      </c>
      <c r="U26" s="7"/>
      <c r="V26" s="7"/>
      <c r="W26" s="46"/>
      <c r="X26" s="7"/>
      <c r="Y26" s="46"/>
      <c r="Z26" s="60"/>
      <c r="AA26" s="7"/>
      <c r="AB26" s="7"/>
      <c r="AC26" s="7"/>
      <c r="AD26" s="7"/>
    </row>
    <row r="27" spans="1:30" s="2" customFormat="1" ht="21" customHeight="1" x14ac:dyDescent="0.55000000000000004">
      <c r="A27" s="7" t="s">
        <v>175</v>
      </c>
      <c r="B27" s="10" t="s">
        <v>5</v>
      </c>
      <c r="C27" s="11" t="s">
        <v>176</v>
      </c>
      <c r="D27" s="7" t="s">
        <v>177</v>
      </c>
      <c r="E27" s="14"/>
      <c r="F27" s="7">
        <v>10</v>
      </c>
      <c r="G27" s="7">
        <v>10</v>
      </c>
      <c r="H27" s="7"/>
      <c r="I27" s="7">
        <v>10</v>
      </c>
      <c r="J27" s="7">
        <v>10</v>
      </c>
      <c r="K27" s="7"/>
      <c r="L27" s="7"/>
      <c r="M27" s="7"/>
      <c r="N27" s="7">
        <v>27</v>
      </c>
      <c r="O27" s="36">
        <f t="shared" si="0"/>
        <v>5</v>
      </c>
      <c r="P27" s="7">
        <v>35</v>
      </c>
      <c r="Q27" s="7">
        <v>14</v>
      </c>
      <c r="R27" s="7">
        <f t="shared" si="1"/>
        <v>49</v>
      </c>
      <c r="S27" s="36">
        <f t="shared" si="2"/>
        <v>11</v>
      </c>
      <c r="T27" s="55">
        <f t="shared" si="3"/>
        <v>16</v>
      </c>
      <c r="U27" s="7"/>
      <c r="V27" s="7"/>
      <c r="W27" s="46"/>
      <c r="X27" s="7"/>
      <c r="Y27" s="46"/>
      <c r="Z27" s="60"/>
      <c r="AA27" s="7"/>
      <c r="AB27" s="7"/>
      <c r="AC27" s="7"/>
      <c r="AD27" s="7"/>
    </row>
    <row r="28" spans="1:30" s="2" customFormat="1" ht="21" customHeight="1" x14ac:dyDescent="0.55000000000000004">
      <c r="A28" s="7" t="s">
        <v>178</v>
      </c>
      <c r="B28" s="2" t="s">
        <v>1</v>
      </c>
      <c r="C28" s="2" t="s">
        <v>179</v>
      </c>
      <c r="D28" s="7" t="s">
        <v>180</v>
      </c>
      <c r="E28" s="14"/>
      <c r="F28" s="7">
        <v>10</v>
      </c>
      <c r="G28" s="7">
        <v>10</v>
      </c>
      <c r="H28" s="7"/>
      <c r="I28" s="7">
        <v>10</v>
      </c>
      <c r="J28" s="7">
        <v>10</v>
      </c>
      <c r="K28" s="7"/>
      <c r="L28" s="7"/>
      <c r="M28" s="7"/>
      <c r="N28" s="7">
        <v>23</v>
      </c>
      <c r="O28" s="36">
        <f t="shared" si="0"/>
        <v>5</v>
      </c>
      <c r="P28" s="7">
        <v>34</v>
      </c>
      <c r="Q28" s="7">
        <v>24</v>
      </c>
      <c r="R28" s="7">
        <f t="shared" si="1"/>
        <v>58</v>
      </c>
      <c r="S28" s="36">
        <f t="shared" si="2"/>
        <v>13</v>
      </c>
      <c r="T28" s="55">
        <f t="shared" si="3"/>
        <v>18</v>
      </c>
      <c r="U28" s="7"/>
      <c r="V28" s="7"/>
      <c r="W28" s="46"/>
      <c r="X28" s="7"/>
      <c r="Y28" s="46"/>
      <c r="Z28" s="60"/>
      <c r="AA28" s="7"/>
      <c r="AB28" s="7"/>
      <c r="AC28" s="7"/>
      <c r="AD28" s="7"/>
    </row>
    <row r="29" spans="1:30" s="2" customFormat="1" ht="21" customHeight="1" x14ac:dyDescent="0.55000000000000004">
      <c r="A29" s="7" t="s">
        <v>181</v>
      </c>
      <c r="B29" s="10" t="s">
        <v>5</v>
      </c>
      <c r="C29" s="11" t="s">
        <v>182</v>
      </c>
      <c r="D29" s="7" t="s">
        <v>183</v>
      </c>
      <c r="E29" s="14"/>
      <c r="F29" s="7">
        <v>10</v>
      </c>
      <c r="G29" s="7">
        <v>10</v>
      </c>
      <c r="H29" s="7"/>
      <c r="I29" s="7">
        <v>10</v>
      </c>
      <c r="J29" s="7">
        <v>9</v>
      </c>
      <c r="K29" s="7"/>
      <c r="L29" s="7"/>
      <c r="M29" s="7"/>
      <c r="N29" s="7">
        <v>22</v>
      </c>
      <c r="O29" s="36">
        <f t="shared" si="0"/>
        <v>4</v>
      </c>
      <c r="P29" s="7">
        <v>30</v>
      </c>
      <c r="Q29" s="7">
        <v>24</v>
      </c>
      <c r="R29" s="7">
        <f t="shared" si="1"/>
        <v>54</v>
      </c>
      <c r="S29" s="36">
        <f t="shared" si="2"/>
        <v>12</v>
      </c>
      <c r="T29" s="55">
        <f t="shared" si="3"/>
        <v>16</v>
      </c>
      <c r="U29" s="7"/>
      <c r="V29" s="7"/>
      <c r="W29" s="46"/>
      <c r="X29" s="7"/>
      <c r="Y29" s="46"/>
      <c r="Z29" s="60"/>
      <c r="AA29" s="7"/>
      <c r="AB29" s="7"/>
      <c r="AC29" s="7"/>
      <c r="AD29" s="7"/>
    </row>
    <row r="30" spans="1:30" s="2" customFormat="1" ht="21" customHeight="1" x14ac:dyDescent="0.55000000000000004">
      <c r="A30" s="7" t="s">
        <v>184</v>
      </c>
      <c r="B30" s="2" t="s">
        <v>5</v>
      </c>
      <c r="C30" s="2" t="s">
        <v>185</v>
      </c>
      <c r="D30" s="7" t="s">
        <v>186</v>
      </c>
      <c r="E30" s="14"/>
      <c r="F30" s="7">
        <v>10</v>
      </c>
      <c r="G30" s="7">
        <v>10</v>
      </c>
      <c r="H30" s="7"/>
      <c r="I30" s="7">
        <v>10</v>
      </c>
      <c r="J30" s="7">
        <v>10</v>
      </c>
      <c r="K30" s="7"/>
      <c r="L30" s="7"/>
      <c r="M30" s="7"/>
      <c r="N30" s="7">
        <v>25</v>
      </c>
      <c r="O30" s="36">
        <f t="shared" si="0"/>
        <v>5</v>
      </c>
      <c r="P30" s="7">
        <v>30</v>
      </c>
      <c r="Q30" s="7">
        <v>29</v>
      </c>
      <c r="R30" s="7">
        <f t="shared" si="1"/>
        <v>59</v>
      </c>
      <c r="S30" s="36">
        <f t="shared" si="2"/>
        <v>13</v>
      </c>
      <c r="T30" s="55">
        <f t="shared" si="3"/>
        <v>18</v>
      </c>
      <c r="U30" s="7"/>
      <c r="V30" s="7"/>
      <c r="W30" s="46"/>
      <c r="X30" s="7"/>
      <c r="Y30" s="46"/>
      <c r="Z30" s="60"/>
      <c r="AA30" s="7"/>
      <c r="AB30" s="7"/>
      <c r="AC30" s="7"/>
      <c r="AD30" s="7"/>
    </row>
    <row r="31" spans="1:30" s="2" customFormat="1" ht="21" customHeight="1" x14ac:dyDescent="0.55000000000000004">
      <c r="A31" s="7" t="s">
        <v>187</v>
      </c>
      <c r="B31" s="10" t="s">
        <v>5</v>
      </c>
      <c r="C31" s="11" t="s">
        <v>188</v>
      </c>
      <c r="D31" s="7" t="s">
        <v>189</v>
      </c>
      <c r="E31" s="14"/>
      <c r="F31" s="7">
        <v>10</v>
      </c>
      <c r="G31" s="7">
        <v>10</v>
      </c>
      <c r="H31" s="7"/>
      <c r="I31" s="7">
        <v>10</v>
      </c>
      <c r="J31" s="7">
        <v>10</v>
      </c>
      <c r="K31" s="7"/>
      <c r="L31" s="7"/>
      <c r="M31" s="7"/>
      <c r="N31" s="7">
        <v>27</v>
      </c>
      <c r="O31" s="36">
        <f t="shared" si="0"/>
        <v>5</v>
      </c>
      <c r="P31" s="7">
        <v>44</v>
      </c>
      <c r="Q31" s="7">
        <v>29</v>
      </c>
      <c r="R31" s="7">
        <f t="shared" si="1"/>
        <v>73</v>
      </c>
      <c r="S31" s="36">
        <f t="shared" si="2"/>
        <v>17</v>
      </c>
      <c r="T31" s="55">
        <f t="shared" si="3"/>
        <v>22</v>
      </c>
      <c r="U31" s="7"/>
      <c r="V31" s="7"/>
      <c r="W31" s="46"/>
      <c r="X31" s="7"/>
      <c r="Y31" s="46"/>
      <c r="Z31" s="60"/>
      <c r="AA31" s="7"/>
      <c r="AB31" s="7"/>
      <c r="AC31" s="7"/>
      <c r="AD31" s="7"/>
    </row>
    <row r="32" spans="1:30" s="2" customFormat="1" ht="21" customHeight="1" x14ac:dyDescent="0.55000000000000004">
      <c r="A32" s="7" t="s">
        <v>190</v>
      </c>
      <c r="B32" s="2" t="s">
        <v>1</v>
      </c>
      <c r="C32" s="2" t="s">
        <v>191</v>
      </c>
      <c r="D32" s="7" t="s">
        <v>192</v>
      </c>
      <c r="E32" s="7"/>
      <c r="F32" s="7"/>
      <c r="G32" s="7">
        <v>10</v>
      </c>
      <c r="H32" s="7"/>
      <c r="I32" s="7">
        <v>10</v>
      </c>
      <c r="J32" s="7">
        <v>9</v>
      </c>
      <c r="K32" s="7"/>
      <c r="L32" s="7"/>
      <c r="M32" s="7"/>
      <c r="N32" s="7">
        <v>0</v>
      </c>
      <c r="O32" s="36">
        <f t="shared" si="0"/>
        <v>0</v>
      </c>
      <c r="P32" s="7">
        <v>28</v>
      </c>
      <c r="Q32" s="7">
        <v>15</v>
      </c>
      <c r="R32" s="7">
        <f t="shared" si="1"/>
        <v>43</v>
      </c>
      <c r="S32" s="36">
        <f t="shared" si="2"/>
        <v>10</v>
      </c>
      <c r="T32" s="55">
        <f t="shared" si="3"/>
        <v>10</v>
      </c>
      <c r="U32" s="7"/>
      <c r="V32" s="7"/>
      <c r="W32" s="46"/>
      <c r="X32" s="7"/>
      <c r="Y32" s="46"/>
      <c r="Z32" s="60"/>
      <c r="AA32" s="7"/>
      <c r="AB32" s="7"/>
      <c r="AC32" s="7"/>
      <c r="AD32" s="7"/>
    </row>
    <row r="33" spans="1:30" s="2" customFormat="1" ht="21" customHeight="1" x14ac:dyDescent="0.55000000000000004">
      <c r="A33" s="7" t="s">
        <v>193</v>
      </c>
      <c r="B33" s="10" t="s">
        <v>5</v>
      </c>
      <c r="C33" s="11" t="s">
        <v>194</v>
      </c>
      <c r="D33" s="7" t="s">
        <v>195</v>
      </c>
      <c r="E33" s="14"/>
      <c r="F33" s="7">
        <v>10</v>
      </c>
      <c r="G33" s="7">
        <v>10</v>
      </c>
      <c r="H33" s="7"/>
      <c r="I33" s="7">
        <v>10</v>
      </c>
      <c r="J33" s="7">
        <v>9</v>
      </c>
      <c r="K33" s="7"/>
      <c r="L33" s="7"/>
      <c r="M33" s="7"/>
      <c r="N33" s="7">
        <v>16</v>
      </c>
      <c r="O33" s="36">
        <f t="shared" si="0"/>
        <v>3</v>
      </c>
      <c r="P33" s="7">
        <v>34</v>
      </c>
      <c r="Q33" s="7">
        <v>29</v>
      </c>
      <c r="R33" s="7">
        <f t="shared" si="1"/>
        <v>63</v>
      </c>
      <c r="S33" s="36">
        <f t="shared" si="2"/>
        <v>14</v>
      </c>
      <c r="T33" s="55">
        <f t="shared" si="3"/>
        <v>17</v>
      </c>
      <c r="U33" s="7"/>
      <c r="V33" s="7"/>
      <c r="W33" s="46"/>
      <c r="X33" s="7"/>
      <c r="Y33" s="46"/>
      <c r="Z33" s="60"/>
      <c r="AA33" s="7"/>
      <c r="AB33" s="7"/>
      <c r="AC33" s="7"/>
      <c r="AD33" s="7"/>
    </row>
    <row r="34" spans="1:30" s="2" customFormat="1" ht="21" customHeight="1" x14ac:dyDescent="0.55000000000000004">
      <c r="A34" s="7" t="s">
        <v>196</v>
      </c>
      <c r="B34" s="2" t="s">
        <v>1</v>
      </c>
      <c r="C34" s="2" t="s">
        <v>197</v>
      </c>
      <c r="D34" s="7" t="s">
        <v>198</v>
      </c>
      <c r="E34" s="7"/>
      <c r="F34" s="7"/>
      <c r="G34" s="7">
        <v>10</v>
      </c>
      <c r="H34" s="7"/>
      <c r="I34" s="7"/>
      <c r="J34" s="7"/>
      <c r="K34" s="7"/>
      <c r="L34" s="7"/>
      <c r="M34" s="7"/>
      <c r="N34" s="7">
        <v>0</v>
      </c>
      <c r="O34" s="36">
        <f t="shared" si="0"/>
        <v>0</v>
      </c>
      <c r="P34" s="7">
        <v>36</v>
      </c>
      <c r="Q34" s="7">
        <v>14</v>
      </c>
      <c r="R34" s="7">
        <f t="shared" si="1"/>
        <v>50</v>
      </c>
      <c r="S34" s="36">
        <f t="shared" si="2"/>
        <v>11</v>
      </c>
      <c r="T34" s="55">
        <f t="shared" si="3"/>
        <v>11</v>
      </c>
      <c r="U34" s="7"/>
      <c r="V34" s="7"/>
      <c r="W34" s="46"/>
      <c r="X34" s="7"/>
      <c r="Y34" s="46"/>
      <c r="Z34" s="60"/>
      <c r="AA34" s="7"/>
      <c r="AB34" s="7"/>
      <c r="AC34" s="7"/>
      <c r="AD34" s="7"/>
    </row>
    <row r="35" spans="1:30" s="2" customFormat="1" ht="21" customHeight="1" x14ac:dyDescent="0.55000000000000004">
      <c r="A35" s="7" t="s">
        <v>199</v>
      </c>
      <c r="B35" s="10" t="s">
        <v>1</v>
      </c>
      <c r="C35" s="11" t="s">
        <v>200</v>
      </c>
      <c r="D35" s="7" t="s">
        <v>201</v>
      </c>
      <c r="E35" s="14"/>
      <c r="F35" s="7">
        <v>10</v>
      </c>
      <c r="G35" s="7">
        <v>10</v>
      </c>
      <c r="H35" s="7"/>
      <c r="I35" s="7"/>
      <c r="J35" s="7"/>
      <c r="K35" s="7"/>
      <c r="L35" s="7"/>
      <c r="M35" s="7"/>
      <c r="N35" s="7">
        <v>22</v>
      </c>
      <c r="O35" s="36">
        <f t="shared" si="0"/>
        <v>4</v>
      </c>
      <c r="P35" s="7">
        <v>26</v>
      </c>
      <c r="Q35" s="7">
        <v>17</v>
      </c>
      <c r="R35" s="7">
        <f t="shared" si="1"/>
        <v>43</v>
      </c>
      <c r="S35" s="36">
        <f t="shared" si="2"/>
        <v>10</v>
      </c>
      <c r="T35" s="55">
        <f t="shared" si="3"/>
        <v>14</v>
      </c>
      <c r="U35" s="7"/>
      <c r="V35" s="7"/>
      <c r="W35" s="46"/>
      <c r="X35" s="7"/>
      <c r="Y35" s="46"/>
      <c r="Z35" s="60"/>
      <c r="AA35" s="7"/>
      <c r="AB35" s="7"/>
      <c r="AC35" s="7"/>
      <c r="AD35" s="7"/>
    </row>
    <row r="36" spans="1:30" s="2" customFormat="1" ht="21" customHeight="1" x14ac:dyDescent="0.55000000000000004">
      <c r="A36" s="7" t="s">
        <v>202</v>
      </c>
      <c r="B36" s="2" t="s">
        <v>5</v>
      </c>
      <c r="C36" s="2" t="s">
        <v>203</v>
      </c>
      <c r="D36" s="7" t="s">
        <v>204</v>
      </c>
      <c r="E36" s="14"/>
      <c r="F36" s="7">
        <v>10</v>
      </c>
      <c r="G36" s="7">
        <v>10</v>
      </c>
      <c r="H36" s="7"/>
      <c r="I36" s="7">
        <v>10</v>
      </c>
      <c r="J36" s="7">
        <v>10</v>
      </c>
      <c r="K36" s="7"/>
      <c r="L36" s="7"/>
      <c r="M36" s="7"/>
      <c r="N36" s="7">
        <v>24</v>
      </c>
      <c r="O36" s="36">
        <f t="shared" si="0"/>
        <v>5</v>
      </c>
      <c r="P36" s="7">
        <v>26</v>
      </c>
      <c r="Q36" s="7">
        <v>23</v>
      </c>
      <c r="R36" s="7">
        <f t="shared" si="1"/>
        <v>49</v>
      </c>
      <c r="S36" s="36">
        <f t="shared" si="2"/>
        <v>11</v>
      </c>
      <c r="T36" s="55">
        <f t="shared" si="3"/>
        <v>16</v>
      </c>
      <c r="U36" s="7"/>
      <c r="V36" s="7"/>
      <c r="W36" s="46"/>
      <c r="X36" s="7"/>
      <c r="Y36" s="46"/>
      <c r="Z36" s="60"/>
      <c r="AA36" s="7"/>
      <c r="AB36" s="7"/>
      <c r="AC36" s="7"/>
      <c r="AD36" s="7"/>
    </row>
    <row r="37" spans="1:30" s="2" customFormat="1" ht="21" customHeight="1" x14ac:dyDescent="0.55000000000000004">
      <c r="A37" s="7" t="s">
        <v>205</v>
      </c>
      <c r="B37" s="10" t="s">
        <v>1</v>
      </c>
      <c r="C37" s="11" t="s">
        <v>206</v>
      </c>
      <c r="D37" s="7" t="s">
        <v>207</v>
      </c>
      <c r="E37" s="14"/>
      <c r="F37" s="7">
        <v>10</v>
      </c>
      <c r="G37" s="7">
        <v>10</v>
      </c>
      <c r="H37" s="7"/>
      <c r="I37" s="7">
        <v>10</v>
      </c>
      <c r="J37" s="7">
        <v>10</v>
      </c>
      <c r="K37" s="7"/>
      <c r="L37" s="7"/>
      <c r="M37" s="7"/>
      <c r="N37" s="7">
        <v>18</v>
      </c>
      <c r="O37" s="36">
        <f t="shared" si="0"/>
        <v>4</v>
      </c>
      <c r="P37" s="7">
        <v>30</v>
      </c>
      <c r="Q37" s="7">
        <v>18</v>
      </c>
      <c r="R37" s="7">
        <f t="shared" si="1"/>
        <v>48</v>
      </c>
      <c r="S37" s="36">
        <f t="shared" si="2"/>
        <v>11</v>
      </c>
      <c r="T37" s="55">
        <f t="shared" si="3"/>
        <v>15</v>
      </c>
      <c r="U37" s="7"/>
      <c r="V37" s="7"/>
      <c r="W37" s="46"/>
      <c r="X37" s="7"/>
      <c r="Y37" s="46"/>
      <c r="Z37" s="60"/>
      <c r="AA37" s="7"/>
      <c r="AB37" s="7"/>
      <c r="AC37" s="7"/>
      <c r="AD37" s="7"/>
    </row>
    <row r="38" spans="1:30" s="2" customFormat="1" ht="21" customHeight="1" x14ac:dyDescent="0.55000000000000004">
      <c r="A38" s="7" t="s">
        <v>208</v>
      </c>
      <c r="B38" s="10" t="s">
        <v>5</v>
      </c>
      <c r="C38" s="11" t="s">
        <v>209</v>
      </c>
      <c r="D38" s="7" t="s">
        <v>210</v>
      </c>
      <c r="E38" s="14"/>
      <c r="F38" s="7">
        <v>10</v>
      </c>
      <c r="G38" s="7">
        <v>10</v>
      </c>
      <c r="H38" s="7"/>
      <c r="I38" s="7">
        <v>10</v>
      </c>
      <c r="J38" s="7">
        <v>10</v>
      </c>
      <c r="K38" s="7"/>
      <c r="L38" s="7"/>
      <c r="M38" s="7"/>
      <c r="N38" s="7">
        <v>24</v>
      </c>
      <c r="O38" s="36">
        <f t="shared" si="0"/>
        <v>5</v>
      </c>
      <c r="P38" s="7">
        <v>21</v>
      </c>
      <c r="Q38" s="7">
        <v>23</v>
      </c>
      <c r="R38" s="7">
        <f t="shared" si="1"/>
        <v>44</v>
      </c>
      <c r="S38" s="36">
        <f t="shared" si="2"/>
        <v>10</v>
      </c>
      <c r="T38" s="55">
        <f t="shared" si="3"/>
        <v>15</v>
      </c>
      <c r="U38" s="7"/>
      <c r="V38" s="7"/>
      <c r="W38" s="46"/>
      <c r="X38" s="7"/>
      <c r="Y38" s="46"/>
      <c r="Z38" s="60"/>
      <c r="AA38" s="7"/>
      <c r="AB38" s="7"/>
      <c r="AC38" s="7"/>
      <c r="AD38" s="7"/>
    </row>
    <row r="39" spans="1:30" ht="18" customHeight="1" x14ac:dyDescent="0.55000000000000004">
      <c r="A39" s="7"/>
      <c r="B39" s="7" t="s">
        <v>1</v>
      </c>
      <c r="C39" s="7" t="s">
        <v>200</v>
      </c>
      <c r="D39" s="7" t="s">
        <v>567</v>
      </c>
      <c r="E39" s="7"/>
      <c r="F39" s="7"/>
      <c r="G39" s="7"/>
      <c r="H39" s="35"/>
      <c r="I39" s="35"/>
      <c r="J39" s="35">
        <v>10</v>
      </c>
      <c r="K39" s="35"/>
      <c r="L39" s="35"/>
      <c r="M39" s="35"/>
      <c r="N39" s="35">
        <v>34</v>
      </c>
      <c r="O39" s="36">
        <f t="shared" si="0"/>
        <v>7</v>
      </c>
      <c r="P39" s="37">
        <v>49</v>
      </c>
      <c r="Q39" s="37">
        <v>28</v>
      </c>
      <c r="R39" s="7">
        <f t="shared" si="1"/>
        <v>77</v>
      </c>
      <c r="S39" s="36">
        <f t="shared" si="2"/>
        <v>18</v>
      </c>
      <c r="T39" s="55">
        <f t="shared" si="3"/>
        <v>25</v>
      </c>
      <c r="U39" s="35"/>
      <c r="V39" s="35"/>
      <c r="W39" s="64"/>
      <c r="X39" s="35"/>
      <c r="Y39" s="64"/>
      <c r="Z39" s="65"/>
      <c r="AA39" s="35"/>
      <c r="AB39" s="35"/>
      <c r="AC39" s="35"/>
      <c r="AD39" s="3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zoomScale="120" zoomScaleNormal="120" workbookViewId="0">
      <selection activeCell="X3" sqref="X3:AD4"/>
    </sheetView>
  </sheetViews>
  <sheetFormatPr defaultRowHeight="18.75" customHeight="1" x14ac:dyDescent="0.55000000000000004"/>
  <cols>
    <col min="1" max="1" width="16" style="2" bestFit="1" customWidth="1"/>
    <col min="2" max="2" width="7.28515625" style="2" customWidth="1"/>
    <col min="3" max="3" width="10.42578125" style="2" customWidth="1"/>
    <col min="4" max="4" width="11.42578125" style="2" customWidth="1"/>
    <col min="5" max="21" width="4" style="2" customWidth="1"/>
    <col min="22" max="28" width="4.5703125" style="2" customWidth="1"/>
    <col min="29" max="29" width="5.28515625" style="2" customWidth="1"/>
    <col min="30" max="30" width="4.85546875" style="2" customWidth="1"/>
    <col min="31" max="16384" width="9.140625" style="2"/>
  </cols>
  <sheetData>
    <row r="1" spans="1:30" ht="18.75" customHeight="1" x14ac:dyDescent="0.55000000000000004">
      <c r="A1" s="3" t="s">
        <v>464</v>
      </c>
      <c r="B1" s="3"/>
      <c r="C1" s="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30" ht="18.75" customHeight="1" x14ac:dyDescent="0.55000000000000004">
      <c r="A2" s="3" t="s">
        <v>465</v>
      </c>
      <c r="B2" s="3" t="s">
        <v>466</v>
      </c>
      <c r="C2" s="3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30" ht="95.25" customHeight="1" x14ac:dyDescent="0.55000000000000004">
      <c r="A3" s="4"/>
      <c r="B3" s="4"/>
      <c r="C3" s="4"/>
      <c r="D3" s="8"/>
      <c r="E3" s="13"/>
      <c r="F3" s="13" t="s">
        <v>573</v>
      </c>
      <c r="G3" s="13" t="s">
        <v>477</v>
      </c>
      <c r="H3" s="13" t="s">
        <v>478</v>
      </c>
      <c r="I3" s="13" t="s">
        <v>571</v>
      </c>
      <c r="J3" s="13" t="s">
        <v>570</v>
      </c>
      <c r="K3" s="13"/>
      <c r="L3" s="13"/>
      <c r="M3" s="13" t="s">
        <v>575</v>
      </c>
      <c r="N3" s="13" t="s">
        <v>564</v>
      </c>
      <c r="O3" s="13"/>
      <c r="P3" s="13" t="s">
        <v>561</v>
      </c>
      <c r="Q3" s="13" t="s">
        <v>562</v>
      </c>
      <c r="R3" s="13" t="s">
        <v>563</v>
      </c>
      <c r="S3" s="7" t="s">
        <v>564</v>
      </c>
      <c r="T3" s="13" t="s">
        <v>484</v>
      </c>
      <c r="U3" s="7"/>
      <c r="V3" s="13" t="s">
        <v>576</v>
      </c>
      <c r="W3" s="13" t="s">
        <v>564</v>
      </c>
      <c r="X3" s="13" t="s">
        <v>577</v>
      </c>
      <c r="Y3" s="13" t="s">
        <v>564</v>
      </c>
      <c r="Z3" s="13" t="s">
        <v>578</v>
      </c>
      <c r="AA3" s="13" t="s">
        <v>579</v>
      </c>
      <c r="AB3" s="13" t="s">
        <v>580</v>
      </c>
      <c r="AC3" s="13" t="s">
        <v>581</v>
      </c>
      <c r="AD3" s="59" t="s">
        <v>582</v>
      </c>
    </row>
    <row r="4" spans="1:30" ht="24" customHeight="1" x14ac:dyDescent="0.55000000000000004">
      <c r="A4" s="5" t="s">
        <v>467</v>
      </c>
      <c r="B4" s="5" t="s">
        <v>471</v>
      </c>
      <c r="C4" s="5" t="s">
        <v>469</v>
      </c>
      <c r="D4" s="9" t="s">
        <v>470</v>
      </c>
      <c r="E4" s="5" t="s">
        <v>479</v>
      </c>
      <c r="F4" s="30" t="s">
        <v>468</v>
      </c>
      <c r="G4" s="5" t="s">
        <v>480</v>
      </c>
      <c r="H4" s="5" t="s">
        <v>481</v>
      </c>
      <c r="I4" s="45" t="s">
        <v>572</v>
      </c>
      <c r="J4" s="5"/>
      <c r="K4" s="5"/>
      <c r="L4" s="5"/>
      <c r="M4" s="5">
        <v>50</v>
      </c>
      <c r="N4" s="51">
        <v>10</v>
      </c>
      <c r="O4" s="7"/>
      <c r="P4" s="7">
        <v>70</v>
      </c>
      <c r="Q4" s="7">
        <v>40</v>
      </c>
      <c r="R4" s="7">
        <f>SUM(P4:Q4)</f>
        <v>110</v>
      </c>
      <c r="S4" s="36">
        <v>25</v>
      </c>
      <c r="T4" s="53">
        <v>35</v>
      </c>
      <c r="U4" s="7"/>
      <c r="V4" s="7">
        <v>40</v>
      </c>
      <c r="W4" s="46">
        <v>10</v>
      </c>
      <c r="X4" s="7"/>
      <c r="Y4" s="46">
        <v>25</v>
      </c>
      <c r="Z4" s="60">
        <v>35</v>
      </c>
      <c r="AA4" s="7">
        <v>10</v>
      </c>
      <c r="AB4" s="7">
        <v>20</v>
      </c>
      <c r="AC4" s="7">
        <v>100</v>
      </c>
      <c r="AD4" s="7"/>
    </row>
    <row r="5" spans="1:30" ht="18.75" customHeight="1" x14ac:dyDescent="0.55000000000000004">
      <c r="A5" s="10" t="s">
        <v>211</v>
      </c>
      <c r="B5" s="7" t="s">
        <v>1</v>
      </c>
      <c r="C5" s="7" t="s">
        <v>212</v>
      </c>
      <c r="D5" s="7" t="s">
        <v>213</v>
      </c>
      <c r="E5" s="14"/>
      <c r="F5" s="28">
        <v>10</v>
      </c>
      <c r="G5" s="28">
        <v>10</v>
      </c>
      <c r="H5" s="28">
        <v>10</v>
      </c>
      <c r="I5" s="27"/>
      <c r="J5" s="28">
        <v>8</v>
      </c>
      <c r="K5" s="28"/>
      <c r="L5" s="28"/>
      <c r="M5" s="28">
        <v>28</v>
      </c>
      <c r="N5" s="52">
        <f>ROUND(10/50*M5,0)</f>
        <v>6</v>
      </c>
      <c r="O5" s="7"/>
      <c r="P5" s="7">
        <v>30</v>
      </c>
      <c r="Q5" s="7">
        <f>16+15</f>
        <v>31</v>
      </c>
      <c r="R5" s="7">
        <f>SUM(P5:Q5)</f>
        <v>61</v>
      </c>
      <c r="S5" s="36">
        <f>ROUND(25/110*R5,0)</f>
        <v>14</v>
      </c>
      <c r="T5" s="53">
        <f>N5+S5</f>
        <v>20</v>
      </c>
      <c r="U5" s="7"/>
      <c r="V5" s="7"/>
      <c r="W5" s="46"/>
      <c r="X5" s="7"/>
      <c r="Y5" s="46"/>
      <c r="Z5" s="60"/>
      <c r="AA5" s="7"/>
      <c r="AB5" s="7"/>
      <c r="AC5" s="7"/>
      <c r="AD5" s="7"/>
    </row>
    <row r="6" spans="1:30" ht="18.75" customHeight="1" x14ac:dyDescent="0.55000000000000004">
      <c r="A6" s="10" t="s">
        <v>214</v>
      </c>
      <c r="B6" s="7" t="s">
        <v>1</v>
      </c>
      <c r="C6" s="7" t="s">
        <v>215</v>
      </c>
      <c r="D6" s="7" t="s">
        <v>216</v>
      </c>
      <c r="E6" s="14"/>
      <c r="F6" s="7">
        <v>10</v>
      </c>
      <c r="G6" s="7">
        <v>10</v>
      </c>
      <c r="H6" s="7">
        <v>10</v>
      </c>
      <c r="I6" s="26"/>
      <c r="J6" s="7">
        <v>8</v>
      </c>
      <c r="K6" s="7"/>
      <c r="L6" s="7"/>
      <c r="M6" s="7">
        <v>30</v>
      </c>
      <c r="N6" s="52">
        <f t="shared" ref="N6:N47" si="0">ROUND(10/50*M6,0)</f>
        <v>6</v>
      </c>
      <c r="O6" s="7"/>
      <c r="P6" s="7">
        <v>30</v>
      </c>
      <c r="Q6" s="7">
        <f>7+8</f>
        <v>15</v>
      </c>
      <c r="R6" s="7">
        <f t="shared" ref="R6:R47" si="1">SUM(P6:Q6)</f>
        <v>45</v>
      </c>
      <c r="S6" s="36">
        <f t="shared" ref="S6:S47" si="2">ROUND(25/110*R6,0)</f>
        <v>10</v>
      </c>
      <c r="T6" s="53">
        <f t="shared" ref="T6:T47" si="3">N6+S6</f>
        <v>16</v>
      </c>
      <c r="U6" s="7"/>
      <c r="V6" s="7"/>
      <c r="W6" s="46"/>
      <c r="X6" s="7"/>
      <c r="Y6" s="46"/>
      <c r="Z6" s="60"/>
      <c r="AA6" s="7"/>
      <c r="AB6" s="7"/>
      <c r="AC6" s="7"/>
      <c r="AD6" s="7"/>
    </row>
    <row r="7" spans="1:30" ht="18.75" customHeight="1" x14ac:dyDescent="0.55000000000000004">
      <c r="A7" s="10" t="s">
        <v>217</v>
      </c>
      <c r="B7" s="7" t="s">
        <v>1</v>
      </c>
      <c r="C7" s="7" t="s">
        <v>218</v>
      </c>
      <c r="D7" s="7" t="s">
        <v>219</v>
      </c>
      <c r="E7" s="14"/>
      <c r="F7" s="7">
        <v>10</v>
      </c>
      <c r="G7" s="7">
        <v>10</v>
      </c>
      <c r="H7" s="7">
        <v>10</v>
      </c>
      <c r="I7" s="26"/>
      <c r="J7" s="7">
        <v>10</v>
      </c>
      <c r="K7" s="7"/>
      <c r="L7" s="7"/>
      <c r="M7" s="7">
        <v>33</v>
      </c>
      <c r="N7" s="52">
        <f t="shared" si="0"/>
        <v>7</v>
      </c>
      <c r="O7" s="7"/>
      <c r="P7" s="7">
        <v>43</v>
      </c>
      <c r="Q7" s="7">
        <f>5+15</f>
        <v>20</v>
      </c>
      <c r="R7" s="7">
        <f t="shared" si="1"/>
        <v>63</v>
      </c>
      <c r="S7" s="36">
        <f t="shared" si="2"/>
        <v>14</v>
      </c>
      <c r="T7" s="53">
        <f t="shared" si="3"/>
        <v>21</v>
      </c>
      <c r="U7" s="7"/>
      <c r="V7" s="7"/>
      <c r="W7" s="46"/>
      <c r="X7" s="7"/>
      <c r="Y7" s="46"/>
      <c r="Z7" s="60"/>
      <c r="AA7" s="7"/>
      <c r="AB7" s="7"/>
      <c r="AC7" s="7"/>
      <c r="AD7" s="7"/>
    </row>
    <row r="8" spans="1:30" ht="18.75" customHeight="1" x14ac:dyDescent="0.55000000000000004">
      <c r="A8" s="10" t="s">
        <v>220</v>
      </c>
      <c r="B8" s="7" t="s">
        <v>5</v>
      </c>
      <c r="C8" s="7" t="s">
        <v>221</v>
      </c>
      <c r="D8" s="7" t="s">
        <v>222</v>
      </c>
      <c r="E8" s="14"/>
      <c r="F8" s="7">
        <v>10</v>
      </c>
      <c r="G8" s="7">
        <v>10</v>
      </c>
      <c r="H8" s="7">
        <v>10</v>
      </c>
      <c r="I8" s="26"/>
      <c r="J8" s="7">
        <v>10</v>
      </c>
      <c r="K8" s="7"/>
      <c r="L8" s="7"/>
      <c r="M8" s="7">
        <v>32</v>
      </c>
      <c r="N8" s="52">
        <f t="shared" si="0"/>
        <v>6</v>
      </c>
      <c r="O8" s="7"/>
      <c r="P8" s="7">
        <v>45</v>
      </c>
      <c r="Q8" s="7">
        <f>18+15</f>
        <v>33</v>
      </c>
      <c r="R8" s="7">
        <f t="shared" si="1"/>
        <v>78</v>
      </c>
      <c r="S8" s="36">
        <f t="shared" si="2"/>
        <v>18</v>
      </c>
      <c r="T8" s="53">
        <f t="shared" si="3"/>
        <v>24</v>
      </c>
      <c r="U8" s="7"/>
      <c r="V8" s="7"/>
      <c r="W8" s="46"/>
      <c r="X8" s="7"/>
      <c r="Y8" s="46"/>
      <c r="Z8" s="60"/>
      <c r="AA8" s="7"/>
      <c r="AB8" s="7"/>
      <c r="AC8" s="7"/>
      <c r="AD8" s="7"/>
    </row>
    <row r="9" spans="1:30" ht="18.75" customHeight="1" x14ac:dyDescent="0.55000000000000004">
      <c r="A9" s="10" t="s">
        <v>223</v>
      </c>
      <c r="B9" s="7" t="s">
        <v>5</v>
      </c>
      <c r="C9" s="7" t="s">
        <v>224</v>
      </c>
      <c r="D9" s="7" t="s">
        <v>225</v>
      </c>
      <c r="E9" s="14"/>
      <c r="F9" s="7">
        <v>10</v>
      </c>
      <c r="G9" s="7">
        <v>10</v>
      </c>
      <c r="H9" s="7">
        <v>10</v>
      </c>
      <c r="I9" s="26"/>
      <c r="J9" s="7">
        <v>10</v>
      </c>
      <c r="K9" s="7"/>
      <c r="L9" s="7"/>
      <c r="M9" s="7">
        <v>35</v>
      </c>
      <c r="N9" s="52">
        <f t="shared" si="0"/>
        <v>7</v>
      </c>
      <c r="O9" s="7"/>
      <c r="P9" s="7">
        <v>46</v>
      </c>
      <c r="Q9" s="7">
        <f>18+14</f>
        <v>32</v>
      </c>
      <c r="R9" s="7">
        <f t="shared" si="1"/>
        <v>78</v>
      </c>
      <c r="S9" s="36">
        <f t="shared" si="2"/>
        <v>18</v>
      </c>
      <c r="T9" s="53">
        <f t="shared" si="3"/>
        <v>25</v>
      </c>
      <c r="U9" s="7"/>
      <c r="V9" s="7"/>
      <c r="W9" s="46"/>
      <c r="X9" s="7"/>
      <c r="Y9" s="46"/>
      <c r="Z9" s="60"/>
      <c r="AA9" s="7"/>
      <c r="AB9" s="7"/>
      <c r="AC9" s="7"/>
      <c r="AD9" s="7"/>
    </row>
    <row r="10" spans="1:30" ht="18.75" customHeight="1" x14ac:dyDescent="0.55000000000000004">
      <c r="A10" s="10" t="s">
        <v>226</v>
      </c>
      <c r="B10" s="7" t="s">
        <v>5</v>
      </c>
      <c r="C10" s="7" t="s">
        <v>227</v>
      </c>
      <c r="D10" s="7" t="s">
        <v>228</v>
      </c>
      <c r="E10" s="14"/>
      <c r="F10" s="7">
        <v>10</v>
      </c>
      <c r="G10" s="7">
        <v>10</v>
      </c>
      <c r="H10" s="7">
        <v>10</v>
      </c>
      <c r="I10" s="26"/>
      <c r="J10" s="7">
        <v>10</v>
      </c>
      <c r="K10" s="7"/>
      <c r="L10" s="7"/>
      <c r="M10" s="7">
        <v>22</v>
      </c>
      <c r="N10" s="52">
        <f t="shared" si="0"/>
        <v>4</v>
      </c>
      <c r="O10" s="7"/>
      <c r="P10" s="7">
        <v>28</v>
      </c>
      <c r="Q10" s="7">
        <v>23</v>
      </c>
      <c r="R10" s="7">
        <f t="shared" si="1"/>
        <v>51</v>
      </c>
      <c r="S10" s="36">
        <f t="shared" si="2"/>
        <v>12</v>
      </c>
      <c r="T10" s="53">
        <f t="shared" si="3"/>
        <v>16</v>
      </c>
      <c r="U10" s="7"/>
      <c r="V10" s="7"/>
      <c r="W10" s="46"/>
      <c r="X10" s="7"/>
      <c r="Y10" s="46"/>
      <c r="Z10" s="60"/>
      <c r="AA10" s="7"/>
      <c r="AB10" s="7"/>
      <c r="AC10" s="7"/>
      <c r="AD10" s="7"/>
    </row>
    <row r="11" spans="1:30" ht="18.75" customHeight="1" x14ac:dyDescent="0.55000000000000004">
      <c r="A11" s="10" t="s">
        <v>229</v>
      </c>
      <c r="B11" s="7" t="s">
        <v>5</v>
      </c>
      <c r="C11" s="7" t="s">
        <v>230</v>
      </c>
      <c r="D11" s="7" t="s">
        <v>231</v>
      </c>
      <c r="E11" s="14"/>
      <c r="F11" s="7">
        <v>10</v>
      </c>
      <c r="G11" s="7">
        <v>10</v>
      </c>
      <c r="H11" s="7">
        <v>10</v>
      </c>
      <c r="I11" s="26"/>
      <c r="J11" s="7">
        <v>10</v>
      </c>
      <c r="K11" s="7"/>
      <c r="L11" s="7"/>
      <c r="M11" s="7">
        <v>25</v>
      </c>
      <c r="N11" s="52">
        <f t="shared" si="0"/>
        <v>5</v>
      </c>
      <c r="O11" s="7"/>
      <c r="P11" s="7">
        <v>34</v>
      </c>
      <c r="Q11" s="7">
        <v>26</v>
      </c>
      <c r="R11" s="7">
        <f t="shared" si="1"/>
        <v>60</v>
      </c>
      <c r="S11" s="36">
        <f t="shared" si="2"/>
        <v>14</v>
      </c>
      <c r="T11" s="53">
        <f t="shared" si="3"/>
        <v>19</v>
      </c>
      <c r="U11" s="7"/>
      <c r="V11" s="7"/>
      <c r="W11" s="46"/>
      <c r="X11" s="7"/>
      <c r="Y11" s="46"/>
      <c r="Z11" s="60"/>
      <c r="AA11" s="7"/>
      <c r="AB11" s="7"/>
      <c r="AC11" s="7"/>
      <c r="AD11" s="7"/>
    </row>
    <row r="12" spans="1:30" ht="18.75" customHeight="1" x14ac:dyDescent="0.55000000000000004">
      <c r="A12" s="43" t="s">
        <v>232</v>
      </c>
      <c r="B12" s="42" t="s">
        <v>5</v>
      </c>
      <c r="C12" s="42" t="s">
        <v>233</v>
      </c>
      <c r="D12" s="42" t="s">
        <v>234</v>
      </c>
      <c r="E12" s="42"/>
      <c r="F12" s="42"/>
      <c r="G12" s="42"/>
      <c r="H12" s="42"/>
      <c r="I12" s="48"/>
      <c r="J12" s="42"/>
      <c r="K12" s="42"/>
      <c r="L12" s="42"/>
      <c r="M12" s="42"/>
      <c r="N12" s="52">
        <f t="shared" si="0"/>
        <v>0</v>
      </c>
      <c r="O12" s="42"/>
      <c r="P12" s="42"/>
      <c r="Q12" s="42"/>
      <c r="R12" s="42">
        <f t="shared" si="1"/>
        <v>0</v>
      </c>
      <c r="S12" s="36">
        <f t="shared" si="2"/>
        <v>0</v>
      </c>
      <c r="T12" s="53">
        <f t="shared" si="3"/>
        <v>0</v>
      </c>
      <c r="U12" s="7"/>
      <c r="V12" s="7"/>
      <c r="W12" s="46"/>
      <c r="X12" s="7"/>
      <c r="Y12" s="46"/>
      <c r="Z12" s="60"/>
      <c r="AA12" s="7"/>
      <c r="AB12" s="7"/>
      <c r="AC12" s="7"/>
      <c r="AD12" s="7"/>
    </row>
    <row r="13" spans="1:30" ht="18.75" customHeight="1" x14ac:dyDescent="0.55000000000000004">
      <c r="A13" s="10" t="s">
        <v>235</v>
      </c>
      <c r="B13" s="7" t="s">
        <v>5</v>
      </c>
      <c r="C13" s="7" t="s">
        <v>236</v>
      </c>
      <c r="D13" s="7" t="s">
        <v>237</v>
      </c>
      <c r="E13" s="14"/>
      <c r="F13" s="7">
        <v>10</v>
      </c>
      <c r="G13" s="7">
        <v>10</v>
      </c>
      <c r="H13" s="7">
        <v>10</v>
      </c>
      <c r="I13" s="26"/>
      <c r="J13" s="7">
        <v>10</v>
      </c>
      <c r="K13" s="7"/>
      <c r="L13" s="7"/>
      <c r="M13" s="7">
        <v>38</v>
      </c>
      <c r="N13" s="52">
        <f t="shared" si="0"/>
        <v>8</v>
      </c>
      <c r="O13" s="7"/>
      <c r="P13" s="7">
        <v>39</v>
      </c>
      <c r="Q13" s="7">
        <v>24</v>
      </c>
      <c r="R13" s="7">
        <f t="shared" si="1"/>
        <v>63</v>
      </c>
      <c r="S13" s="36">
        <f t="shared" si="2"/>
        <v>14</v>
      </c>
      <c r="T13" s="53">
        <f t="shared" si="3"/>
        <v>22</v>
      </c>
      <c r="U13" s="7"/>
      <c r="V13" s="7"/>
      <c r="W13" s="46"/>
      <c r="X13" s="7"/>
      <c r="Y13" s="46"/>
      <c r="Z13" s="60"/>
      <c r="AA13" s="7"/>
      <c r="AB13" s="7"/>
      <c r="AC13" s="7"/>
      <c r="AD13" s="7"/>
    </row>
    <row r="14" spans="1:30" ht="18.75" customHeight="1" x14ac:dyDescent="0.55000000000000004">
      <c r="A14" s="10" t="s">
        <v>238</v>
      </c>
      <c r="B14" s="7" t="s">
        <v>1</v>
      </c>
      <c r="C14" s="7" t="s">
        <v>239</v>
      </c>
      <c r="D14" s="7" t="s">
        <v>240</v>
      </c>
      <c r="E14" s="7"/>
      <c r="F14" s="7">
        <v>10</v>
      </c>
      <c r="G14" s="7">
        <v>10</v>
      </c>
      <c r="H14" s="7">
        <v>10</v>
      </c>
      <c r="I14" s="26">
        <v>10</v>
      </c>
      <c r="J14" s="7">
        <v>9</v>
      </c>
      <c r="K14" s="7"/>
      <c r="L14" s="7"/>
      <c r="M14" s="7">
        <v>34</v>
      </c>
      <c r="N14" s="52">
        <f t="shared" si="0"/>
        <v>7</v>
      </c>
      <c r="O14" s="7"/>
      <c r="P14" s="7">
        <v>47</v>
      </c>
      <c r="Q14" s="7">
        <v>37</v>
      </c>
      <c r="R14" s="7">
        <f t="shared" si="1"/>
        <v>84</v>
      </c>
      <c r="S14" s="36">
        <f t="shared" si="2"/>
        <v>19</v>
      </c>
      <c r="T14" s="53">
        <f t="shared" si="3"/>
        <v>26</v>
      </c>
      <c r="U14" s="7"/>
      <c r="V14" s="7"/>
      <c r="W14" s="46"/>
      <c r="X14" s="7"/>
      <c r="Y14" s="46"/>
      <c r="Z14" s="60"/>
      <c r="AA14" s="7"/>
      <c r="AB14" s="7"/>
      <c r="AC14" s="7"/>
      <c r="AD14" s="7"/>
    </row>
    <row r="15" spans="1:30" ht="18.75" customHeight="1" x14ac:dyDescent="0.55000000000000004">
      <c r="A15" s="10" t="s">
        <v>241</v>
      </c>
      <c r="B15" s="7" t="s">
        <v>1</v>
      </c>
      <c r="C15" s="7" t="s">
        <v>242</v>
      </c>
      <c r="D15" s="7" t="s">
        <v>243</v>
      </c>
      <c r="E15" s="14"/>
      <c r="F15" s="7">
        <v>10</v>
      </c>
      <c r="G15" s="7">
        <v>10</v>
      </c>
      <c r="H15" s="7">
        <v>10</v>
      </c>
      <c r="I15" s="26"/>
      <c r="J15" s="7">
        <v>10</v>
      </c>
      <c r="K15" s="7"/>
      <c r="L15" s="7"/>
      <c r="M15" s="7">
        <v>21</v>
      </c>
      <c r="N15" s="52">
        <f t="shared" si="0"/>
        <v>4</v>
      </c>
      <c r="O15" s="7"/>
      <c r="P15" s="7">
        <v>33</v>
      </c>
      <c r="Q15" s="7">
        <v>14</v>
      </c>
      <c r="R15" s="7">
        <f t="shared" si="1"/>
        <v>47</v>
      </c>
      <c r="S15" s="36">
        <f t="shared" si="2"/>
        <v>11</v>
      </c>
      <c r="T15" s="53">
        <f t="shared" si="3"/>
        <v>15</v>
      </c>
      <c r="U15" s="7"/>
      <c r="V15" s="7"/>
      <c r="W15" s="46"/>
      <c r="X15" s="7"/>
      <c r="Y15" s="46"/>
      <c r="Z15" s="60"/>
      <c r="AA15" s="7"/>
      <c r="AB15" s="7"/>
      <c r="AC15" s="7"/>
      <c r="AD15" s="7"/>
    </row>
    <row r="16" spans="1:30" ht="18.75" customHeight="1" x14ac:dyDescent="0.55000000000000004">
      <c r="A16" s="10" t="s">
        <v>244</v>
      </c>
      <c r="B16" s="7" t="s">
        <v>5</v>
      </c>
      <c r="C16" s="7" t="s">
        <v>245</v>
      </c>
      <c r="D16" s="7" t="s">
        <v>246</v>
      </c>
      <c r="E16" s="14"/>
      <c r="F16" s="7">
        <v>10</v>
      </c>
      <c r="G16" s="7">
        <v>10</v>
      </c>
      <c r="H16" s="7">
        <v>10</v>
      </c>
      <c r="I16" s="26"/>
      <c r="J16" s="7">
        <v>10</v>
      </c>
      <c r="K16" s="7"/>
      <c r="L16" s="7"/>
      <c r="M16" s="7">
        <v>24</v>
      </c>
      <c r="N16" s="52">
        <f t="shared" si="0"/>
        <v>5</v>
      </c>
      <c r="O16" s="7"/>
      <c r="P16" s="7">
        <v>31</v>
      </c>
      <c r="Q16" s="7">
        <v>21</v>
      </c>
      <c r="R16" s="7">
        <f t="shared" si="1"/>
        <v>52</v>
      </c>
      <c r="S16" s="36">
        <f t="shared" si="2"/>
        <v>12</v>
      </c>
      <c r="T16" s="53">
        <f t="shared" si="3"/>
        <v>17</v>
      </c>
      <c r="U16" s="7"/>
      <c r="V16" s="7"/>
      <c r="W16" s="46"/>
      <c r="X16" s="7"/>
      <c r="Y16" s="46"/>
      <c r="Z16" s="60"/>
      <c r="AA16" s="7"/>
      <c r="AB16" s="7"/>
      <c r="AC16" s="7"/>
      <c r="AD16" s="7"/>
    </row>
    <row r="17" spans="1:30" ht="18.75" customHeight="1" x14ac:dyDescent="0.55000000000000004">
      <c r="A17" s="10" t="s">
        <v>247</v>
      </c>
      <c r="B17" s="7" t="s">
        <v>5</v>
      </c>
      <c r="C17" s="7" t="s">
        <v>248</v>
      </c>
      <c r="D17" s="7" t="s">
        <v>249</v>
      </c>
      <c r="E17" s="14"/>
      <c r="F17" s="7">
        <v>10</v>
      </c>
      <c r="G17" s="7">
        <v>10</v>
      </c>
      <c r="H17" s="7">
        <v>10</v>
      </c>
      <c r="I17" s="26"/>
      <c r="J17" s="7">
        <v>10</v>
      </c>
      <c r="K17" s="7"/>
      <c r="L17" s="7"/>
      <c r="M17" s="7">
        <v>30</v>
      </c>
      <c r="N17" s="52">
        <f t="shared" si="0"/>
        <v>6</v>
      </c>
      <c r="O17" s="7"/>
      <c r="P17" s="7">
        <v>39</v>
      </c>
      <c r="Q17" s="7">
        <v>27</v>
      </c>
      <c r="R17" s="7">
        <f t="shared" si="1"/>
        <v>66</v>
      </c>
      <c r="S17" s="36">
        <f t="shared" si="2"/>
        <v>15</v>
      </c>
      <c r="T17" s="53">
        <f t="shared" si="3"/>
        <v>21</v>
      </c>
      <c r="U17" s="7"/>
      <c r="V17" s="7"/>
      <c r="W17" s="46"/>
      <c r="X17" s="7"/>
      <c r="Y17" s="46"/>
      <c r="Z17" s="60"/>
      <c r="AA17" s="7"/>
      <c r="AB17" s="7"/>
      <c r="AC17" s="7"/>
      <c r="AD17" s="7"/>
    </row>
    <row r="18" spans="1:30" ht="18.75" customHeight="1" x14ac:dyDescent="0.55000000000000004">
      <c r="A18" s="10" t="s">
        <v>250</v>
      </c>
      <c r="B18" s="7" t="s">
        <v>5</v>
      </c>
      <c r="C18" s="7" t="s">
        <v>251</v>
      </c>
      <c r="D18" s="7" t="s">
        <v>252</v>
      </c>
      <c r="E18" s="14"/>
      <c r="F18" s="7">
        <v>10</v>
      </c>
      <c r="G18" s="7">
        <v>10</v>
      </c>
      <c r="H18" s="7">
        <v>10</v>
      </c>
      <c r="I18" s="26"/>
      <c r="J18" s="7">
        <v>10</v>
      </c>
      <c r="K18" s="7"/>
      <c r="L18" s="7"/>
      <c r="M18" s="7">
        <v>28</v>
      </c>
      <c r="N18" s="52">
        <f t="shared" si="0"/>
        <v>6</v>
      </c>
      <c r="O18" s="7"/>
      <c r="P18" s="7">
        <v>39</v>
      </c>
      <c r="Q18" s="7">
        <v>22</v>
      </c>
      <c r="R18" s="7">
        <f t="shared" si="1"/>
        <v>61</v>
      </c>
      <c r="S18" s="36">
        <f t="shared" si="2"/>
        <v>14</v>
      </c>
      <c r="T18" s="53">
        <f t="shared" si="3"/>
        <v>20</v>
      </c>
      <c r="U18" s="7"/>
      <c r="V18" s="7"/>
      <c r="W18" s="46"/>
      <c r="X18" s="7"/>
      <c r="Y18" s="46"/>
      <c r="Z18" s="60"/>
      <c r="AA18" s="7"/>
      <c r="AB18" s="7"/>
      <c r="AC18" s="7"/>
      <c r="AD18" s="7"/>
    </row>
    <row r="19" spans="1:30" ht="18.75" customHeight="1" x14ac:dyDescent="0.55000000000000004">
      <c r="A19" s="10" t="s">
        <v>253</v>
      </c>
      <c r="B19" s="7" t="s">
        <v>1</v>
      </c>
      <c r="C19" s="7" t="s">
        <v>254</v>
      </c>
      <c r="D19" s="7" t="s">
        <v>255</v>
      </c>
      <c r="E19" s="14"/>
      <c r="F19" s="7">
        <v>10</v>
      </c>
      <c r="G19" s="7">
        <v>10</v>
      </c>
      <c r="H19" s="7">
        <v>10</v>
      </c>
      <c r="I19" s="26"/>
      <c r="J19" s="7">
        <v>10</v>
      </c>
      <c r="K19" s="7"/>
      <c r="L19" s="7"/>
      <c r="M19" s="7">
        <v>40</v>
      </c>
      <c r="N19" s="52">
        <f t="shared" si="0"/>
        <v>8</v>
      </c>
      <c r="O19" s="7"/>
      <c r="P19" s="7">
        <v>52</v>
      </c>
      <c r="Q19" s="7">
        <v>31</v>
      </c>
      <c r="R19" s="7">
        <f t="shared" si="1"/>
        <v>83</v>
      </c>
      <c r="S19" s="36">
        <f t="shared" si="2"/>
        <v>19</v>
      </c>
      <c r="T19" s="53">
        <f t="shared" si="3"/>
        <v>27</v>
      </c>
      <c r="U19" s="7"/>
      <c r="V19" s="7"/>
      <c r="W19" s="46"/>
      <c r="X19" s="7"/>
      <c r="Y19" s="46"/>
      <c r="Z19" s="60"/>
      <c r="AA19" s="7"/>
      <c r="AB19" s="7"/>
      <c r="AC19" s="7"/>
      <c r="AD19" s="7"/>
    </row>
    <row r="20" spans="1:30" ht="18.75" customHeight="1" x14ac:dyDescent="0.55000000000000004">
      <c r="A20" s="10" t="s">
        <v>256</v>
      </c>
      <c r="B20" s="7" t="s">
        <v>1</v>
      </c>
      <c r="C20" s="7" t="s">
        <v>257</v>
      </c>
      <c r="D20" s="7" t="s">
        <v>258</v>
      </c>
      <c r="E20" s="14"/>
      <c r="F20" s="7">
        <v>10</v>
      </c>
      <c r="G20" s="7">
        <v>10</v>
      </c>
      <c r="H20" s="7">
        <v>10</v>
      </c>
      <c r="I20" s="26"/>
      <c r="J20" s="7">
        <v>10</v>
      </c>
      <c r="K20" s="7"/>
      <c r="L20" s="7"/>
      <c r="M20" s="7">
        <v>29</v>
      </c>
      <c r="N20" s="52">
        <f t="shared" si="0"/>
        <v>6</v>
      </c>
      <c r="O20" s="7"/>
      <c r="P20" s="7">
        <v>39</v>
      </c>
      <c r="Q20" s="7">
        <v>30</v>
      </c>
      <c r="R20" s="7">
        <f t="shared" si="1"/>
        <v>69</v>
      </c>
      <c r="S20" s="36">
        <f t="shared" si="2"/>
        <v>16</v>
      </c>
      <c r="T20" s="53">
        <f t="shared" si="3"/>
        <v>22</v>
      </c>
      <c r="U20" s="7"/>
      <c r="V20" s="7"/>
      <c r="W20" s="46"/>
      <c r="X20" s="7"/>
      <c r="Y20" s="46"/>
      <c r="Z20" s="60"/>
      <c r="AA20" s="7"/>
      <c r="AB20" s="7"/>
      <c r="AC20" s="7"/>
      <c r="AD20" s="7"/>
    </row>
    <row r="21" spans="1:30" ht="18.75" customHeight="1" x14ac:dyDescent="0.55000000000000004">
      <c r="A21" s="10" t="s">
        <v>259</v>
      </c>
      <c r="B21" s="7" t="s">
        <v>1</v>
      </c>
      <c r="C21" s="7" t="s">
        <v>260</v>
      </c>
      <c r="D21" s="7" t="s">
        <v>261</v>
      </c>
      <c r="E21" s="14"/>
      <c r="F21" s="7">
        <v>10</v>
      </c>
      <c r="G21" s="7">
        <v>10</v>
      </c>
      <c r="H21" s="7">
        <v>10</v>
      </c>
      <c r="I21" s="26"/>
      <c r="J21" s="7">
        <v>8</v>
      </c>
      <c r="K21" s="7"/>
      <c r="L21" s="7"/>
      <c r="M21" s="7">
        <v>29</v>
      </c>
      <c r="N21" s="52">
        <f t="shared" si="0"/>
        <v>6</v>
      </c>
      <c r="O21" s="7"/>
      <c r="P21" s="7">
        <v>42</v>
      </c>
      <c r="Q21" s="7">
        <v>29</v>
      </c>
      <c r="R21" s="7">
        <f t="shared" si="1"/>
        <v>71</v>
      </c>
      <c r="S21" s="36">
        <f t="shared" si="2"/>
        <v>16</v>
      </c>
      <c r="T21" s="53">
        <f t="shared" si="3"/>
        <v>22</v>
      </c>
      <c r="U21" s="7"/>
      <c r="V21" s="7"/>
      <c r="W21" s="46"/>
      <c r="X21" s="7"/>
      <c r="Y21" s="46"/>
      <c r="Z21" s="60"/>
      <c r="AA21" s="7"/>
      <c r="AB21" s="7"/>
      <c r="AC21" s="7"/>
      <c r="AD21" s="7"/>
    </row>
    <row r="22" spans="1:30" ht="18.75" customHeight="1" x14ac:dyDescent="0.55000000000000004">
      <c r="A22" s="10" t="s">
        <v>262</v>
      </c>
      <c r="B22" s="7" t="s">
        <v>1</v>
      </c>
      <c r="C22" s="7" t="s">
        <v>263</v>
      </c>
      <c r="D22" s="7" t="s">
        <v>264</v>
      </c>
      <c r="E22" s="14"/>
      <c r="F22" s="7">
        <v>10</v>
      </c>
      <c r="G22" s="7">
        <v>10</v>
      </c>
      <c r="H22" s="7">
        <v>10</v>
      </c>
      <c r="I22" s="26"/>
      <c r="J22" s="7">
        <v>10</v>
      </c>
      <c r="K22" s="7"/>
      <c r="L22" s="7"/>
      <c r="M22" s="7">
        <v>26</v>
      </c>
      <c r="N22" s="52">
        <f t="shared" si="0"/>
        <v>5</v>
      </c>
      <c r="O22" s="7"/>
      <c r="P22" s="7">
        <v>37</v>
      </c>
      <c r="Q22" s="7">
        <v>26</v>
      </c>
      <c r="R22" s="7">
        <f t="shared" si="1"/>
        <v>63</v>
      </c>
      <c r="S22" s="36">
        <f t="shared" si="2"/>
        <v>14</v>
      </c>
      <c r="T22" s="53">
        <f t="shared" si="3"/>
        <v>19</v>
      </c>
      <c r="U22" s="7"/>
      <c r="V22" s="7"/>
      <c r="W22" s="46"/>
      <c r="X22" s="7"/>
      <c r="Y22" s="46"/>
      <c r="Z22" s="60"/>
      <c r="AA22" s="7"/>
      <c r="AB22" s="7"/>
      <c r="AC22" s="7"/>
      <c r="AD22" s="7"/>
    </row>
    <row r="23" spans="1:30" ht="18.75" customHeight="1" x14ac:dyDescent="0.55000000000000004">
      <c r="A23" s="10" t="s">
        <v>265</v>
      </c>
      <c r="B23" s="7" t="s">
        <v>5</v>
      </c>
      <c r="C23" s="7" t="s">
        <v>21</v>
      </c>
      <c r="D23" s="7" t="s">
        <v>266</v>
      </c>
      <c r="E23" s="14"/>
      <c r="F23" s="7">
        <v>10</v>
      </c>
      <c r="G23" s="7">
        <v>10</v>
      </c>
      <c r="H23" s="7">
        <v>10</v>
      </c>
      <c r="I23" s="26"/>
      <c r="J23" s="7">
        <v>10</v>
      </c>
      <c r="K23" s="7"/>
      <c r="L23" s="7"/>
      <c r="M23" s="7">
        <v>22</v>
      </c>
      <c r="N23" s="52">
        <f t="shared" si="0"/>
        <v>4</v>
      </c>
      <c r="O23" s="7"/>
      <c r="P23" s="7">
        <v>33</v>
      </c>
      <c r="Q23" s="7">
        <v>17</v>
      </c>
      <c r="R23" s="7">
        <f t="shared" si="1"/>
        <v>50</v>
      </c>
      <c r="S23" s="36">
        <f t="shared" si="2"/>
        <v>11</v>
      </c>
      <c r="T23" s="53">
        <f t="shared" si="3"/>
        <v>15</v>
      </c>
      <c r="U23" s="7"/>
      <c r="V23" s="7"/>
      <c r="W23" s="46"/>
      <c r="X23" s="7"/>
      <c r="Y23" s="46"/>
      <c r="Z23" s="60"/>
      <c r="AA23" s="7"/>
      <c r="AB23" s="7"/>
      <c r="AC23" s="7"/>
      <c r="AD23" s="7"/>
    </row>
    <row r="24" spans="1:30" ht="18.75" customHeight="1" x14ac:dyDescent="0.55000000000000004">
      <c r="A24" s="10" t="s">
        <v>267</v>
      </c>
      <c r="B24" s="7" t="s">
        <v>5</v>
      </c>
      <c r="C24" s="7" t="s">
        <v>268</v>
      </c>
      <c r="D24" s="7" t="s">
        <v>269</v>
      </c>
      <c r="E24" s="14"/>
      <c r="F24" s="7">
        <v>10</v>
      </c>
      <c r="G24" s="7">
        <v>10</v>
      </c>
      <c r="H24" s="7">
        <v>10</v>
      </c>
      <c r="I24" s="26"/>
      <c r="J24" s="7">
        <v>10</v>
      </c>
      <c r="K24" s="7"/>
      <c r="L24" s="7"/>
      <c r="M24" s="7">
        <v>27</v>
      </c>
      <c r="N24" s="52">
        <f t="shared" si="0"/>
        <v>5</v>
      </c>
      <c r="O24" s="7"/>
      <c r="P24" s="7">
        <v>40</v>
      </c>
      <c r="Q24" s="7">
        <v>16</v>
      </c>
      <c r="R24" s="7">
        <f t="shared" si="1"/>
        <v>56</v>
      </c>
      <c r="S24" s="36">
        <f t="shared" si="2"/>
        <v>13</v>
      </c>
      <c r="T24" s="53">
        <f t="shared" si="3"/>
        <v>18</v>
      </c>
      <c r="U24" s="7"/>
      <c r="V24" s="7"/>
      <c r="W24" s="46"/>
      <c r="X24" s="7"/>
      <c r="Y24" s="46"/>
      <c r="Z24" s="60"/>
      <c r="AA24" s="7"/>
      <c r="AB24" s="7"/>
      <c r="AC24" s="7"/>
      <c r="AD24" s="7"/>
    </row>
    <row r="25" spans="1:30" ht="18.75" customHeight="1" x14ac:dyDescent="0.55000000000000004">
      <c r="A25" s="10" t="s">
        <v>270</v>
      </c>
      <c r="B25" s="7" t="s">
        <v>1</v>
      </c>
      <c r="C25" s="7" t="s">
        <v>271</v>
      </c>
      <c r="D25" s="7" t="s">
        <v>272</v>
      </c>
      <c r="E25" s="14"/>
      <c r="F25" s="7">
        <v>10</v>
      </c>
      <c r="G25" s="7">
        <v>10</v>
      </c>
      <c r="H25" s="7">
        <v>10</v>
      </c>
      <c r="I25" s="26"/>
      <c r="J25" s="7">
        <v>10</v>
      </c>
      <c r="K25" s="7"/>
      <c r="L25" s="7"/>
      <c r="M25" s="7">
        <v>35</v>
      </c>
      <c r="N25" s="52">
        <f t="shared" si="0"/>
        <v>7</v>
      </c>
      <c r="O25" s="7"/>
      <c r="P25" s="7">
        <v>41</v>
      </c>
      <c r="Q25" s="7">
        <v>22</v>
      </c>
      <c r="R25" s="7">
        <f t="shared" si="1"/>
        <v>63</v>
      </c>
      <c r="S25" s="36">
        <f t="shared" si="2"/>
        <v>14</v>
      </c>
      <c r="T25" s="53">
        <f t="shared" si="3"/>
        <v>21</v>
      </c>
      <c r="U25" s="7"/>
      <c r="V25" s="7"/>
      <c r="W25" s="46"/>
      <c r="X25" s="7"/>
      <c r="Y25" s="46"/>
      <c r="Z25" s="60"/>
      <c r="AA25" s="7"/>
      <c r="AB25" s="7"/>
      <c r="AC25" s="7"/>
      <c r="AD25" s="7"/>
    </row>
    <row r="26" spans="1:30" ht="18.75" customHeight="1" x14ac:dyDescent="0.55000000000000004">
      <c r="A26" s="10" t="s">
        <v>273</v>
      </c>
      <c r="B26" s="7" t="s">
        <v>5</v>
      </c>
      <c r="C26" s="7" t="s">
        <v>274</v>
      </c>
      <c r="D26" s="7" t="s">
        <v>275</v>
      </c>
      <c r="E26" s="14"/>
      <c r="F26" s="7">
        <v>10</v>
      </c>
      <c r="G26" s="7">
        <v>10</v>
      </c>
      <c r="H26" s="7">
        <v>10</v>
      </c>
      <c r="I26" s="26"/>
      <c r="J26" s="7">
        <v>10</v>
      </c>
      <c r="K26" s="7"/>
      <c r="L26" s="7"/>
      <c r="M26" s="7">
        <v>26</v>
      </c>
      <c r="N26" s="52">
        <f t="shared" si="0"/>
        <v>5</v>
      </c>
      <c r="O26" s="7"/>
      <c r="P26" s="7">
        <v>38</v>
      </c>
      <c r="Q26" s="7">
        <v>32</v>
      </c>
      <c r="R26" s="7">
        <f t="shared" si="1"/>
        <v>70</v>
      </c>
      <c r="S26" s="36">
        <f t="shared" si="2"/>
        <v>16</v>
      </c>
      <c r="T26" s="53">
        <f t="shared" si="3"/>
        <v>21</v>
      </c>
      <c r="U26" s="7"/>
      <c r="V26" s="7"/>
      <c r="W26" s="46"/>
      <c r="X26" s="7"/>
      <c r="Y26" s="46"/>
      <c r="Z26" s="60"/>
      <c r="AA26" s="7"/>
      <c r="AB26" s="7"/>
      <c r="AC26" s="7"/>
      <c r="AD26" s="7"/>
    </row>
    <row r="27" spans="1:30" ht="18.75" customHeight="1" x14ac:dyDescent="0.55000000000000004">
      <c r="A27" s="10" t="s">
        <v>276</v>
      </c>
      <c r="B27" s="7" t="s">
        <v>5</v>
      </c>
      <c r="C27" s="7" t="s">
        <v>277</v>
      </c>
      <c r="D27" s="7" t="s">
        <v>278</v>
      </c>
      <c r="E27" s="14"/>
      <c r="F27" s="7">
        <v>10</v>
      </c>
      <c r="G27" s="7">
        <v>10</v>
      </c>
      <c r="H27" s="7">
        <v>10</v>
      </c>
      <c r="I27" s="26"/>
      <c r="J27" s="7">
        <v>10</v>
      </c>
      <c r="K27" s="7"/>
      <c r="L27" s="7"/>
      <c r="M27" s="7">
        <v>23</v>
      </c>
      <c r="N27" s="52">
        <f t="shared" si="0"/>
        <v>5</v>
      </c>
      <c r="O27" s="7"/>
      <c r="P27" s="7">
        <v>33</v>
      </c>
      <c r="Q27" s="7">
        <v>23</v>
      </c>
      <c r="R27" s="7">
        <f t="shared" si="1"/>
        <v>56</v>
      </c>
      <c r="S27" s="36">
        <f t="shared" si="2"/>
        <v>13</v>
      </c>
      <c r="T27" s="53">
        <f t="shared" si="3"/>
        <v>18</v>
      </c>
      <c r="U27" s="7"/>
      <c r="V27" s="7"/>
      <c r="W27" s="46"/>
      <c r="X27" s="7"/>
      <c r="Y27" s="46"/>
      <c r="Z27" s="60"/>
      <c r="AA27" s="7"/>
      <c r="AB27" s="7"/>
      <c r="AC27" s="7"/>
      <c r="AD27" s="7"/>
    </row>
    <row r="28" spans="1:30" ht="18.75" customHeight="1" x14ac:dyDescent="0.55000000000000004">
      <c r="A28" s="10" t="s">
        <v>279</v>
      </c>
      <c r="B28" s="7" t="s">
        <v>5</v>
      </c>
      <c r="C28" s="7" t="s">
        <v>280</v>
      </c>
      <c r="D28" s="7" t="s">
        <v>281</v>
      </c>
      <c r="E28" s="14"/>
      <c r="F28" s="7">
        <v>10</v>
      </c>
      <c r="G28" s="7">
        <v>10</v>
      </c>
      <c r="H28" s="7">
        <v>10</v>
      </c>
      <c r="I28" s="26"/>
      <c r="J28" s="7">
        <v>10</v>
      </c>
      <c r="K28" s="7"/>
      <c r="L28" s="7"/>
      <c r="M28" s="7">
        <v>21</v>
      </c>
      <c r="N28" s="52">
        <f t="shared" si="0"/>
        <v>4</v>
      </c>
      <c r="O28" s="7"/>
      <c r="P28" s="7">
        <v>26</v>
      </c>
      <c r="Q28" s="7">
        <v>17</v>
      </c>
      <c r="R28" s="7">
        <f t="shared" si="1"/>
        <v>43</v>
      </c>
      <c r="S28" s="36">
        <f t="shared" si="2"/>
        <v>10</v>
      </c>
      <c r="T28" s="53">
        <f t="shared" si="3"/>
        <v>14</v>
      </c>
      <c r="U28" s="7"/>
      <c r="V28" s="7"/>
      <c r="W28" s="46"/>
      <c r="X28" s="7"/>
      <c r="Y28" s="46"/>
      <c r="Z28" s="60"/>
      <c r="AA28" s="7"/>
      <c r="AB28" s="7"/>
      <c r="AC28" s="7"/>
      <c r="AD28" s="7"/>
    </row>
    <row r="29" spans="1:30" ht="18.75" customHeight="1" x14ac:dyDescent="0.55000000000000004">
      <c r="A29" s="10" t="s">
        <v>282</v>
      </c>
      <c r="B29" s="7" t="s">
        <v>1</v>
      </c>
      <c r="C29" s="7" t="s">
        <v>283</v>
      </c>
      <c r="D29" s="7" t="s">
        <v>284</v>
      </c>
      <c r="E29" s="14"/>
      <c r="F29" s="7">
        <v>10</v>
      </c>
      <c r="G29" s="7">
        <v>10</v>
      </c>
      <c r="H29" s="7">
        <v>10</v>
      </c>
      <c r="I29" s="26"/>
      <c r="J29" s="7">
        <v>10</v>
      </c>
      <c r="K29" s="7"/>
      <c r="L29" s="7"/>
      <c r="M29" s="7">
        <v>21</v>
      </c>
      <c r="N29" s="52">
        <f t="shared" si="0"/>
        <v>4</v>
      </c>
      <c r="O29" s="7"/>
      <c r="P29" s="7">
        <v>31</v>
      </c>
      <c r="Q29" s="7">
        <v>20</v>
      </c>
      <c r="R29" s="7">
        <f t="shared" si="1"/>
        <v>51</v>
      </c>
      <c r="S29" s="36">
        <f t="shared" si="2"/>
        <v>12</v>
      </c>
      <c r="T29" s="53">
        <f t="shared" si="3"/>
        <v>16</v>
      </c>
      <c r="U29" s="7"/>
      <c r="V29" s="7"/>
      <c r="W29" s="46"/>
      <c r="X29" s="7"/>
      <c r="Y29" s="46"/>
      <c r="Z29" s="60"/>
      <c r="AA29" s="7"/>
      <c r="AB29" s="7"/>
      <c r="AC29" s="7"/>
      <c r="AD29" s="7"/>
    </row>
    <row r="30" spans="1:30" ht="18.75" customHeight="1" x14ac:dyDescent="0.55000000000000004">
      <c r="A30" s="10" t="s">
        <v>285</v>
      </c>
      <c r="B30" s="7" t="s">
        <v>5</v>
      </c>
      <c r="C30" s="7" t="s">
        <v>286</v>
      </c>
      <c r="D30" s="7" t="s">
        <v>287</v>
      </c>
      <c r="E30" s="14"/>
      <c r="F30" s="7">
        <v>10</v>
      </c>
      <c r="G30" s="7">
        <v>10</v>
      </c>
      <c r="H30" s="7">
        <v>10</v>
      </c>
      <c r="I30" s="26"/>
      <c r="J30" s="7">
        <v>10</v>
      </c>
      <c r="K30" s="7"/>
      <c r="L30" s="7"/>
      <c r="M30" s="7">
        <v>32</v>
      </c>
      <c r="N30" s="52">
        <f t="shared" si="0"/>
        <v>6</v>
      </c>
      <c r="O30" s="7"/>
      <c r="P30" s="7">
        <v>39</v>
      </c>
      <c r="Q30" s="7">
        <v>26</v>
      </c>
      <c r="R30" s="7">
        <f t="shared" si="1"/>
        <v>65</v>
      </c>
      <c r="S30" s="36">
        <f t="shared" si="2"/>
        <v>15</v>
      </c>
      <c r="T30" s="53">
        <f t="shared" si="3"/>
        <v>21</v>
      </c>
      <c r="U30" s="7"/>
      <c r="V30" s="7"/>
      <c r="W30" s="46"/>
      <c r="X30" s="7"/>
      <c r="Y30" s="46"/>
      <c r="Z30" s="60"/>
      <c r="AA30" s="7"/>
      <c r="AB30" s="7"/>
      <c r="AC30" s="7"/>
      <c r="AD30" s="7"/>
    </row>
    <row r="31" spans="1:30" ht="18.75" customHeight="1" x14ac:dyDescent="0.55000000000000004">
      <c r="A31" s="10" t="s">
        <v>288</v>
      </c>
      <c r="B31" s="7" t="s">
        <v>5</v>
      </c>
      <c r="C31" s="7" t="s">
        <v>289</v>
      </c>
      <c r="D31" s="7" t="s">
        <v>290</v>
      </c>
      <c r="E31" s="14"/>
      <c r="F31" s="7">
        <v>10</v>
      </c>
      <c r="G31" s="7">
        <v>10</v>
      </c>
      <c r="H31" s="7">
        <v>10</v>
      </c>
      <c r="I31" s="26"/>
      <c r="J31" s="7">
        <v>8</v>
      </c>
      <c r="K31" s="7"/>
      <c r="L31" s="7"/>
      <c r="M31" s="7">
        <v>22</v>
      </c>
      <c r="N31" s="52">
        <f t="shared" si="0"/>
        <v>4</v>
      </c>
      <c r="O31" s="7"/>
      <c r="P31" s="7">
        <v>31</v>
      </c>
      <c r="Q31" s="7">
        <v>21</v>
      </c>
      <c r="R31" s="7">
        <f t="shared" si="1"/>
        <v>52</v>
      </c>
      <c r="S31" s="36">
        <f t="shared" si="2"/>
        <v>12</v>
      </c>
      <c r="T31" s="53">
        <f t="shared" si="3"/>
        <v>16</v>
      </c>
      <c r="U31" s="7"/>
      <c r="V31" s="7"/>
      <c r="W31" s="46"/>
      <c r="X31" s="7"/>
      <c r="Y31" s="46"/>
      <c r="Z31" s="60"/>
      <c r="AA31" s="7"/>
      <c r="AB31" s="7"/>
      <c r="AC31" s="7"/>
      <c r="AD31" s="7"/>
    </row>
    <row r="32" spans="1:30" ht="18.75" customHeight="1" x14ac:dyDescent="0.55000000000000004">
      <c r="A32" s="10" t="s">
        <v>291</v>
      </c>
      <c r="B32" s="7" t="s">
        <v>1</v>
      </c>
      <c r="C32" s="7" t="s">
        <v>292</v>
      </c>
      <c r="D32" s="7" t="s">
        <v>293</v>
      </c>
      <c r="E32" s="14"/>
      <c r="F32" s="7">
        <v>10</v>
      </c>
      <c r="G32" s="7">
        <v>10</v>
      </c>
      <c r="H32" s="7">
        <v>10</v>
      </c>
      <c r="I32" s="26"/>
      <c r="J32" s="7">
        <v>10</v>
      </c>
      <c r="K32" s="7"/>
      <c r="L32" s="7"/>
      <c r="M32" s="7">
        <v>34</v>
      </c>
      <c r="N32" s="52">
        <f t="shared" si="0"/>
        <v>7</v>
      </c>
      <c r="O32" s="7"/>
      <c r="P32" s="7">
        <v>41</v>
      </c>
      <c r="Q32" s="7">
        <v>10</v>
      </c>
      <c r="R32" s="7">
        <f t="shared" si="1"/>
        <v>51</v>
      </c>
      <c r="S32" s="36">
        <f t="shared" si="2"/>
        <v>12</v>
      </c>
      <c r="T32" s="53">
        <f t="shared" si="3"/>
        <v>19</v>
      </c>
      <c r="U32" s="7"/>
      <c r="V32" s="7"/>
      <c r="W32" s="46"/>
      <c r="X32" s="7"/>
      <c r="Y32" s="46"/>
      <c r="Z32" s="60"/>
      <c r="AA32" s="7"/>
      <c r="AB32" s="7"/>
      <c r="AC32" s="7"/>
      <c r="AD32" s="7"/>
    </row>
    <row r="33" spans="1:30" ht="18.75" customHeight="1" x14ac:dyDescent="0.55000000000000004">
      <c r="A33" s="10" t="s">
        <v>294</v>
      </c>
      <c r="B33" s="7" t="s">
        <v>1</v>
      </c>
      <c r="C33" s="7" t="s">
        <v>295</v>
      </c>
      <c r="D33" s="7" t="s">
        <v>296</v>
      </c>
      <c r="E33" s="14"/>
      <c r="F33" s="7">
        <v>10</v>
      </c>
      <c r="G33" s="7">
        <v>10</v>
      </c>
      <c r="H33" s="7">
        <v>10</v>
      </c>
      <c r="I33" s="26"/>
      <c r="J33" s="7">
        <v>10</v>
      </c>
      <c r="K33" s="7"/>
      <c r="L33" s="7"/>
      <c r="M33" s="7">
        <v>37</v>
      </c>
      <c r="N33" s="52">
        <f t="shared" si="0"/>
        <v>7</v>
      </c>
      <c r="O33" s="7"/>
      <c r="P33" s="7">
        <v>54</v>
      </c>
      <c r="Q33" s="7">
        <v>27</v>
      </c>
      <c r="R33" s="7">
        <f t="shared" si="1"/>
        <v>81</v>
      </c>
      <c r="S33" s="36">
        <f t="shared" si="2"/>
        <v>18</v>
      </c>
      <c r="T33" s="53">
        <f t="shared" si="3"/>
        <v>25</v>
      </c>
      <c r="U33" s="7"/>
      <c r="V33" s="7"/>
      <c r="W33" s="46"/>
      <c r="X33" s="7"/>
      <c r="Y33" s="46"/>
      <c r="Z33" s="60"/>
      <c r="AA33" s="7"/>
      <c r="AB33" s="7"/>
      <c r="AC33" s="7"/>
      <c r="AD33" s="7"/>
    </row>
    <row r="34" spans="1:30" ht="18.75" customHeight="1" x14ac:dyDescent="0.55000000000000004">
      <c r="A34" s="10" t="s">
        <v>297</v>
      </c>
      <c r="B34" s="7" t="s">
        <v>5</v>
      </c>
      <c r="C34" s="7" t="s">
        <v>298</v>
      </c>
      <c r="D34" s="7" t="s">
        <v>299</v>
      </c>
      <c r="E34" s="14"/>
      <c r="F34" s="7">
        <v>10</v>
      </c>
      <c r="G34" s="7">
        <v>10</v>
      </c>
      <c r="H34" s="7">
        <v>10</v>
      </c>
      <c r="I34" s="26"/>
      <c r="J34" s="7">
        <v>9</v>
      </c>
      <c r="K34" s="7"/>
      <c r="L34" s="7"/>
      <c r="M34" s="7">
        <v>30</v>
      </c>
      <c r="N34" s="52">
        <f t="shared" si="0"/>
        <v>6</v>
      </c>
      <c r="O34" s="7"/>
      <c r="P34" s="7">
        <v>26</v>
      </c>
      <c r="Q34" s="7">
        <v>20</v>
      </c>
      <c r="R34" s="7">
        <f t="shared" si="1"/>
        <v>46</v>
      </c>
      <c r="S34" s="36">
        <f t="shared" si="2"/>
        <v>10</v>
      </c>
      <c r="T34" s="53">
        <f t="shared" si="3"/>
        <v>16</v>
      </c>
      <c r="U34" s="7"/>
      <c r="V34" s="7"/>
      <c r="W34" s="46"/>
      <c r="X34" s="7"/>
      <c r="Y34" s="46"/>
      <c r="Z34" s="60"/>
      <c r="AA34" s="7"/>
      <c r="AB34" s="7"/>
      <c r="AC34" s="7"/>
      <c r="AD34" s="7"/>
    </row>
    <row r="35" spans="1:30" ht="18.75" customHeight="1" x14ac:dyDescent="0.55000000000000004">
      <c r="A35" s="10" t="s">
        <v>300</v>
      </c>
      <c r="B35" s="7" t="s">
        <v>5</v>
      </c>
      <c r="C35" s="7" t="s">
        <v>301</v>
      </c>
      <c r="D35" s="7" t="s">
        <v>302</v>
      </c>
      <c r="E35" s="14"/>
      <c r="F35" s="7">
        <v>10</v>
      </c>
      <c r="G35" s="7">
        <v>10</v>
      </c>
      <c r="H35" s="7">
        <v>10</v>
      </c>
      <c r="I35" s="26"/>
      <c r="J35" s="7">
        <v>10</v>
      </c>
      <c r="K35" s="7"/>
      <c r="L35" s="7"/>
      <c r="M35" s="7">
        <v>21</v>
      </c>
      <c r="N35" s="52">
        <f t="shared" si="0"/>
        <v>4</v>
      </c>
      <c r="O35" s="7"/>
      <c r="P35" s="7">
        <v>27</v>
      </c>
      <c r="Q35" s="7">
        <f>16+17</f>
        <v>33</v>
      </c>
      <c r="R35" s="7">
        <f t="shared" si="1"/>
        <v>60</v>
      </c>
      <c r="S35" s="36">
        <f t="shared" si="2"/>
        <v>14</v>
      </c>
      <c r="T35" s="53">
        <f t="shared" si="3"/>
        <v>18</v>
      </c>
      <c r="U35" s="7"/>
      <c r="V35" s="7"/>
      <c r="W35" s="46"/>
      <c r="X35" s="7"/>
      <c r="Y35" s="46"/>
      <c r="Z35" s="60"/>
      <c r="AA35" s="7"/>
      <c r="AB35" s="7"/>
      <c r="AC35" s="7"/>
      <c r="AD35" s="7"/>
    </row>
    <row r="36" spans="1:30" ht="18.75" customHeight="1" x14ac:dyDescent="0.55000000000000004">
      <c r="A36" s="10" t="s">
        <v>303</v>
      </c>
      <c r="B36" s="7" t="s">
        <v>5</v>
      </c>
      <c r="C36" s="7" t="s">
        <v>304</v>
      </c>
      <c r="D36" s="7" t="s">
        <v>305</v>
      </c>
      <c r="E36" s="14"/>
      <c r="F36" s="7">
        <v>10</v>
      </c>
      <c r="G36" s="7">
        <v>10</v>
      </c>
      <c r="H36" s="7">
        <v>10</v>
      </c>
      <c r="I36" s="26"/>
      <c r="J36" s="7">
        <v>8</v>
      </c>
      <c r="K36" s="7"/>
      <c r="L36" s="7"/>
      <c r="M36" s="7">
        <v>21</v>
      </c>
      <c r="N36" s="52">
        <f t="shared" si="0"/>
        <v>4</v>
      </c>
      <c r="O36" s="7"/>
      <c r="P36" s="7">
        <v>41</v>
      </c>
      <c r="Q36" s="7">
        <v>32</v>
      </c>
      <c r="R36" s="7">
        <f t="shared" si="1"/>
        <v>73</v>
      </c>
      <c r="S36" s="36">
        <f t="shared" si="2"/>
        <v>17</v>
      </c>
      <c r="T36" s="53">
        <f t="shared" si="3"/>
        <v>21</v>
      </c>
      <c r="U36" s="7"/>
      <c r="V36" s="7"/>
      <c r="W36" s="46"/>
      <c r="X36" s="7"/>
      <c r="Y36" s="46"/>
      <c r="Z36" s="60"/>
      <c r="AA36" s="7"/>
      <c r="AB36" s="7"/>
      <c r="AC36" s="7"/>
      <c r="AD36" s="7"/>
    </row>
    <row r="37" spans="1:30" ht="18.75" customHeight="1" x14ac:dyDescent="0.55000000000000004">
      <c r="A37" s="10" t="s">
        <v>306</v>
      </c>
      <c r="B37" s="7" t="s">
        <v>5</v>
      </c>
      <c r="C37" s="7" t="s">
        <v>307</v>
      </c>
      <c r="D37" s="7" t="s">
        <v>308</v>
      </c>
      <c r="E37" s="14"/>
      <c r="F37" s="7">
        <v>10</v>
      </c>
      <c r="G37" s="7">
        <v>10</v>
      </c>
      <c r="H37" s="7">
        <v>10</v>
      </c>
      <c r="I37" s="26"/>
      <c r="J37" s="7">
        <v>10</v>
      </c>
      <c r="K37" s="7"/>
      <c r="L37" s="7"/>
      <c r="M37" s="7">
        <v>23</v>
      </c>
      <c r="N37" s="52">
        <f t="shared" si="0"/>
        <v>5</v>
      </c>
      <c r="O37" s="7"/>
      <c r="P37" s="7">
        <v>40</v>
      </c>
      <c r="Q37" s="7">
        <f>7+16</f>
        <v>23</v>
      </c>
      <c r="R37" s="7">
        <f t="shared" si="1"/>
        <v>63</v>
      </c>
      <c r="S37" s="36">
        <f t="shared" si="2"/>
        <v>14</v>
      </c>
      <c r="T37" s="53">
        <f t="shared" si="3"/>
        <v>19</v>
      </c>
      <c r="U37" s="7"/>
      <c r="V37" s="7"/>
      <c r="W37" s="46"/>
      <c r="X37" s="7"/>
      <c r="Y37" s="46"/>
      <c r="Z37" s="60"/>
      <c r="AA37" s="7"/>
      <c r="AB37" s="7"/>
      <c r="AC37" s="7"/>
      <c r="AD37" s="7"/>
    </row>
    <row r="38" spans="1:30" ht="18.75" customHeight="1" x14ac:dyDescent="0.55000000000000004">
      <c r="A38" s="10" t="s">
        <v>309</v>
      </c>
      <c r="B38" s="7" t="s">
        <v>1</v>
      </c>
      <c r="C38" s="7" t="s">
        <v>310</v>
      </c>
      <c r="D38" s="7" t="s">
        <v>311</v>
      </c>
      <c r="E38" s="14"/>
      <c r="F38" s="7">
        <v>10</v>
      </c>
      <c r="G38" s="7">
        <v>10</v>
      </c>
      <c r="H38" s="7">
        <v>10</v>
      </c>
      <c r="I38" s="26"/>
      <c r="J38" s="7">
        <v>10</v>
      </c>
      <c r="K38" s="7"/>
      <c r="L38" s="7"/>
      <c r="M38" s="7">
        <v>24</v>
      </c>
      <c r="N38" s="52">
        <f t="shared" si="0"/>
        <v>5</v>
      </c>
      <c r="O38" s="7"/>
      <c r="P38" s="7">
        <v>24</v>
      </c>
      <c r="Q38" s="7">
        <f>9+12</f>
        <v>21</v>
      </c>
      <c r="R38" s="7">
        <f t="shared" si="1"/>
        <v>45</v>
      </c>
      <c r="S38" s="36">
        <f t="shared" si="2"/>
        <v>10</v>
      </c>
      <c r="T38" s="53">
        <f t="shared" si="3"/>
        <v>15</v>
      </c>
      <c r="U38" s="7"/>
      <c r="V38" s="7"/>
      <c r="W38" s="46"/>
      <c r="X38" s="7"/>
      <c r="Y38" s="46"/>
      <c r="Z38" s="60"/>
      <c r="AA38" s="7"/>
      <c r="AB38" s="7"/>
      <c r="AC38" s="7"/>
      <c r="AD38" s="7"/>
    </row>
    <row r="39" spans="1:30" ht="18.75" customHeight="1" x14ac:dyDescent="0.55000000000000004">
      <c r="A39" s="10" t="s">
        <v>312</v>
      </c>
      <c r="B39" s="7" t="s">
        <v>1</v>
      </c>
      <c r="C39" s="7" t="s">
        <v>313</v>
      </c>
      <c r="D39" s="7" t="s">
        <v>314</v>
      </c>
      <c r="E39" s="14"/>
      <c r="F39" s="7">
        <v>10</v>
      </c>
      <c r="G39" s="7">
        <v>10</v>
      </c>
      <c r="H39" s="7">
        <v>10</v>
      </c>
      <c r="I39" s="26"/>
      <c r="J39" s="7">
        <v>10</v>
      </c>
      <c r="K39" s="7"/>
      <c r="L39" s="7"/>
      <c r="M39" s="7">
        <v>31</v>
      </c>
      <c r="N39" s="52">
        <f t="shared" si="0"/>
        <v>6</v>
      </c>
      <c r="O39" s="7"/>
      <c r="P39" s="7">
        <v>47</v>
      </c>
      <c r="Q39" s="7">
        <f>26</f>
        <v>26</v>
      </c>
      <c r="R39" s="7">
        <f t="shared" si="1"/>
        <v>73</v>
      </c>
      <c r="S39" s="36">
        <f t="shared" si="2"/>
        <v>17</v>
      </c>
      <c r="T39" s="53">
        <f t="shared" si="3"/>
        <v>23</v>
      </c>
      <c r="U39" s="7"/>
      <c r="V39" s="7"/>
      <c r="W39" s="46"/>
      <c r="X39" s="7"/>
      <c r="Y39" s="46"/>
      <c r="Z39" s="60"/>
      <c r="AA39" s="7"/>
      <c r="AB39" s="7"/>
      <c r="AC39" s="7"/>
      <c r="AD39" s="7"/>
    </row>
    <row r="40" spans="1:30" ht="18.75" customHeight="1" x14ac:dyDescent="0.55000000000000004">
      <c r="A40" s="10" t="s">
        <v>315</v>
      </c>
      <c r="B40" s="7" t="s">
        <v>1</v>
      </c>
      <c r="C40" s="7" t="s">
        <v>316</v>
      </c>
      <c r="D40" s="7" t="s">
        <v>317</v>
      </c>
      <c r="E40" s="14"/>
      <c r="F40" s="7">
        <v>10</v>
      </c>
      <c r="G40" s="7">
        <v>10</v>
      </c>
      <c r="H40" s="7">
        <v>10</v>
      </c>
      <c r="I40" s="26"/>
      <c r="J40" s="7">
        <v>10</v>
      </c>
      <c r="K40" s="7"/>
      <c r="L40" s="7"/>
      <c r="M40" s="7">
        <v>26</v>
      </c>
      <c r="N40" s="52">
        <f t="shared" si="0"/>
        <v>5</v>
      </c>
      <c r="O40" s="7"/>
      <c r="P40" s="7">
        <v>40</v>
      </c>
      <c r="Q40" s="7">
        <v>19</v>
      </c>
      <c r="R40" s="7">
        <f t="shared" si="1"/>
        <v>59</v>
      </c>
      <c r="S40" s="36">
        <f t="shared" si="2"/>
        <v>13</v>
      </c>
      <c r="T40" s="53">
        <f t="shared" si="3"/>
        <v>18</v>
      </c>
      <c r="U40" s="7"/>
      <c r="V40" s="7"/>
      <c r="W40" s="46"/>
      <c r="X40" s="7"/>
      <c r="Y40" s="46"/>
      <c r="Z40" s="60"/>
      <c r="AA40" s="7"/>
      <c r="AB40" s="7"/>
      <c r="AC40" s="7"/>
      <c r="AD40" s="7"/>
    </row>
    <row r="41" spans="1:30" ht="18.75" customHeight="1" x14ac:dyDescent="0.55000000000000004">
      <c r="A41" s="10" t="s">
        <v>318</v>
      </c>
      <c r="B41" s="7" t="s">
        <v>1</v>
      </c>
      <c r="C41" s="7" t="s">
        <v>319</v>
      </c>
      <c r="D41" s="7" t="s">
        <v>320</v>
      </c>
      <c r="E41" s="7"/>
      <c r="F41" s="7"/>
      <c r="G41" s="7">
        <v>10</v>
      </c>
      <c r="H41" s="7">
        <v>10</v>
      </c>
      <c r="I41" s="26"/>
      <c r="J41" s="7"/>
      <c r="K41" s="7"/>
      <c r="L41" s="7"/>
      <c r="M41" s="7">
        <v>26</v>
      </c>
      <c r="N41" s="52">
        <f t="shared" si="0"/>
        <v>5</v>
      </c>
      <c r="O41" s="7"/>
      <c r="P41" s="7">
        <v>40</v>
      </c>
      <c r="Q41" s="7">
        <f>9+15</f>
        <v>24</v>
      </c>
      <c r="R41" s="7">
        <f t="shared" si="1"/>
        <v>64</v>
      </c>
      <c r="S41" s="36">
        <f t="shared" si="2"/>
        <v>15</v>
      </c>
      <c r="T41" s="53">
        <f t="shared" si="3"/>
        <v>20</v>
      </c>
      <c r="U41" s="7"/>
      <c r="V41" s="7"/>
      <c r="W41" s="46"/>
      <c r="X41" s="7"/>
      <c r="Y41" s="46"/>
      <c r="Z41" s="60"/>
      <c r="AA41" s="7"/>
      <c r="AB41" s="7"/>
      <c r="AC41" s="7"/>
      <c r="AD41" s="7"/>
    </row>
    <row r="42" spans="1:30" ht="18.75" customHeight="1" x14ac:dyDescent="0.55000000000000004">
      <c r="A42" s="43" t="s">
        <v>321</v>
      </c>
      <c r="B42" s="42" t="s">
        <v>5</v>
      </c>
      <c r="C42" s="42" t="s">
        <v>149</v>
      </c>
      <c r="D42" s="42" t="s">
        <v>322</v>
      </c>
      <c r="E42" s="42"/>
      <c r="F42" s="42"/>
      <c r="G42" s="42"/>
      <c r="H42" s="42"/>
      <c r="I42" s="48"/>
      <c r="J42" s="42"/>
      <c r="K42" s="42"/>
      <c r="L42" s="42"/>
      <c r="M42" s="42"/>
      <c r="N42" s="52">
        <f t="shared" si="0"/>
        <v>0</v>
      </c>
      <c r="O42" s="42"/>
      <c r="P42" s="42"/>
      <c r="Q42" s="42"/>
      <c r="R42" s="42">
        <f t="shared" si="1"/>
        <v>0</v>
      </c>
      <c r="S42" s="42">
        <f t="shared" si="2"/>
        <v>0</v>
      </c>
      <c r="T42" s="53">
        <f t="shared" si="3"/>
        <v>0</v>
      </c>
      <c r="U42" s="7"/>
      <c r="V42" s="7"/>
      <c r="W42" s="46"/>
      <c r="X42" s="7"/>
      <c r="Y42" s="46"/>
      <c r="Z42" s="60"/>
      <c r="AA42" s="7"/>
      <c r="AB42" s="7"/>
      <c r="AC42" s="7"/>
      <c r="AD42" s="7"/>
    </row>
    <row r="43" spans="1:30" ht="18.75" customHeight="1" x14ac:dyDescent="0.55000000000000004">
      <c r="A43" s="10" t="s">
        <v>323</v>
      </c>
      <c r="B43" s="7" t="s">
        <v>5</v>
      </c>
      <c r="C43" s="7" t="s">
        <v>324</v>
      </c>
      <c r="D43" s="7" t="s">
        <v>325</v>
      </c>
      <c r="E43" s="14"/>
      <c r="F43" s="7">
        <v>10</v>
      </c>
      <c r="G43" s="7">
        <v>10</v>
      </c>
      <c r="H43" s="7">
        <v>10</v>
      </c>
      <c r="I43" s="26"/>
      <c r="J43" s="7">
        <v>10</v>
      </c>
      <c r="K43" s="7"/>
      <c r="L43" s="7"/>
      <c r="M43" s="7">
        <v>22</v>
      </c>
      <c r="N43" s="52">
        <f t="shared" si="0"/>
        <v>4</v>
      </c>
      <c r="O43" s="7"/>
      <c r="P43" s="7">
        <v>30</v>
      </c>
      <c r="Q43" s="7">
        <f>11+13</f>
        <v>24</v>
      </c>
      <c r="R43" s="7">
        <f t="shared" si="1"/>
        <v>54</v>
      </c>
      <c r="S43" s="36">
        <f t="shared" si="2"/>
        <v>12</v>
      </c>
      <c r="T43" s="53">
        <f t="shared" si="3"/>
        <v>16</v>
      </c>
      <c r="U43" s="7"/>
      <c r="V43" s="7"/>
      <c r="W43" s="46"/>
      <c r="X43" s="7"/>
      <c r="Y43" s="46"/>
      <c r="Z43" s="60"/>
      <c r="AA43" s="7"/>
      <c r="AB43" s="7"/>
      <c r="AC43" s="7"/>
      <c r="AD43" s="7"/>
    </row>
    <row r="44" spans="1:30" ht="18.75" customHeight="1" x14ac:dyDescent="0.55000000000000004">
      <c r="A44" s="10" t="s">
        <v>326</v>
      </c>
      <c r="B44" s="7" t="s">
        <v>1</v>
      </c>
      <c r="C44" s="7" t="s">
        <v>327</v>
      </c>
      <c r="D44" s="7" t="s">
        <v>328</v>
      </c>
      <c r="E44" s="14"/>
      <c r="F44" s="7">
        <v>10</v>
      </c>
      <c r="G44" s="7">
        <v>10</v>
      </c>
      <c r="H44" s="7">
        <v>10</v>
      </c>
      <c r="I44" s="26"/>
      <c r="J44" s="7">
        <v>10</v>
      </c>
      <c r="K44" s="7"/>
      <c r="L44" s="7"/>
      <c r="M44" s="7">
        <v>20</v>
      </c>
      <c r="N44" s="52">
        <f t="shared" si="0"/>
        <v>4</v>
      </c>
      <c r="O44" s="7"/>
      <c r="P44" s="7">
        <v>25</v>
      </c>
      <c r="Q44" s="7">
        <v>19</v>
      </c>
      <c r="R44" s="7">
        <f t="shared" si="1"/>
        <v>44</v>
      </c>
      <c r="S44" s="36">
        <f t="shared" si="2"/>
        <v>10</v>
      </c>
      <c r="T44" s="53">
        <f t="shared" si="3"/>
        <v>14</v>
      </c>
      <c r="U44" s="7"/>
      <c r="V44" s="7"/>
      <c r="W44" s="46"/>
      <c r="X44" s="7"/>
      <c r="Y44" s="46"/>
      <c r="Z44" s="60"/>
      <c r="AA44" s="7"/>
      <c r="AB44" s="7"/>
      <c r="AC44" s="7"/>
      <c r="AD44" s="7"/>
    </row>
    <row r="45" spans="1:30" ht="18.75" customHeight="1" x14ac:dyDescent="0.55000000000000004">
      <c r="A45" s="10" t="s">
        <v>329</v>
      </c>
      <c r="B45" s="7" t="s">
        <v>1</v>
      </c>
      <c r="C45" s="7" t="s">
        <v>330</v>
      </c>
      <c r="D45" s="7" t="s">
        <v>331</v>
      </c>
      <c r="E45" s="14"/>
      <c r="F45" s="7">
        <v>10</v>
      </c>
      <c r="G45" s="7">
        <v>10</v>
      </c>
      <c r="H45" s="7">
        <v>10</v>
      </c>
      <c r="I45" s="26"/>
      <c r="J45" s="7">
        <v>10</v>
      </c>
      <c r="K45" s="7"/>
      <c r="L45" s="7"/>
      <c r="M45" s="7">
        <v>18</v>
      </c>
      <c r="N45" s="52">
        <f t="shared" si="0"/>
        <v>4</v>
      </c>
      <c r="O45" s="7"/>
      <c r="P45" s="7">
        <v>27</v>
      </c>
      <c r="Q45" s="7">
        <v>26</v>
      </c>
      <c r="R45" s="7">
        <f t="shared" si="1"/>
        <v>53</v>
      </c>
      <c r="S45" s="36">
        <f t="shared" si="2"/>
        <v>12</v>
      </c>
      <c r="T45" s="53">
        <f t="shared" si="3"/>
        <v>16</v>
      </c>
      <c r="U45" s="7"/>
      <c r="V45" s="7"/>
      <c r="W45" s="46"/>
      <c r="X45" s="7"/>
      <c r="Y45" s="46"/>
      <c r="Z45" s="60"/>
      <c r="AA45" s="7"/>
      <c r="AB45" s="7"/>
      <c r="AC45" s="7"/>
      <c r="AD45" s="7"/>
    </row>
    <row r="46" spans="1:30" ht="18.75" customHeight="1" x14ac:dyDescent="0.55000000000000004">
      <c r="A46" s="43" t="s">
        <v>332</v>
      </c>
      <c r="B46" s="42" t="s">
        <v>5</v>
      </c>
      <c r="C46" s="42" t="s">
        <v>333</v>
      </c>
      <c r="D46" s="42" t="s">
        <v>334</v>
      </c>
      <c r="E46" s="42"/>
      <c r="F46" s="42"/>
      <c r="G46" s="42"/>
      <c r="H46" s="42"/>
      <c r="I46" s="48"/>
      <c r="J46" s="42"/>
      <c r="K46" s="42"/>
      <c r="L46" s="42"/>
      <c r="M46" s="42"/>
      <c r="N46" s="52">
        <f t="shared" si="0"/>
        <v>0</v>
      </c>
      <c r="O46" s="42"/>
      <c r="P46" s="42"/>
      <c r="Q46" s="42"/>
      <c r="R46" s="42">
        <f t="shared" si="1"/>
        <v>0</v>
      </c>
      <c r="S46" s="42">
        <f t="shared" si="2"/>
        <v>0</v>
      </c>
      <c r="T46" s="53">
        <f t="shared" si="3"/>
        <v>0</v>
      </c>
      <c r="U46" s="7"/>
      <c r="V46" s="7"/>
      <c r="W46" s="46"/>
      <c r="X46" s="7"/>
      <c r="Y46" s="46"/>
      <c r="Z46" s="60"/>
      <c r="AA46" s="7"/>
      <c r="AB46" s="7"/>
      <c r="AC46" s="7"/>
      <c r="AD46" s="7"/>
    </row>
    <row r="47" spans="1:30" ht="18.75" customHeight="1" x14ac:dyDescent="0.55000000000000004">
      <c r="A47" s="10" t="s">
        <v>335</v>
      </c>
      <c r="B47" s="7" t="s">
        <v>5</v>
      </c>
      <c r="C47" s="7" t="s">
        <v>336</v>
      </c>
      <c r="D47" s="7" t="s">
        <v>337</v>
      </c>
      <c r="E47" s="14"/>
      <c r="F47" s="29">
        <v>10</v>
      </c>
      <c r="G47" s="7">
        <v>10</v>
      </c>
      <c r="H47" s="7">
        <v>10</v>
      </c>
      <c r="I47" s="44"/>
      <c r="J47" s="7">
        <v>10</v>
      </c>
      <c r="K47" s="7"/>
      <c r="L47" s="7"/>
      <c r="M47" s="7">
        <v>23</v>
      </c>
      <c r="N47" s="52">
        <f t="shared" si="0"/>
        <v>5</v>
      </c>
      <c r="O47" s="7"/>
      <c r="P47" s="7">
        <v>35</v>
      </c>
      <c r="Q47" s="7">
        <v>18</v>
      </c>
      <c r="R47" s="7">
        <f t="shared" si="1"/>
        <v>53</v>
      </c>
      <c r="S47" s="36">
        <f t="shared" si="2"/>
        <v>12</v>
      </c>
      <c r="T47" s="53">
        <f t="shared" si="3"/>
        <v>17</v>
      </c>
      <c r="U47" s="7"/>
      <c r="V47" s="7"/>
      <c r="W47" s="46"/>
      <c r="X47" s="7"/>
      <c r="Y47" s="46"/>
      <c r="Z47" s="60"/>
      <c r="AA47" s="7"/>
      <c r="AB47" s="7"/>
      <c r="AC47" s="7"/>
      <c r="AD4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B3" sqref="AB3:AC4"/>
    </sheetView>
  </sheetViews>
  <sheetFormatPr defaultRowHeight="24" x14ac:dyDescent="0.55000000000000004"/>
  <cols>
    <col min="1" max="1" width="16" style="2" bestFit="1" customWidth="1"/>
    <col min="2" max="2" width="8.7109375" style="2" customWidth="1"/>
    <col min="3" max="3" width="12.42578125" style="2" bestFit="1" customWidth="1"/>
    <col min="4" max="4" width="13.140625" style="2" customWidth="1"/>
    <col min="5" max="16" width="4" style="2" customWidth="1"/>
    <col min="17" max="17" width="5.140625" style="2" customWidth="1"/>
    <col min="18" max="18" width="4" style="2" customWidth="1"/>
    <col min="19" max="19" width="6.5703125" style="2" customWidth="1"/>
    <col min="20" max="22" width="5.140625" style="2" customWidth="1"/>
    <col min="23" max="25" width="5.7109375" style="2" customWidth="1"/>
    <col min="26" max="27" width="6" style="2" customWidth="1"/>
    <col min="28" max="29" width="6.28515625" style="2" customWidth="1"/>
    <col min="30" max="16384" width="9.140625" style="2"/>
  </cols>
  <sheetData>
    <row r="1" spans="1:29" x14ac:dyDescent="0.55000000000000004">
      <c r="A1" s="3" t="s">
        <v>464</v>
      </c>
      <c r="B1" s="3"/>
      <c r="C1" s="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29" x14ac:dyDescent="0.55000000000000004">
      <c r="A2" s="3" t="s">
        <v>465</v>
      </c>
      <c r="B2" s="3" t="s">
        <v>466</v>
      </c>
      <c r="C2" s="3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29" ht="87.75" x14ac:dyDescent="0.55000000000000004">
      <c r="A3" s="4"/>
      <c r="B3" s="4"/>
      <c r="C3" s="4"/>
      <c r="D3" s="8"/>
      <c r="E3" s="13" t="s">
        <v>472</v>
      </c>
      <c r="F3" s="13" t="s">
        <v>477</v>
      </c>
      <c r="G3" s="13" t="s">
        <v>478</v>
      </c>
      <c r="H3" s="13" t="s">
        <v>571</v>
      </c>
      <c r="I3" s="13" t="s">
        <v>570</v>
      </c>
      <c r="J3" s="13"/>
      <c r="K3" s="13"/>
      <c r="L3" s="13"/>
      <c r="M3" s="13" t="s">
        <v>574</v>
      </c>
      <c r="N3" s="13" t="s">
        <v>564</v>
      </c>
      <c r="O3" s="13" t="s">
        <v>561</v>
      </c>
      <c r="P3" s="13" t="s">
        <v>562</v>
      </c>
      <c r="Q3" s="13" t="s">
        <v>563</v>
      </c>
      <c r="R3" s="13" t="s">
        <v>565</v>
      </c>
      <c r="S3" s="13" t="s">
        <v>563</v>
      </c>
      <c r="T3" s="7"/>
      <c r="U3" s="13" t="s">
        <v>576</v>
      </c>
      <c r="V3" s="13" t="s">
        <v>564</v>
      </c>
      <c r="W3" s="13" t="s">
        <v>577</v>
      </c>
      <c r="X3" s="13" t="s">
        <v>564</v>
      </c>
      <c r="Y3" s="13" t="s">
        <v>578</v>
      </c>
      <c r="Z3" s="13" t="s">
        <v>579</v>
      </c>
      <c r="AA3" s="13" t="s">
        <v>580</v>
      </c>
      <c r="AB3" s="13" t="s">
        <v>581</v>
      </c>
      <c r="AC3" s="13" t="s">
        <v>582</v>
      </c>
    </row>
    <row r="4" spans="1:29" x14ac:dyDescent="0.55000000000000004">
      <c r="A4" s="5" t="s">
        <v>467</v>
      </c>
      <c r="B4" s="5" t="s">
        <v>471</v>
      </c>
      <c r="C4" s="5" t="s">
        <v>469</v>
      </c>
      <c r="D4" s="9" t="s">
        <v>470</v>
      </c>
      <c r="E4" s="7" t="s">
        <v>468</v>
      </c>
      <c r="F4" s="7" t="s">
        <v>473</v>
      </c>
      <c r="G4" s="7" t="s">
        <v>474</v>
      </c>
      <c r="H4" s="45" t="s">
        <v>475</v>
      </c>
      <c r="I4" s="7"/>
      <c r="J4" s="7"/>
      <c r="K4" s="7"/>
      <c r="L4" s="7"/>
      <c r="M4" s="7">
        <v>50</v>
      </c>
      <c r="N4" s="36">
        <v>10</v>
      </c>
      <c r="O4" s="7">
        <v>70</v>
      </c>
      <c r="P4" s="7">
        <v>40</v>
      </c>
      <c r="Q4" s="7">
        <f>SUM(O4:P4)</f>
        <v>110</v>
      </c>
      <c r="R4" s="7">
        <v>25</v>
      </c>
      <c r="S4" s="50">
        <v>35</v>
      </c>
      <c r="T4" s="7"/>
      <c r="U4" s="7">
        <v>40</v>
      </c>
      <c r="V4" s="57">
        <v>10</v>
      </c>
      <c r="W4" s="7"/>
      <c r="X4" s="57">
        <v>25</v>
      </c>
      <c r="Y4" s="58">
        <v>35</v>
      </c>
      <c r="Z4" s="7">
        <v>10</v>
      </c>
      <c r="AA4" s="7">
        <v>20</v>
      </c>
      <c r="AB4" s="7">
        <v>100</v>
      </c>
      <c r="AC4" s="7"/>
    </row>
    <row r="5" spans="1:29" x14ac:dyDescent="0.55000000000000004">
      <c r="A5" s="7" t="s">
        <v>338</v>
      </c>
      <c r="B5" s="7" t="s">
        <v>1</v>
      </c>
      <c r="C5" s="7" t="s">
        <v>339</v>
      </c>
      <c r="D5" s="7" t="s">
        <v>340</v>
      </c>
      <c r="E5" s="7">
        <v>10</v>
      </c>
      <c r="F5" s="27">
        <v>10</v>
      </c>
      <c r="G5" s="27">
        <v>10</v>
      </c>
      <c r="H5" s="27">
        <v>10</v>
      </c>
      <c r="I5" s="27">
        <v>9</v>
      </c>
      <c r="J5" s="27"/>
      <c r="K5" s="27"/>
      <c r="L5" s="27"/>
      <c r="M5" s="27">
        <v>30</v>
      </c>
      <c r="N5" s="36">
        <f>ROUND(10/50*M5,0)</f>
        <v>6</v>
      </c>
      <c r="O5" s="7">
        <v>47</v>
      </c>
      <c r="P5" s="7">
        <v>36</v>
      </c>
      <c r="Q5" s="7">
        <f>SUM(O5:P5)</f>
        <v>83</v>
      </c>
      <c r="R5" s="36">
        <f>ROUND(25/110*Q5,0)</f>
        <v>19</v>
      </c>
      <c r="S5" s="50">
        <f>N5+R5</f>
        <v>25</v>
      </c>
      <c r="T5" s="7"/>
      <c r="U5" s="7"/>
      <c r="V5" s="57"/>
      <c r="W5" s="7"/>
      <c r="X5" s="57"/>
      <c r="Y5" s="58"/>
      <c r="Z5" s="7"/>
      <c r="AA5" s="7"/>
      <c r="AB5" s="7"/>
      <c r="AC5" s="7"/>
    </row>
    <row r="6" spans="1:29" x14ac:dyDescent="0.55000000000000004">
      <c r="A6" s="7" t="s">
        <v>341</v>
      </c>
      <c r="B6" s="7" t="s">
        <v>5</v>
      </c>
      <c r="C6" s="7" t="s">
        <v>342</v>
      </c>
      <c r="D6" s="7" t="s">
        <v>343</v>
      </c>
      <c r="E6" s="7">
        <v>10</v>
      </c>
      <c r="F6" s="26">
        <v>10</v>
      </c>
      <c r="G6" s="26">
        <v>10</v>
      </c>
      <c r="H6" s="26">
        <v>10</v>
      </c>
      <c r="I6" s="26">
        <v>10</v>
      </c>
      <c r="J6" s="26"/>
      <c r="K6" s="26"/>
      <c r="L6" s="26"/>
      <c r="M6" s="26">
        <v>25</v>
      </c>
      <c r="N6" s="36">
        <f t="shared" ref="N6:N47" si="0">ROUND(10/50*M6,0)</f>
        <v>5</v>
      </c>
      <c r="O6" s="7">
        <v>33</v>
      </c>
      <c r="P6" s="7">
        <v>19</v>
      </c>
      <c r="Q6" s="7">
        <f t="shared" ref="Q6:Q47" si="1">SUM(O6:P6)</f>
        <v>52</v>
      </c>
      <c r="R6" s="36">
        <f t="shared" ref="R6:R47" si="2">ROUND(25/110*Q6,0)</f>
        <v>12</v>
      </c>
      <c r="S6" s="50">
        <f t="shared" ref="S6:S47" si="3">N6+R6</f>
        <v>17</v>
      </c>
      <c r="T6" s="7"/>
      <c r="U6" s="7"/>
      <c r="V6" s="57"/>
      <c r="W6" s="7"/>
      <c r="X6" s="57"/>
      <c r="Y6" s="58"/>
      <c r="Z6" s="7"/>
      <c r="AA6" s="7"/>
      <c r="AB6" s="7"/>
      <c r="AC6" s="7"/>
    </row>
    <row r="7" spans="1:29" x14ac:dyDescent="0.55000000000000004">
      <c r="A7" s="7" t="s">
        <v>344</v>
      </c>
      <c r="B7" s="7" t="s">
        <v>1</v>
      </c>
      <c r="C7" s="7" t="s">
        <v>345</v>
      </c>
      <c r="D7" s="7" t="s">
        <v>346</v>
      </c>
      <c r="E7" s="7"/>
      <c r="F7" s="26">
        <v>10</v>
      </c>
      <c r="G7" s="26">
        <v>10</v>
      </c>
      <c r="H7" s="26"/>
      <c r="I7" s="26">
        <v>9</v>
      </c>
      <c r="J7" s="26"/>
      <c r="K7" s="26"/>
      <c r="L7" s="26"/>
      <c r="M7" s="26">
        <v>25</v>
      </c>
      <c r="N7" s="36">
        <f t="shared" si="0"/>
        <v>5</v>
      </c>
      <c r="O7" s="7">
        <v>25</v>
      </c>
      <c r="P7" s="7">
        <v>23</v>
      </c>
      <c r="Q7" s="7">
        <f t="shared" si="1"/>
        <v>48</v>
      </c>
      <c r="R7" s="36">
        <f t="shared" si="2"/>
        <v>11</v>
      </c>
      <c r="S7" s="50">
        <f t="shared" si="3"/>
        <v>16</v>
      </c>
      <c r="T7" s="7"/>
      <c r="U7" s="7"/>
      <c r="V7" s="57"/>
      <c r="W7" s="7"/>
      <c r="X7" s="57"/>
      <c r="Y7" s="58"/>
      <c r="Z7" s="7"/>
      <c r="AA7" s="7"/>
      <c r="AB7" s="7"/>
      <c r="AC7" s="7"/>
    </row>
    <row r="8" spans="1:29" x14ac:dyDescent="0.55000000000000004">
      <c r="A8" s="7" t="s">
        <v>347</v>
      </c>
      <c r="B8" s="7" t="s">
        <v>5</v>
      </c>
      <c r="C8" s="7" t="s">
        <v>348</v>
      </c>
      <c r="D8" s="7" t="s">
        <v>349</v>
      </c>
      <c r="E8" s="7">
        <v>10</v>
      </c>
      <c r="F8" s="26">
        <v>10</v>
      </c>
      <c r="G8" s="26">
        <v>10</v>
      </c>
      <c r="H8" s="26">
        <v>10</v>
      </c>
      <c r="I8" s="26">
        <v>10</v>
      </c>
      <c r="J8" s="26"/>
      <c r="K8" s="26"/>
      <c r="L8" s="26"/>
      <c r="M8" s="26">
        <v>28</v>
      </c>
      <c r="N8" s="36">
        <f t="shared" si="0"/>
        <v>6</v>
      </c>
      <c r="O8" s="7">
        <v>25</v>
      </c>
      <c r="P8" s="7">
        <v>15</v>
      </c>
      <c r="Q8" s="7">
        <f t="shared" si="1"/>
        <v>40</v>
      </c>
      <c r="R8" s="36">
        <f t="shared" si="2"/>
        <v>9</v>
      </c>
      <c r="S8" s="50">
        <f t="shared" si="3"/>
        <v>15</v>
      </c>
      <c r="T8" s="7"/>
      <c r="U8" s="7"/>
      <c r="V8" s="57"/>
      <c r="W8" s="7"/>
      <c r="X8" s="57"/>
      <c r="Y8" s="58"/>
      <c r="Z8" s="7"/>
      <c r="AA8" s="7"/>
      <c r="AB8" s="7"/>
      <c r="AC8" s="7"/>
    </row>
    <row r="9" spans="1:29" x14ac:dyDescent="0.55000000000000004">
      <c r="A9" s="7" t="s">
        <v>350</v>
      </c>
      <c r="B9" s="7" t="s">
        <v>5</v>
      </c>
      <c r="C9" s="7" t="s">
        <v>351</v>
      </c>
      <c r="D9" s="7" t="s">
        <v>352</v>
      </c>
      <c r="E9" s="7">
        <v>10</v>
      </c>
      <c r="F9" s="26">
        <v>10</v>
      </c>
      <c r="G9" s="26">
        <v>10</v>
      </c>
      <c r="H9" s="26">
        <v>10</v>
      </c>
      <c r="I9" s="26">
        <v>10</v>
      </c>
      <c r="J9" s="26"/>
      <c r="K9" s="26"/>
      <c r="L9" s="26"/>
      <c r="M9" s="26">
        <v>26</v>
      </c>
      <c r="N9" s="36">
        <f t="shared" si="0"/>
        <v>5</v>
      </c>
      <c r="O9" s="7">
        <v>37</v>
      </c>
      <c r="P9" s="7">
        <f>16+11</f>
        <v>27</v>
      </c>
      <c r="Q9" s="7">
        <f t="shared" si="1"/>
        <v>64</v>
      </c>
      <c r="R9" s="36">
        <f t="shared" si="2"/>
        <v>15</v>
      </c>
      <c r="S9" s="50">
        <f t="shared" si="3"/>
        <v>20</v>
      </c>
      <c r="T9" s="7"/>
      <c r="U9" s="7"/>
      <c r="V9" s="57"/>
      <c r="W9" s="7"/>
      <c r="X9" s="57"/>
      <c r="Y9" s="58"/>
      <c r="Z9" s="7"/>
      <c r="AA9" s="7"/>
      <c r="AB9" s="7"/>
      <c r="AC9" s="7"/>
    </row>
    <row r="10" spans="1:29" x14ac:dyDescent="0.55000000000000004">
      <c r="A10" s="7" t="s">
        <v>353</v>
      </c>
      <c r="B10" s="7" t="s">
        <v>5</v>
      </c>
      <c r="C10" s="7" t="s">
        <v>354</v>
      </c>
      <c r="D10" s="7" t="s">
        <v>355</v>
      </c>
      <c r="E10" s="7">
        <v>10</v>
      </c>
      <c r="F10" s="26">
        <v>10</v>
      </c>
      <c r="G10" s="26">
        <v>10</v>
      </c>
      <c r="H10" s="26">
        <v>10</v>
      </c>
      <c r="I10" s="26">
        <v>10</v>
      </c>
      <c r="J10" s="26"/>
      <c r="K10" s="26"/>
      <c r="L10" s="26"/>
      <c r="M10" s="26">
        <v>33</v>
      </c>
      <c r="N10" s="36">
        <f t="shared" si="0"/>
        <v>7</v>
      </c>
      <c r="O10" s="7">
        <f>36</f>
        <v>36</v>
      </c>
      <c r="P10" s="7">
        <f>12+11</f>
        <v>23</v>
      </c>
      <c r="Q10" s="7">
        <f t="shared" si="1"/>
        <v>59</v>
      </c>
      <c r="R10" s="36">
        <f t="shared" si="2"/>
        <v>13</v>
      </c>
      <c r="S10" s="50">
        <f t="shared" si="3"/>
        <v>20</v>
      </c>
      <c r="T10" s="7"/>
      <c r="U10" s="7"/>
      <c r="V10" s="57"/>
      <c r="W10" s="7"/>
      <c r="X10" s="57"/>
      <c r="Y10" s="58"/>
      <c r="Z10" s="7"/>
      <c r="AA10" s="7"/>
      <c r="AB10" s="7"/>
      <c r="AC10" s="7"/>
    </row>
    <row r="11" spans="1:29" x14ac:dyDescent="0.55000000000000004">
      <c r="A11" s="7" t="s">
        <v>356</v>
      </c>
      <c r="B11" s="7" t="s">
        <v>5</v>
      </c>
      <c r="C11" s="7" t="s">
        <v>357</v>
      </c>
      <c r="D11" s="7" t="s">
        <v>358</v>
      </c>
      <c r="E11" s="7">
        <v>10</v>
      </c>
      <c r="F11" s="26">
        <v>10</v>
      </c>
      <c r="G11" s="26">
        <v>10</v>
      </c>
      <c r="H11" s="26">
        <v>10</v>
      </c>
      <c r="I11" s="26">
        <v>9</v>
      </c>
      <c r="J11" s="26"/>
      <c r="K11" s="26"/>
      <c r="L11" s="26"/>
      <c r="M11" s="26">
        <v>41</v>
      </c>
      <c r="N11" s="36">
        <f t="shared" si="0"/>
        <v>8</v>
      </c>
      <c r="O11" s="7">
        <f>41</f>
        <v>41</v>
      </c>
      <c r="P11" s="7">
        <f>9+13</f>
        <v>22</v>
      </c>
      <c r="Q11" s="7">
        <f t="shared" si="1"/>
        <v>63</v>
      </c>
      <c r="R11" s="36">
        <f t="shared" si="2"/>
        <v>14</v>
      </c>
      <c r="S11" s="50">
        <f t="shared" si="3"/>
        <v>22</v>
      </c>
      <c r="T11" s="7"/>
      <c r="U11" s="7"/>
      <c r="V11" s="57"/>
      <c r="W11" s="7"/>
      <c r="X11" s="57"/>
      <c r="Y11" s="58"/>
      <c r="Z11" s="7"/>
      <c r="AA11" s="7"/>
      <c r="AB11" s="7"/>
      <c r="AC11" s="7"/>
    </row>
    <row r="12" spans="1:29" x14ac:dyDescent="0.55000000000000004">
      <c r="A12" s="7" t="s">
        <v>359</v>
      </c>
      <c r="B12" s="7" t="s">
        <v>5</v>
      </c>
      <c r="C12" s="7" t="s">
        <v>360</v>
      </c>
      <c r="D12" s="7" t="s">
        <v>361</v>
      </c>
      <c r="E12" s="7">
        <v>10</v>
      </c>
      <c r="F12" s="26">
        <v>10</v>
      </c>
      <c r="G12" s="26">
        <v>10</v>
      </c>
      <c r="H12" s="26">
        <v>10</v>
      </c>
      <c r="I12" s="26">
        <v>10</v>
      </c>
      <c r="J12" s="26"/>
      <c r="K12" s="26"/>
      <c r="L12" s="26"/>
      <c r="M12" s="26">
        <v>25</v>
      </c>
      <c r="N12" s="36">
        <f t="shared" si="0"/>
        <v>5</v>
      </c>
      <c r="O12" s="7">
        <v>26</v>
      </c>
      <c r="P12" s="7">
        <v>26</v>
      </c>
      <c r="Q12" s="7">
        <f t="shared" si="1"/>
        <v>52</v>
      </c>
      <c r="R12" s="36">
        <f t="shared" si="2"/>
        <v>12</v>
      </c>
      <c r="S12" s="50">
        <f t="shared" si="3"/>
        <v>17</v>
      </c>
      <c r="T12" s="7"/>
      <c r="U12" s="7"/>
      <c r="V12" s="57"/>
      <c r="W12" s="7"/>
      <c r="X12" s="57"/>
      <c r="Y12" s="58"/>
      <c r="Z12" s="7"/>
      <c r="AA12" s="7"/>
      <c r="AB12" s="7"/>
      <c r="AC12" s="7"/>
    </row>
    <row r="13" spans="1:29" x14ac:dyDescent="0.55000000000000004">
      <c r="A13" s="7" t="s">
        <v>362</v>
      </c>
      <c r="B13" s="7" t="s">
        <v>1</v>
      </c>
      <c r="C13" s="7" t="s">
        <v>363</v>
      </c>
      <c r="D13" s="7" t="s">
        <v>364</v>
      </c>
      <c r="E13" s="7"/>
      <c r="F13" s="26">
        <v>10</v>
      </c>
      <c r="G13" s="26">
        <v>10</v>
      </c>
      <c r="H13" s="26"/>
      <c r="I13" s="26">
        <v>9</v>
      </c>
      <c r="J13" s="26"/>
      <c r="K13" s="26"/>
      <c r="L13" s="26"/>
      <c r="M13" s="26">
        <v>22</v>
      </c>
      <c r="N13" s="36">
        <f t="shared" si="0"/>
        <v>4</v>
      </c>
      <c r="O13" s="7">
        <v>33</v>
      </c>
      <c r="P13" s="7">
        <v>27</v>
      </c>
      <c r="Q13" s="7">
        <f t="shared" si="1"/>
        <v>60</v>
      </c>
      <c r="R13" s="36">
        <f t="shared" si="2"/>
        <v>14</v>
      </c>
      <c r="S13" s="50">
        <f t="shared" si="3"/>
        <v>18</v>
      </c>
      <c r="T13" s="7"/>
      <c r="U13" s="7"/>
      <c r="V13" s="57"/>
      <c r="W13" s="7"/>
      <c r="X13" s="57"/>
      <c r="Y13" s="58"/>
      <c r="Z13" s="7"/>
      <c r="AA13" s="7"/>
      <c r="AB13" s="7"/>
      <c r="AC13" s="7"/>
    </row>
    <row r="14" spans="1:29" x14ac:dyDescent="0.55000000000000004">
      <c r="A14" s="7" t="s">
        <v>365</v>
      </c>
      <c r="B14" s="7" t="s">
        <v>5</v>
      </c>
      <c r="C14" s="7" t="s">
        <v>289</v>
      </c>
      <c r="D14" s="7" t="s">
        <v>366</v>
      </c>
      <c r="E14" s="7">
        <v>10</v>
      </c>
      <c r="F14" s="26">
        <v>10</v>
      </c>
      <c r="G14" s="26">
        <v>10</v>
      </c>
      <c r="H14" s="26">
        <v>10</v>
      </c>
      <c r="I14" s="26">
        <v>10</v>
      </c>
      <c r="J14" s="26"/>
      <c r="K14" s="26"/>
      <c r="L14" s="26"/>
      <c r="M14" s="26">
        <v>37</v>
      </c>
      <c r="N14" s="36">
        <f t="shared" si="0"/>
        <v>7</v>
      </c>
      <c r="O14" s="7">
        <v>41</v>
      </c>
      <c r="P14" s="7">
        <v>26</v>
      </c>
      <c r="Q14" s="7">
        <f t="shared" si="1"/>
        <v>67</v>
      </c>
      <c r="R14" s="36">
        <f t="shared" si="2"/>
        <v>15</v>
      </c>
      <c r="S14" s="50">
        <f t="shared" si="3"/>
        <v>22</v>
      </c>
      <c r="T14" s="7"/>
      <c r="U14" s="7"/>
      <c r="V14" s="57"/>
      <c r="W14" s="7"/>
      <c r="X14" s="57"/>
      <c r="Y14" s="58"/>
      <c r="Z14" s="7"/>
      <c r="AA14" s="7"/>
      <c r="AB14" s="7"/>
      <c r="AC14" s="7"/>
    </row>
    <row r="15" spans="1:29" x14ac:dyDescent="0.55000000000000004">
      <c r="A15" s="7" t="s">
        <v>367</v>
      </c>
      <c r="B15" s="7" t="s">
        <v>5</v>
      </c>
      <c r="C15" s="7" t="s">
        <v>368</v>
      </c>
      <c r="D15" s="7" t="s">
        <v>369</v>
      </c>
      <c r="E15" s="7"/>
      <c r="F15" s="26">
        <v>10</v>
      </c>
      <c r="G15" s="26">
        <v>10</v>
      </c>
      <c r="H15" s="26"/>
      <c r="I15" s="26"/>
      <c r="J15" s="26"/>
      <c r="K15" s="26"/>
      <c r="L15" s="26"/>
      <c r="M15" s="26">
        <v>17</v>
      </c>
      <c r="N15" s="36">
        <f t="shared" si="0"/>
        <v>3</v>
      </c>
      <c r="O15" s="7">
        <v>33</v>
      </c>
      <c r="P15" s="7">
        <v>17</v>
      </c>
      <c r="Q15" s="7">
        <f t="shared" si="1"/>
        <v>50</v>
      </c>
      <c r="R15" s="36">
        <f t="shared" si="2"/>
        <v>11</v>
      </c>
      <c r="S15" s="50">
        <f t="shared" si="3"/>
        <v>14</v>
      </c>
      <c r="T15" s="7"/>
      <c r="U15" s="7"/>
      <c r="V15" s="57"/>
      <c r="W15" s="7"/>
      <c r="X15" s="57"/>
      <c r="Y15" s="58"/>
      <c r="Z15" s="7"/>
      <c r="AA15" s="7"/>
      <c r="AB15" s="7"/>
      <c r="AC15" s="7"/>
    </row>
    <row r="16" spans="1:29" x14ac:dyDescent="0.55000000000000004">
      <c r="A16" s="7" t="s">
        <v>370</v>
      </c>
      <c r="B16" s="7" t="s">
        <v>1</v>
      </c>
      <c r="C16" s="7" t="s">
        <v>371</v>
      </c>
      <c r="D16" s="7" t="s">
        <v>372</v>
      </c>
      <c r="E16" s="7"/>
      <c r="F16" s="26">
        <v>10</v>
      </c>
      <c r="G16" s="26">
        <v>10</v>
      </c>
      <c r="H16" s="26"/>
      <c r="I16" s="26">
        <v>9</v>
      </c>
      <c r="J16" s="26"/>
      <c r="K16" s="26"/>
      <c r="L16" s="26"/>
      <c r="M16" s="26">
        <v>31</v>
      </c>
      <c r="N16" s="36">
        <f t="shared" si="0"/>
        <v>6</v>
      </c>
      <c r="O16" s="7">
        <v>39</v>
      </c>
      <c r="P16" s="7">
        <v>24</v>
      </c>
      <c r="Q16" s="7">
        <f t="shared" si="1"/>
        <v>63</v>
      </c>
      <c r="R16" s="36">
        <f t="shared" si="2"/>
        <v>14</v>
      </c>
      <c r="S16" s="50">
        <f t="shared" si="3"/>
        <v>20</v>
      </c>
      <c r="T16" s="7"/>
      <c r="U16" s="7"/>
      <c r="V16" s="57"/>
      <c r="W16" s="7"/>
      <c r="X16" s="57"/>
      <c r="Y16" s="58"/>
      <c r="Z16" s="7"/>
      <c r="AA16" s="7"/>
      <c r="AB16" s="7"/>
      <c r="AC16" s="7"/>
    </row>
    <row r="17" spans="1:29" x14ac:dyDescent="0.55000000000000004">
      <c r="A17" s="7" t="s">
        <v>373</v>
      </c>
      <c r="B17" s="7" t="s">
        <v>5</v>
      </c>
      <c r="C17" s="7" t="s">
        <v>374</v>
      </c>
      <c r="D17" s="7" t="s">
        <v>375</v>
      </c>
      <c r="E17" s="7">
        <v>10</v>
      </c>
      <c r="F17" s="26">
        <v>10</v>
      </c>
      <c r="G17" s="26">
        <v>10</v>
      </c>
      <c r="H17" s="26">
        <v>10</v>
      </c>
      <c r="I17" s="26">
        <v>9</v>
      </c>
      <c r="J17" s="26"/>
      <c r="K17" s="26"/>
      <c r="L17" s="26"/>
      <c r="M17" s="26">
        <v>22</v>
      </c>
      <c r="N17" s="36">
        <f t="shared" si="0"/>
        <v>4</v>
      </c>
      <c r="O17" s="7">
        <v>36</v>
      </c>
      <c r="P17" s="7">
        <v>26</v>
      </c>
      <c r="Q17" s="7">
        <f t="shared" si="1"/>
        <v>62</v>
      </c>
      <c r="R17" s="36">
        <f t="shared" si="2"/>
        <v>14</v>
      </c>
      <c r="S17" s="50">
        <f t="shared" si="3"/>
        <v>18</v>
      </c>
      <c r="T17" s="7"/>
      <c r="U17" s="7"/>
      <c r="V17" s="57"/>
      <c r="W17" s="7"/>
      <c r="X17" s="57"/>
      <c r="Y17" s="58"/>
      <c r="Z17" s="7"/>
      <c r="AA17" s="7"/>
      <c r="AB17" s="7"/>
      <c r="AC17" s="7"/>
    </row>
    <row r="18" spans="1:29" x14ac:dyDescent="0.55000000000000004">
      <c r="A18" s="7" t="s">
        <v>376</v>
      </c>
      <c r="B18" s="7" t="s">
        <v>1</v>
      </c>
      <c r="C18" s="7" t="s">
        <v>377</v>
      </c>
      <c r="D18" s="7" t="s">
        <v>378</v>
      </c>
      <c r="E18" s="7">
        <v>10</v>
      </c>
      <c r="F18" s="26">
        <v>10</v>
      </c>
      <c r="G18" s="26">
        <v>10</v>
      </c>
      <c r="H18" s="26">
        <v>10</v>
      </c>
      <c r="I18" s="26">
        <v>10</v>
      </c>
      <c r="J18" s="26"/>
      <c r="K18" s="26"/>
      <c r="L18" s="26"/>
      <c r="M18" s="26">
        <v>33</v>
      </c>
      <c r="N18" s="36">
        <f t="shared" si="0"/>
        <v>7</v>
      </c>
      <c r="O18" s="7">
        <v>49</v>
      </c>
      <c r="P18" s="7">
        <v>28</v>
      </c>
      <c r="Q18" s="7">
        <f t="shared" si="1"/>
        <v>77</v>
      </c>
      <c r="R18" s="36">
        <f t="shared" si="2"/>
        <v>18</v>
      </c>
      <c r="S18" s="50">
        <f t="shared" si="3"/>
        <v>25</v>
      </c>
      <c r="T18" s="7"/>
      <c r="U18" s="7"/>
      <c r="V18" s="57"/>
      <c r="W18" s="7"/>
      <c r="X18" s="57"/>
      <c r="Y18" s="58"/>
      <c r="Z18" s="7"/>
      <c r="AA18" s="7"/>
      <c r="AB18" s="7"/>
      <c r="AC18" s="7"/>
    </row>
    <row r="19" spans="1:29" x14ac:dyDescent="0.55000000000000004">
      <c r="A19" s="7" t="s">
        <v>379</v>
      </c>
      <c r="B19" s="7" t="s">
        <v>1</v>
      </c>
      <c r="C19" s="7" t="s">
        <v>380</v>
      </c>
      <c r="D19" s="7" t="s">
        <v>381</v>
      </c>
      <c r="E19" s="7">
        <v>10</v>
      </c>
      <c r="F19" s="26">
        <v>10</v>
      </c>
      <c r="G19" s="26">
        <v>10</v>
      </c>
      <c r="H19" s="26">
        <v>10</v>
      </c>
      <c r="I19" s="26">
        <v>9</v>
      </c>
      <c r="J19" s="26"/>
      <c r="K19" s="26"/>
      <c r="L19" s="26"/>
      <c r="M19" s="26">
        <v>32</v>
      </c>
      <c r="N19" s="36">
        <f t="shared" si="0"/>
        <v>6</v>
      </c>
      <c r="O19" s="7">
        <v>35</v>
      </c>
      <c r="P19" s="7">
        <v>26</v>
      </c>
      <c r="Q19" s="7">
        <f t="shared" si="1"/>
        <v>61</v>
      </c>
      <c r="R19" s="36">
        <f t="shared" si="2"/>
        <v>14</v>
      </c>
      <c r="S19" s="50">
        <f t="shared" si="3"/>
        <v>20</v>
      </c>
      <c r="T19" s="7"/>
      <c r="U19" s="7"/>
      <c r="V19" s="57"/>
      <c r="W19" s="7"/>
      <c r="X19" s="57"/>
      <c r="Y19" s="58"/>
      <c r="Z19" s="7"/>
      <c r="AA19" s="7"/>
      <c r="AB19" s="7"/>
      <c r="AC19" s="7"/>
    </row>
    <row r="20" spans="1:29" x14ac:dyDescent="0.55000000000000004">
      <c r="A20" s="46" t="s">
        <v>382</v>
      </c>
      <c r="B20" s="46" t="s">
        <v>5</v>
      </c>
      <c r="C20" s="46" t="s">
        <v>383</v>
      </c>
      <c r="D20" s="46" t="s">
        <v>384</v>
      </c>
      <c r="E20" s="46"/>
      <c r="F20" s="47"/>
      <c r="G20" s="47"/>
      <c r="H20" s="47"/>
      <c r="I20" s="26"/>
      <c r="J20" s="26"/>
      <c r="K20" s="26"/>
      <c r="L20" s="26"/>
      <c r="M20" s="26"/>
      <c r="N20" s="36">
        <f t="shared" si="0"/>
        <v>0</v>
      </c>
      <c r="O20" s="7"/>
      <c r="P20" s="7"/>
      <c r="Q20" s="7">
        <f t="shared" si="1"/>
        <v>0</v>
      </c>
      <c r="R20" s="36">
        <f t="shared" si="2"/>
        <v>0</v>
      </c>
      <c r="S20" s="50">
        <f t="shared" si="3"/>
        <v>0</v>
      </c>
      <c r="T20" s="7"/>
      <c r="U20" s="7"/>
      <c r="V20" s="57"/>
      <c r="W20" s="7"/>
      <c r="X20" s="57"/>
      <c r="Y20" s="58"/>
      <c r="Z20" s="7"/>
      <c r="AA20" s="7"/>
      <c r="AB20" s="7"/>
      <c r="AC20" s="7"/>
    </row>
    <row r="21" spans="1:29" x14ac:dyDescent="0.55000000000000004">
      <c r="A21" s="7" t="s">
        <v>385</v>
      </c>
      <c r="B21" s="7" t="s">
        <v>1</v>
      </c>
      <c r="C21" s="7" t="s">
        <v>386</v>
      </c>
      <c r="D21" s="7" t="s">
        <v>387</v>
      </c>
      <c r="E21" s="7">
        <v>10</v>
      </c>
      <c r="F21" s="26">
        <v>10</v>
      </c>
      <c r="G21" s="26">
        <v>10</v>
      </c>
      <c r="H21" s="26">
        <v>10</v>
      </c>
      <c r="I21" s="26">
        <v>9</v>
      </c>
      <c r="J21" s="26"/>
      <c r="K21" s="26"/>
      <c r="L21" s="26"/>
      <c r="M21" s="26">
        <v>39</v>
      </c>
      <c r="N21" s="36">
        <f t="shared" si="0"/>
        <v>8</v>
      </c>
      <c r="O21" s="7">
        <v>40</v>
      </c>
      <c r="P21" s="7">
        <v>25</v>
      </c>
      <c r="Q21" s="7">
        <f t="shared" si="1"/>
        <v>65</v>
      </c>
      <c r="R21" s="36">
        <f t="shared" si="2"/>
        <v>15</v>
      </c>
      <c r="S21" s="50">
        <f t="shared" si="3"/>
        <v>23</v>
      </c>
      <c r="T21" s="7"/>
      <c r="U21" s="7"/>
      <c r="V21" s="57"/>
      <c r="W21" s="7"/>
      <c r="X21" s="57"/>
      <c r="Y21" s="58"/>
      <c r="Z21" s="7"/>
      <c r="AA21" s="7"/>
      <c r="AB21" s="7"/>
      <c r="AC21" s="7"/>
    </row>
    <row r="22" spans="1:29" x14ac:dyDescent="0.55000000000000004">
      <c r="A22" s="7" t="s">
        <v>388</v>
      </c>
      <c r="B22" s="7" t="s">
        <v>5</v>
      </c>
      <c r="C22" s="7" t="s">
        <v>389</v>
      </c>
      <c r="D22" s="7" t="s">
        <v>390</v>
      </c>
      <c r="E22" s="7">
        <v>10</v>
      </c>
      <c r="F22" s="26">
        <v>10</v>
      </c>
      <c r="G22" s="26">
        <v>10</v>
      </c>
      <c r="H22" s="26">
        <v>10</v>
      </c>
      <c r="I22" s="26">
        <v>10</v>
      </c>
      <c r="J22" s="26"/>
      <c r="K22" s="26"/>
      <c r="L22" s="26"/>
      <c r="M22" s="26">
        <v>35</v>
      </c>
      <c r="N22" s="36">
        <f t="shared" si="0"/>
        <v>7</v>
      </c>
      <c r="O22" s="7">
        <v>37</v>
      </c>
      <c r="P22" s="7">
        <v>30</v>
      </c>
      <c r="Q22" s="7">
        <f t="shared" si="1"/>
        <v>67</v>
      </c>
      <c r="R22" s="36">
        <f t="shared" si="2"/>
        <v>15</v>
      </c>
      <c r="S22" s="50">
        <f t="shared" si="3"/>
        <v>22</v>
      </c>
      <c r="T22" s="7"/>
      <c r="U22" s="7"/>
      <c r="V22" s="57"/>
      <c r="W22" s="7"/>
      <c r="X22" s="57"/>
      <c r="Y22" s="58"/>
      <c r="Z22" s="7"/>
      <c r="AA22" s="7"/>
      <c r="AB22" s="7"/>
      <c r="AC22" s="7"/>
    </row>
    <row r="23" spans="1:29" x14ac:dyDescent="0.55000000000000004">
      <c r="A23" s="7" t="s">
        <v>391</v>
      </c>
      <c r="B23" s="7" t="s">
        <v>5</v>
      </c>
      <c r="C23" s="7" t="s">
        <v>392</v>
      </c>
      <c r="D23" s="7" t="s">
        <v>393</v>
      </c>
      <c r="E23" s="7">
        <v>10</v>
      </c>
      <c r="F23" s="26">
        <v>10</v>
      </c>
      <c r="G23" s="26">
        <v>10</v>
      </c>
      <c r="H23" s="26">
        <v>10</v>
      </c>
      <c r="I23" s="26">
        <v>8</v>
      </c>
      <c r="J23" s="26"/>
      <c r="K23" s="26"/>
      <c r="L23" s="26"/>
      <c r="M23" s="26">
        <v>30</v>
      </c>
      <c r="N23" s="36">
        <f t="shared" si="0"/>
        <v>6</v>
      </c>
      <c r="O23" s="7">
        <v>41</v>
      </c>
      <c r="P23" s="7">
        <f>17+16</f>
        <v>33</v>
      </c>
      <c r="Q23" s="7">
        <f t="shared" si="1"/>
        <v>74</v>
      </c>
      <c r="R23" s="36">
        <f t="shared" si="2"/>
        <v>17</v>
      </c>
      <c r="S23" s="50">
        <f t="shared" si="3"/>
        <v>23</v>
      </c>
      <c r="T23" s="7"/>
      <c r="U23" s="7"/>
      <c r="V23" s="57"/>
      <c r="W23" s="7"/>
      <c r="X23" s="57"/>
      <c r="Y23" s="58"/>
      <c r="Z23" s="7"/>
      <c r="AA23" s="7"/>
      <c r="AB23" s="7"/>
      <c r="AC23" s="7"/>
    </row>
    <row r="24" spans="1:29" x14ac:dyDescent="0.55000000000000004">
      <c r="A24" s="7" t="s">
        <v>394</v>
      </c>
      <c r="B24" s="7" t="s">
        <v>5</v>
      </c>
      <c r="C24" s="7" t="s">
        <v>395</v>
      </c>
      <c r="D24" s="7" t="s">
        <v>396</v>
      </c>
      <c r="E24" s="7">
        <v>10</v>
      </c>
      <c r="F24" s="26">
        <v>10</v>
      </c>
      <c r="G24" s="26">
        <v>10</v>
      </c>
      <c r="H24" s="26">
        <v>10</v>
      </c>
      <c r="I24" s="26">
        <v>8</v>
      </c>
      <c r="J24" s="26"/>
      <c r="K24" s="26"/>
      <c r="L24" s="26"/>
      <c r="M24" s="26">
        <v>32</v>
      </c>
      <c r="N24" s="36">
        <f t="shared" si="0"/>
        <v>6</v>
      </c>
      <c r="O24" s="7">
        <v>39</v>
      </c>
      <c r="P24" s="7">
        <f>19+14</f>
        <v>33</v>
      </c>
      <c r="Q24" s="7">
        <f t="shared" si="1"/>
        <v>72</v>
      </c>
      <c r="R24" s="36">
        <f t="shared" si="2"/>
        <v>16</v>
      </c>
      <c r="S24" s="50">
        <f t="shared" si="3"/>
        <v>22</v>
      </c>
      <c r="T24" s="7"/>
      <c r="U24" s="7"/>
      <c r="V24" s="57"/>
      <c r="W24" s="7"/>
      <c r="X24" s="57"/>
      <c r="Y24" s="58"/>
      <c r="Z24" s="7"/>
      <c r="AA24" s="7"/>
      <c r="AB24" s="7"/>
      <c r="AC24" s="7"/>
    </row>
    <row r="25" spans="1:29" x14ac:dyDescent="0.55000000000000004">
      <c r="A25" s="7" t="s">
        <v>397</v>
      </c>
      <c r="B25" s="7" t="s">
        <v>5</v>
      </c>
      <c r="C25" s="7" t="s">
        <v>398</v>
      </c>
      <c r="D25" s="7" t="s">
        <v>399</v>
      </c>
      <c r="E25" s="49"/>
      <c r="F25" s="26">
        <v>10</v>
      </c>
      <c r="G25" s="26">
        <v>10</v>
      </c>
      <c r="H25" s="26">
        <v>10</v>
      </c>
      <c r="I25" s="26"/>
      <c r="J25" s="26"/>
      <c r="K25" s="26"/>
      <c r="L25" s="26"/>
      <c r="M25" s="26">
        <v>34</v>
      </c>
      <c r="N25" s="36">
        <f t="shared" si="0"/>
        <v>7</v>
      </c>
      <c r="O25" s="7">
        <v>40</v>
      </c>
      <c r="P25" s="7">
        <f>15+11</f>
        <v>26</v>
      </c>
      <c r="Q25" s="7">
        <f t="shared" si="1"/>
        <v>66</v>
      </c>
      <c r="R25" s="36">
        <f t="shared" si="2"/>
        <v>15</v>
      </c>
      <c r="S25" s="50">
        <f t="shared" si="3"/>
        <v>22</v>
      </c>
      <c r="T25" s="7"/>
      <c r="U25" s="7"/>
      <c r="V25" s="57"/>
      <c r="W25" s="7"/>
      <c r="X25" s="57"/>
      <c r="Y25" s="58"/>
      <c r="Z25" s="7"/>
      <c r="AA25" s="7"/>
      <c r="AB25" s="7"/>
      <c r="AC25" s="7"/>
    </row>
    <row r="26" spans="1:29" x14ac:dyDescent="0.55000000000000004">
      <c r="A26" s="7" t="s">
        <v>400</v>
      </c>
      <c r="B26" s="7" t="s">
        <v>1</v>
      </c>
      <c r="C26" s="7" t="s">
        <v>401</v>
      </c>
      <c r="D26" s="7" t="s">
        <v>402</v>
      </c>
      <c r="E26" s="7">
        <v>10</v>
      </c>
      <c r="F26" s="26">
        <v>10</v>
      </c>
      <c r="G26" s="26">
        <v>10</v>
      </c>
      <c r="H26" s="26">
        <v>10</v>
      </c>
      <c r="I26" s="26">
        <v>9</v>
      </c>
      <c r="J26" s="26"/>
      <c r="K26" s="26"/>
      <c r="L26" s="26"/>
      <c r="M26" s="26">
        <v>31</v>
      </c>
      <c r="N26" s="36">
        <f t="shared" si="0"/>
        <v>6</v>
      </c>
      <c r="O26" s="7">
        <v>30</v>
      </c>
      <c r="P26" s="7">
        <f>12+18</f>
        <v>30</v>
      </c>
      <c r="Q26" s="7">
        <f t="shared" si="1"/>
        <v>60</v>
      </c>
      <c r="R26" s="36">
        <f t="shared" si="2"/>
        <v>14</v>
      </c>
      <c r="S26" s="50">
        <f t="shared" si="3"/>
        <v>20</v>
      </c>
      <c r="T26" s="7"/>
      <c r="U26" s="7"/>
      <c r="V26" s="57"/>
      <c r="W26" s="7"/>
      <c r="X26" s="57"/>
      <c r="Y26" s="58"/>
      <c r="Z26" s="7"/>
      <c r="AA26" s="7"/>
      <c r="AB26" s="7"/>
      <c r="AC26" s="7"/>
    </row>
    <row r="27" spans="1:29" x14ac:dyDescent="0.55000000000000004">
      <c r="A27" s="7" t="s">
        <v>403</v>
      </c>
      <c r="B27" s="7" t="s">
        <v>5</v>
      </c>
      <c r="C27" s="7" t="s">
        <v>404</v>
      </c>
      <c r="D27" s="7" t="s">
        <v>405</v>
      </c>
      <c r="E27" s="7">
        <v>10</v>
      </c>
      <c r="F27" s="26">
        <v>10</v>
      </c>
      <c r="G27" s="26">
        <v>10</v>
      </c>
      <c r="H27" s="26">
        <v>10</v>
      </c>
      <c r="I27" s="26">
        <v>8</v>
      </c>
      <c r="J27" s="26"/>
      <c r="K27" s="26"/>
      <c r="L27" s="26"/>
      <c r="M27" s="26">
        <v>33</v>
      </c>
      <c r="N27" s="36">
        <f t="shared" si="0"/>
        <v>7</v>
      </c>
      <c r="O27" s="7">
        <v>36</v>
      </c>
      <c r="P27" s="7">
        <v>27</v>
      </c>
      <c r="Q27" s="7">
        <f t="shared" si="1"/>
        <v>63</v>
      </c>
      <c r="R27" s="36">
        <f t="shared" si="2"/>
        <v>14</v>
      </c>
      <c r="S27" s="50">
        <f t="shared" si="3"/>
        <v>21</v>
      </c>
      <c r="T27" s="7"/>
      <c r="U27" s="7"/>
      <c r="V27" s="57"/>
      <c r="W27" s="7"/>
      <c r="X27" s="57"/>
      <c r="Y27" s="58"/>
      <c r="Z27" s="7"/>
      <c r="AA27" s="7"/>
      <c r="AB27" s="7"/>
      <c r="AC27" s="7"/>
    </row>
    <row r="28" spans="1:29" x14ac:dyDescent="0.55000000000000004">
      <c r="A28" s="7" t="s">
        <v>406</v>
      </c>
      <c r="B28" s="7" t="s">
        <v>5</v>
      </c>
      <c r="C28" s="7" t="s">
        <v>407</v>
      </c>
      <c r="D28" s="7" t="s">
        <v>408</v>
      </c>
      <c r="E28" s="7">
        <v>10</v>
      </c>
      <c r="F28" s="26">
        <v>10</v>
      </c>
      <c r="G28" s="26">
        <v>10</v>
      </c>
      <c r="H28" s="26">
        <v>10</v>
      </c>
      <c r="I28" s="26">
        <v>9</v>
      </c>
      <c r="J28" s="26"/>
      <c r="K28" s="26"/>
      <c r="L28" s="26"/>
      <c r="M28" s="26">
        <v>27</v>
      </c>
      <c r="N28" s="36">
        <f t="shared" si="0"/>
        <v>5</v>
      </c>
      <c r="O28" s="7">
        <v>32</v>
      </c>
      <c r="P28" s="7">
        <v>32</v>
      </c>
      <c r="Q28" s="7">
        <f t="shared" si="1"/>
        <v>64</v>
      </c>
      <c r="R28" s="36">
        <f t="shared" si="2"/>
        <v>15</v>
      </c>
      <c r="S28" s="50">
        <f t="shared" si="3"/>
        <v>20</v>
      </c>
      <c r="T28" s="7"/>
      <c r="U28" s="7"/>
      <c r="V28" s="57"/>
      <c r="W28" s="7"/>
      <c r="X28" s="57"/>
      <c r="Y28" s="58"/>
      <c r="Z28" s="7"/>
      <c r="AA28" s="7"/>
      <c r="AB28" s="7"/>
      <c r="AC28" s="7"/>
    </row>
    <row r="29" spans="1:29" x14ac:dyDescent="0.55000000000000004">
      <c r="A29" s="46" t="s">
        <v>409</v>
      </c>
      <c r="B29" s="46" t="s">
        <v>1</v>
      </c>
      <c r="C29" s="46" t="s">
        <v>410</v>
      </c>
      <c r="D29" s="46" t="s">
        <v>411</v>
      </c>
      <c r="E29" s="46"/>
      <c r="F29" s="47"/>
      <c r="G29" s="47"/>
      <c r="H29" s="47"/>
      <c r="I29" s="26"/>
      <c r="J29" s="26"/>
      <c r="K29" s="26"/>
      <c r="L29" s="26"/>
      <c r="M29" s="26"/>
      <c r="N29" s="36">
        <f t="shared" si="0"/>
        <v>0</v>
      </c>
      <c r="O29" s="7"/>
      <c r="P29" s="7"/>
      <c r="Q29" s="7">
        <f t="shared" si="1"/>
        <v>0</v>
      </c>
      <c r="R29" s="36">
        <f t="shared" si="2"/>
        <v>0</v>
      </c>
      <c r="S29" s="50">
        <f t="shared" si="3"/>
        <v>0</v>
      </c>
      <c r="T29" s="7"/>
      <c r="U29" s="7"/>
      <c r="V29" s="57"/>
      <c r="W29" s="7"/>
      <c r="X29" s="57"/>
      <c r="Y29" s="58"/>
      <c r="Z29" s="7"/>
      <c r="AA29" s="7"/>
      <c r="AB29" s="7"/>
      <c r="AC29" s="7"/>
    </row>
    <row r="30" spans="1:29" x14ac:dyDescent="0.55000000000000004">
      <c r="A30" s="7" t="s">
        <v>412</v>
      </c>
      <c r="B30" s="7" t="s">
        <v>5</v>
      </c>
      <c r="C30" s="7" t="s">
        <v>413</v>
      </c>
      <c r="D30" s="7" t="s">
        <v>414</v>
      </c>
      <c r="E30" s="7">
        <v>10</v>
      </c>
      <c r="F30" s="26">
        <v>10</v>
      </c>
      <c r="G30" s="26">
        <v>10</v>
      </c>
      <c r="H30" s="26">
        <v>10</v>
      </c>
      <c r="I30" s="26">
        <v>9</v>
      </c>
      <c r="J30" s="26"/>
      <c r="K30" s="26"/>
      <c r="L30" s="26"/>
      <c r="M30" s="26">
        <v>37</v>
      </c>
      <c r="N30" s="36">
        <f t="shared" si="0"/>
        <v>7</v>
      </c>
      <c r="O30" s="7">
        <v>37</v>
      </c>
      <c r="P30" s="7">
        <f>14+12</f>
        <v>26</v>
      </c>
      <c r="Q30" s="7">
        <f t="shared" si="1"/>
        <v>63</v>
      </c>
      <c r="R30" s="36">
        <f t="shared" si="2"/>
        <v>14</v>
      </c>
      <c r="S30" s="50">
        <f t="shared" si="3"/>
        <v>21</v>
      </c>
      <c r="T30" s="7"/>
      <c r="U30" s="7"/>
      <c r="V30" s="57"/>
      <c r="W30" s="7"/>
      <c r="X30" s="57"/>
      <c r="Y30" s="58"/>
      <c r="Z30" s="7"/>
      <c r="AA30" s="7"/>
      <c r="AB30" s="7"/>
      <c r="AC30" s="7"/>
    </row>
    <row r="31" spans="1:29" x14ac:dyDescent="0.55000000000000004">
      <c r="A31" s="7" t="s">
        <v>415</v>
      </c>
      <c r="B31" s="7" t="s">
        <v>5</v>
      </c>
      <c r="C31" s="7" t="s">
        <v>416</v>
      </c>
      <c r="D31" s="7" t="s">
        <v>417</v>
      </c>
      <c r="E31" s="7">
        <v>10</v>
      </c>
      <c r="F31" s="26">
        <v>10</v>
      </c>
      <c r="G31" s="26">
        <v>10</v>
      </c>
      <c r="H31" s="26">
        <v>10</v>
      </c>
      <c r="I31" s="26">
        <v>8</v>
      </c>
      <c r="J31" s="26"/>
      <c r="K31" s="26"/>
      <c r="L31" s="26"/>
      <c r="M31" s="26">
        <v>31</v>
      </c>
      <c r="N31" s="36">
        <f t="shared" si="0"/>
        <v>6</v>
      </c>
      <c r="O31" s="7">
        <v>40</v>
      </c>
      <c r="P31" s="7">
        <f>12+10</f>
        <v>22</v>
      </c>
      <c r="Q31" s="7">
        <f t="shared" si="1"/>
        <v>62</v>
      </c>
      <c r="R31" s="36">
        <f t="shared" si="2"/>
        <v>14</v>
      </c>
      <c r="S31" s="50">
        <f t="shared" si="3"/>
        <v>20</v>
      </c>
      <c r="T31" s="7"/>
      <c r="U31" s="7"/>
      <c r="V31" s="57"/>
      <c r="W31" s="7"/>
      <c r="X31" s="57"/>
      <c r="Y31" s="58"/>
      <c r="Z31" s="7"/>
      <c r="AA31" s="7"/>
      <c r="AB31" s="7"/>
      <c r="AC31" s="7"/>
    </row>
    <row r="32" spans="1:29" x14ac:dyDescent="0.55000000000000004">
      <c r="A32" s="7" t="s">
        <v>418</v>
      </c>
      <c r="B32" s="7" t="s">
        <v>5</v>
      </c>
      <c r="C32" s="7" t="s">
        <v>419</v>
      </c>
      <c r="D32" s="7" t="s">
        <v>420</v>
      </c>
      <c r="E32" s="7">
        <v>10</v>
      </c>
      <c r="F32" s="26">
        <v>10</v>
      </c>
      <c r="G32" s="26">
        <v>10</v>
      </c>
      <c r="H32" s="26">
        <v>10</v>
      </c>
      <c r="I32" s="26">
        <v>10</v>
      </c>
      <c r="J32" s="26"/>
      <c r="K32" s="26"/>
      <c r="L32" s="26"/>
      <c r="M32" s="26">
        <v>23</v>
      </c>
      <c r="N32" s="36">
        <f t="shared" si="0"/>
        <v>5</v>
      </c>
      <c r="O32" s="7">
        <v>32</v>
      </c>
      <c r="P32" s="7">
        <v>18</v>
      </c>
      <c r="Q32" s="7">
        <f t="shared" si="1"/>
        <v>50</v>
      </c>
      <c r="R32" s="36">
        <f t="shared" si="2"/>
        <v>11</v>
      </c>
      <c r="S32" s="50">
        <f t="shared" si="3"/>
        <v>16</v>
      </c>
      <c r="T32" s="7"/>
      <c r="U32" s="7"/>
      <c r="V32" s="57"/>
      <c r="W32" s="7"/>
      <c r="X32" s="57"/>
      <c r="Y32" s="58"/>
      <c r="Z32" s="7"/>
      <c r="AA32" s="7"/>
      <c r="AB32" s="7"/>
      <c r="AC32" s="7"/>
    </row>
    <row r="33" spans="1:29" x14ac:dyDescent="0.55000000000000004">
      <c r="A33" s="7" t="s">
        <v>421</v>
      </c>
      <c r="B33" s="7" t="s">
        <v>5</v>
      </c>
      <c r="C33" s="7" t="s">
        <v>333</v>
      </c>
      <c r="D33" s="7" t="s">
        <v>422</v>
      </c>
      <c r="E33" s="7">
        <v>10</v>
      </c>
      <c r="F33" s="26">
        <v>10</v>
      </c>
      <c r="G33" s="26">
        <v>10</v>
      </c>
      <c r="H33" s="26">
        <v>10</v>
      </c>
      <c r="I33" s="26">
        <v>10</v>
      </c>
      <c r="J33" s="26"/>
      <c r="K33" s="26"/>
      <c r="L33" s="26"/>
      <c r="M33" s="26">
        <v>34</v>
      </c>
      <c r="N33" s="36">
        <f t="shared" si="0"/>
        <v>7</v>
      </c>
      <c r="O33" s="7">
        <v>33</v>
      </c>
      <c r="P33" s="7">
        <v>22</v>
      </c>
      <c r="Q33" s="7">
        <f t="shared" si="1"/>
        <v>55</v>
      </c>
      <c r="R33" s="36">
        <f t="shared" si="2"/>
        <v>13</v>
      </c>
      <c r="S33" s="50">
        <f t="shared" si="3"/>
        <v>20</v>
      </c>
      <c r="T33" s="7"/>
      <c r="U33" s="7"/>
      <c r="V33" s="57"/>
      <c r="W33" s="7"/>
      <c r="X33" s="57"/>
      <c r="Y33" s="58"/>
      <c r="Z33" s="7"/>
      <c r="AA33" s="7"/>
      <c r="AB33" s="7"/>
      <c r="AC33" s="7"/>
    </row>
    <row r="34" spans="1:29" x14ac:dyDescent="0.55000000000000004">
      <c r="A34" s="46" t="s">
        <v>423</v>
      </c>
      <c r="B34" s="46" t="s">
        <v>5</v>
      </c>
      <c r="C34" s="46" t="s">
        <v>424</v>
      </c>
      <c r="D34" s="46" t="s">
        <v>425</v>
      </c>
      <c r="E34" s="46"/>
      <c r="F34" s="47"/>
      <c r="G34" s="47"/>
      <c r="H34" s="47"/>
      <c r="I34" s="26"/>
      <c r="J34" s="26"/>
      <c r="K34" s="26"/>
      <c r="L34" s="26"/>
      <c r="M34" s="26"/>
      <c r="N34" s="36">
        <f t="shared" si="0"/>
        <v>0</v>
      </c>
      <c r="O34" s="7"/>
      <c r="P34" s="7"/>
      <c r="Q34" s="7">
        <f t="shared" si="1"/>
        <v>0</v>
      </c>
      <c r="R34" s="36">
        <f t="shared" si="2"/>
        <v>0</v>
      </c>
      <c r="S34" s="50">
        <f t="shared" si="3"/>
        <v>0</v>
      </c>
      <c r="T34" s="7"/>
      <c r="U34" s="7"/>
      <c r="V34" s="57"/>
      <c r="W34" s="7"/>
      <c r="X34" s="57"/>
      <c r="Y34" s="58"/>
      <c r="Z34" s="7"/>
      <c r="AA34" s="7"/>
      <c r="AB34" s="7"/>
      <c r="AC34" s="7"/>
    </row>
    <row r="35" spans="1:29" x14ac:dyDescent="0.55000000000000004">
      <c r="A35" s="7" t="s">
        <v>426</v>
      </c>
      <c r="B35" s="7" t="s">
        <v>5</v>
      </c>
      <c r="C35" s="7" t="s">
        <v>427</v>
      </c>
      <c r="D35" s="7" t="s">
        <v>428</v>
      </c>
      <c r="E35" s="7">
        <v>10</v>
      </c>
      <c r="F35" s="26">
        <v>10</v>
      </c>
      <c r="G35" s="26">
        <v>10</v>
      </c>
      <c r="H35" s="26">
        <v>10</v>
      </c>
      <c r="I35" s="26">
        <v>10</v>
      </c>
      <c r="J35" s="26"/>
      <c r="K35" s="26"/>
      <c r="L35" s="26"/>
      <c r="M35" s="26">
        <v>23</v>
      </c>
      <c r="N35" s="36">
        <f t="shared" si="0"/>
        <v>5</v>
      </c>
      <c r="O35" s="7">
        <v>34</v>
      </c>
      <c r="P35" s="7">
        <v>14</v>
      </c>
      <c r="Q35" s="7">
        <f t="shared" si="1"/>
        <v>48</v>
      </c>
      <c r="R35" s="36">
        <f t="shared" si="2"/>
        <v>11</v>
      </c>
      <c r="S35" s="50">
        <f t="shared" si="3"/>
        <v>16</v>
      </c>
      <c r="T35" s="7"/>
      <c r="U35" s="7"/>
      <c r="V35" s="57"/>
      <c r="W35" s="7"/>
      <c r="X35" s="57"/>
      <c r="Y35" s="58"/>
      <c r="Z35" s="7"/>
      <c r="AA35" s="7"/>
      <c r="AB35" s="7"/>
      <c r="AC35" s="7"/>
    </row>
    <row r="36" spans="1:29" x14ac:dyDescent="0.55000000000000004">
      <c r="A36" s="7" t="s">
        <v>429</v>
      </c>
      <c r="B36" s="7" t="s">
        <v>1</v>
      </c>
      <c r="C36" s="7" t="s">
        <v>430</v>
      </c>
      <c r="D36" s="7" t="s">
        <v>431</v>
      </c>
      <c r="E36" s="7">
        <v>10</v>
      </c>
      <c r="F36" s="26">
        <v>10</v>
      </c>
      <c r="G36" s="26">
        <v>10</v>
      </c>
      <c r="H36" s="26">
        <v>10</v>
      </c>
      <c r="I36" s="26">
        <v>9</v>
      </c>
      <c r="J36" s="26"/>
      <c r="K36" s="26"/>
      <c r="L36" s="26"/>
      <c r="M36" s="26">
        <v>30</v>
      </c>
      <c r="N36" s="36">
        <f t="shared" si="0"/>
        <v>6</v>
      </c>
      <c r="O36" s="7">
        <v>38</v>
      </c>
      <c r="P36" s="7">
        <v>21</v>
      </c>
      <c r="Q36" s="7">
        <f t="shared" si="1"/>
        <v>59</v>
      </c>
      <c r="R36" s="36">
        <f t="shared" si="2"/>
        <v>13</v>
      </c>
      <c r="S36" s="50">
        <f t="shared" si="3"/>
        <v>19</v>
      </c>
      <c r="T36" s="7"/>
      <c r="U36" s="7"/>
      <c r="V36" s="57"/>
      <c r="W36" s="7"/>
      <c r="X36" s="57"/>
      <c r="Y36" s="58"/>
      <c r="Z36" s="7"/>
      <c r="AA36" s="7"/>
      <c r="AB36" s="7"/>
      <c r="AC36" s="7"/>
    </row>
    <row r="37" spans="1:29" x14ac:dyDescent="0.55000000000000004">
      <c r="A37" s="7" t="s">
        <v>432</v>
      </c>
      <c r="B37" s="7" t="s">
        <v>1</v>
      </c>
      <c r="C37" s="7" t="s">
        <v>433</v>
      </c>
      <c r="D37" s="7" t="s">
        <v>434</v>
      </c>
      <c r="E37" s="7">
        <v>10</v>
      </c>
      <c r="F37" s="26">
        <v>10</v>
      </c>
      <c r="G37" s="26">
        <v>10</v>
      </c>
      <c r="H37" s="26">
        <v>10</v>
      </c>
      <c r="I37" s="26">
        <v>10</v>
      </c>
      <c r="J37" s="26"/>
      <c r="K37" s="26"/>
      <c r="L37" s="26"/>
      <c r="M37" s="26">
        <v>25</v>
      </c>
      <c r="N37" s="36">
        <f t="shared" si="0"/>
        <v>5</v>
      </c>
      <c r="O37" s="7">
        <v>32</v>
      </c>
      <c r="P37" s="7">
        <v>16</v>
      </c>
      <c r="Q37" s="7">
        <f t="shared" si="1"/>
        <v>48</v>
      </c>
      <c r="R37" s="36">
        <f t="shared" si="2"/>
        <v>11</v>
      </c>
      <c r="S37" s="50">
        <f t="shared" si="3"/>
        <v>16</v>
      </c>
      <c r="T37" s="7"/>
      <c r="U37" s="7"/>
      <c r="V37" s="57"/>
      <c r="W37" s="7"/>
      <c r="X37" s="57"/>
      <c r="Y37" s="58"/>
      <c r="Z37" s="7"/>
      <c r="AA37" s="7"/>
      <c r="AB37" s="7"/>
      <c r="AC37" s="7"/>
    </row>
    <row r="38" spans="1:29" x14ac:dyDescent="0.55000000000000004">
      <c r="A38" s="7" t="s">
        <v>435</v>
      </c>
      <c r="B38" s="7" t="s">
        <v>5</v>
      </c>
      <c r="C38" s="7" t="s">
        <v>436</v>
      </c>
      <c r="D38" s="7" t="s">
        <v>437</v>
      </c>
      <c r="E38" s="7">
        <v>10</v>
      </c>
      <c r="F38" s="26">
        <v>10</v>
      </c>
      <c r="G38" s="26">
        <v>10</v>
      </c>
      <c r="H38" s="26">
        <v>10</v>
      </c>
      <c r="I38" s="26">
        <v>9</v>
      </c>
      <c r="J38" s="26"/>
      <c r="K38" s="26"/>
      <c r="L38" s="26"/>
      <c r="M38" s="26">
        <v>25</v>
      </c>
      <c r="N38" s="36">
        <f t="shared" si="0"/>
        <v>5</v>
      </c>
      <c r="O38" s="7">
        <v>35</v>
      </c>
      <c r="P38" s="7">
        <v>31</v>
      </c>
      <c r="Q38" s="7">
        <f t="shared" si="1"/>
        <v>66</v>
      </c>
      <c r="R38" s="36">
        <f t="shared" si="2"/>
        <v>15</v>
      </c>
      <c r="S38" s="50">
        <f t="shared" si="3"/>
        <v>20</v>
      </c>
      <c r="T38" s="7"/>
      <c r="U38" s="7"/>
      <c r="V38" s="57"/>
      <c r="W38" s="7"/>
      <c r="X38" s="57"/>
      <c r="Y38" s="58"/>
      <c r="Z38" s="7"/>
      <c r="AA38" s="7"/>
      <c r="AB38" s="7"/>
      <c r="AC38" s="7"/>
    </row>
    <row r="39" spans="1:29" x14ac:dyDescent="0.55000000000000004">
      <c r="A39" s="46" t="s">
        <v>438</v>
      </c>
      <c r="B39" s="46" t="s">
        <v>5</v>
      </c>
      <c r="C39" s="46" t="s">
        <v>439</v>
      </c>
      <c r="D39" s="46" t="s">
        <v>440</v>
      </c>
      <c r="E39" s="46"/>
      <c r="F39" s="47"/>
      <c r="G39" s="47"/>
      <c r="H39" s="47"/>
      <c r="I39" s="26"/>
      <c r="J39" s="26"/>
      <c r="K39" s="26"/>
      <c r="L39" s="26"/>
      <c r="M39" s="26"/>
      <c r="N39" s="36">
        <f t="shared" si="0"/>
        <v>0</v>
      </c>
      <c r="O39" s="7"/>
      <c r="P39" s="7"/>
      <c r="Q39" s="7">
        <f t="shared" si="1"/>
        <v>0</v>
      </c>
      <c r="R39" s="36">
        <f t="shared" si="2"/>
        <v>0</v>
      </c>
      <c r="S39" s="50">
        <f t="shared" si="3"/>
        <v>0</v>
      </c>
      <c r="T39" s="7"/>
      <c r="U39" s="7"/>
      <c r="V39" s="57"/>
      <c r="W39" s="7"/>
      <c r="X39" s="57"/>
      <c r="Y39" s="58"/>
      <c r="Z39" s="7"/>
      <c r="AA39" s="7"/>
      <c r="AB39" s="7"/>
      <c r="AC39" s="7"/>
    </row>
    <row r="40" spans="1:29" x14ac:dyDescent="0.55000000000000004">
      <c r="A40" s="46" t="s">
        <v>441</v>
      </c>
      <c r="B40" s="46" t="s">
        <v>1</v>
      </c>
      <c r="C40" s="46" t="s">
        <v>442</v>
      </c>
      <c r="D40" s="46" t="s">
        <v>443</v>
      </c>
      <c r="E40" s="46"/>
      <c r="F40" s="47"/>
      <c r="G40" s="47"/>
      <c r="H40" s="47"/>
      <c r="I40" s="26"/>
      <c r="J40" s="26"/>
      <c r="K40" s="26"/>
      <c r="L40" s="26"/>
      <c r="M40" s="26"/>
      <c r="N40" s="36">
        <f t="shared" si="0"/>
        <v>0</v>
      </c>
      <c r="O40" s="7"/>
      <c r="P40" s="7"/>
      <c r="Q40" s="7">
        <f t="shared" si="1"/>
        <v>0</v>
      </c>
      <c r="R40" s="36">
        <f t="shared" si="2"/>
        <v>0</v>
      </c>
      <c r="S40" s="50">
        <f t="shared" si="3"/>
        <v>0</v>
      </c>
      <c r="T40" s="7"/>
      <c r="U40" s="7"/>
      <c r="V40" s="57"/>
      <c r="W40" s="7"/>
      <c r="X40" s="57"/>
      <c r="Y40" s="58"/>
      <c r="Z40" s="7"/>
      <c r="AA40" s="7"/>
      <c r="AB40" s="7"/>
      <c r="AC40" s="7"/>
    </row>
    <row r="41" spans="1:29" x14ac:dyDescent="0.55000000000000004">
      <c r="A41" s="7" t="s">
        <v>444</v>
      </c>
      <c r="B41" s="7" t="s">
        <v>5</v>
      </c>
      <c r="C41" s="7" t="s">
        <v>445</v>
      </c>
      <c r="D41" s="7" t="s">
        <v>446</v>
      </c>
      <c r="E41" s="7">
        <v>10</v>
      </c>
      <c r="F41" s="26">
        <v>10</v>
      </c>
      <c r="G41" s="26">
        <v>10</v>
      </c>
      <c r="H41" s="26">
        <v>10</v>
      </c>
      <c r="I41" s="26">
        <v>8</v>
      </c>
      <c r="J41" s="26"/>
      <c r="K41" s="26"/>
      <c r="L41" s="26"/>
      <c r="M41" s="26">
        <v>28</v>
      </c>
      <c r="N41" s="36">
        <f t="shared" si="0"/>
        <v>6</v>
      </c>
      <c r="O41" s="7">
        <v>23</v>
      </c>
      <c r="P41" s="7">
        <v>29</v>
      </c>
      <c r="Q41" s="7">
        <f t="shared" si="1"/>
        <v>52</v>
      </c>
      <c r="R41" s="36">
        <f t="shared" si="2"/>
        <v>12</v>
      </c>
      <c r="S41" s="50">
        <f t="shared" si="3"/>
        <v>18</v>
      </c>
      <c r="T41" s="7"/>
      <c r="U41" s="7"/>
      <c r="V41" s="57"/>
      <c r="W41" s="7"/>
      <c r="X41" s="57"/>
      <c r="Y41" s="58"/>
      <c r="Z41" s="7"/>
      <c r="AA41" s="7"/>
      <c r="AB41" s="7"/>
      <c r="AC41" s="7"/>
    </row>
    <row r="42" spans="1:29" x14ac:dyDescent="0.55000000000000004">
      <c r="A42" s="7" t="s">
        <v>447</v>
      </c>
      <c r="B42" s="7" t="s">
        <v>1</v>
      </c>
      <c r="C42" s="7" t="s">
        <v>448</v>
      </c>
      <c r="D42" s="7" t="s">
        <v>449</v>
      </c>
      <c r="E42" s="7">
        <v>10</v>
      </c>
      <c r="F42" s="26">
        <v>10</v>
      </c>
      <c r="G42" s="26">
        <v>10</v>
      </c>
      <c r="H42" s="26">
        <v>10</v>
      </c>
      <c r="I42" s="26">
        <v>10</v>
      </c>
      <c r="J42" s="26"/>
      <c r="K42" s="26"/>
      <c r="L42" s="26"/>
      <c r="M42" s="26">
        <v>20</v>
      </c>
      <c r="N42" s="36">
        <f t="shared" si="0"/>
        <v>4</v>
      </c>
      <c r="O42" s="7">
        <v>33</v>
      </c>
      <c r="P42" s="7">
        <v>26</v>
      </c>
      <c r="Q42" s="7">
        <f t="shared" si="1"/>
        <v>59</v>
      </c>
      <c r="R42" s="36">
        <f t="shared" si="2"/>
        <v>13</v>
      </c>
      <c r="S42" s="50">
        <f t="shared" si="3"/>
        <v>17</v>
      </c>
      <c r="T42" s="7"/>
      <c r="U42" s="7"/>
      <c r="V42" s="57"/>
      <c r="W42" s="7"/>
      <c r="X42" s="57"/>
      <c r="Y42" s="58"/>
      <c r="Z42" s="7"/>
      <c r="AA42" s="7"/>
      <c r="AB42" s="7"/>
      <c r="AC42" s="7"/>
    </row>
    <row r="43" spans="1:29" x14ac:dyDescent="0.55000000000000004">
      <c r="A43" s="7" t="s">
        <v>450</v>
      </c>
      <c r="B43" s="7" t="s">
        <v>1</v>
      </c>
      <c r="C43" s="7" t="s">
        <v>451</v>
      </c>
      <c r="D43" s="7" t="s">
        <v>452</v>
      </c>
      <c r="E43" s="7">
        <v>10</v>
      </c>
      <c r="F43" s="26">
        <v>10</v>
      </c>
      <c r="G43" s="26">
        <v>10</v>
      </c>
      <c r="H43" s="26">
        <v>10</v>
      </c>
      <c r="I43" s="26">
        <v>10</v>
      </c>
      <c r="J43" s="26"/>
      <c r="K43" s="26"/>
      <c r="L43" s="26"/>
      <c r="M43" s="26">
        <v>20</v>
      </c>
      <c r="N43" s="36">
        <f t="shared" si="0"/>
        <v>4</v>
      </c>
      <c r="O43" s="7">
        <v>34</v>
      </c>
      <c r="P43" s="7">
        <v>22</v>
      </c>
      <c r="Q43" s="7">
        <f t="shared" si="1"/>
        <v>56</v>
      </c>
      <c r="R43" s="36">
        <f t="shared" si="2"/>
        <v>13</v>
      </c>
      <c r="S43" s="50">
        <f t="shared" si="3"/>
        <v>17</v>
      </c>
      <c r="T43" s="7"/>
      <c r="U43" s="7"/>
      <c r="V43" s="57"/>
      <c r="W43" s="7"/>
      <c r="X43" s="57"/>
      <c r="Y43" s="58"/>
      <c r="Z43" s="7"/>
      <c r="AA43" s="7"/>
      <c r="AB43" s="7"/>
      <c r="AC43" s="7"/>
    </row>
    <row r="44" spans="1:29" x14ac:dyDescent="0.55000000000000004">
      <c r="A44" s="7" t="s">
        <v>453</v>
      </c>
      <c r="B44" s="7" t="s">
        <v>5</v>
      </c>
      <c r="C44" s="7" t="s">
        <v>454</v>
      </c>
      <c r="D44" s="7" t="s">
        <v>455</v>
      </c>
      <c r="E44" s="7">
        <v>10</v>
      </c>
      <c r="F44" s="26">
        <v>10</v>
      </c>
      <c r="G44" s="26">
        <v>10</v>
      </c>
      <c r="H44" s="26">
        <v>10</v>
      </c>
      <c r="I44" s="26">
        <v>10</v>
      </c>
      <c r="J44" s="26"/>
      <c r="K44" s="26"/>
      <c r="L44" s="26"/>
      <c r="M44" s="26">
        <v>29</v>
      </c>
      <c r="N44" s="36">
        <f t="shared" si="0"/>
        <v>6</v>
      </c>
      <c r="O44" s="7">
        <v>29</v>
      </c>
      <c r="P44" s="7">
        <v>22</v>
      </c>
      <c r="Q44" s="7">
        <f t="shared" si="1"/>
        <v>51</v>
      </c>
      <c r="R44" s="36">
        <f t="shared" si="2"/>
        <v>12</v>
      </c>
      <c r="S44" s="50">
        <f t="shared" si="3"/>
        <v>18</v>
      </c>
      <c r="T44" s="7"/>
      <c r="U44" s="7"/>
      <c r="V44" s="57"/>
      <c r="W44" s="7"/>
      <c r="X44" s="57"/>
      <c r="Y44" s="58"/>
      <c r="Z44" s="7"/>
      <c r="AA44" s="7"/>
      <c r="AB44" s="7"/>
      <c r="AC44" s="7"/>
    </row>
    <row r="45" spans="1:29" x14ac:dyDescent="0.55000000000000004">
      <c r="A45" s="7" t="s">
        <v>456</v>
      </c>
      <c r="B45" s="7" t="s">
        <v>5</v>
      </c>
      <c r="C45" s="7" t="s">
        <v>457</v>
      </c>
      <c r="D45" s="7" t="s">
        <v>458</v>
      </c>
      <c r="E45" s="7">
        <v>10</v>
      </c>
      <c r="F45" s="26">
        <v>10</v>
      </c>
      <c r="G45" s="26">
        <v>10</v>
      </c>
      <c r="H45" s="26">
        <v>10</v>
      </c>
      <c r="I45" s="26">
        <v>9</v>
      </c>
      <c r="J45" s="26"/>
      <c r="K45" s="26"/>
      <c r="L45" s="26"/>
      <c r="M45" s="26">
        <v>23</v>
      </c>
      <c r="N45" s="36">
        <f t="shared" si="0"/>
        <v>5</v>
      </c>
      <c r="O45" s="7">
        <v>27</v>
      </c>
      <c r="P45" s="7">
        <v>17</v>
      </c>
      <c r="Q45" s="7">
        <f t="shared" si="1"/>
        <v>44</v>
      </c>
      <c r="R45" s="36">
        <f t="shared" si="2"/>
        <v>10</v>
      </c>
      <c r="S45" s="50">
        <f t="shared" si="3"/>
        <v>15</v>
      </c>
      <c r="T45" s="7"/>
      <c r="U45" s="7"/>
      <c r="V45" s="57"/>
      <c r="W45" s="7"/>
      <c r="X45" s="57"/>
      <c r="Y45" s="58"/>
      <c r="Z45" s="7"/>
      <c r="AA45" s="7"/>
      <c r="AB45" s="7"/>
      <c r="AC45" s="7"/>
    </row>
    <row r="46" spans="1:29" x14ac:dyDescent="0.55000000000000004">
      <c r="A46" s="7" t="s">
        <v>459</v>
      </c>
      <c r="B46" s="7" t="s">
        <v>5</v>
      </c>
      <c r="C46" s="7" t="s">
        <v>460</v>
      </c>
      <c r="D46" s="7" t="s">
        <v>461</v>
      </c>
      <c r="E46" s="7">
        <v>10</v>
      </c>
      <c r="F46" s="26">
        <v>10</v>
      </c>
      <c r="G46" s="26">
        <v>10</v>
      </c>
      <c r="H46" s="26">
        <v>10</v>
      </c>
      <c r="I46" s="26">
        <v>10</v>
      </c>
      <c r="J46" s="26"/>
      <c r="K46" s="26"/>
      <c r="L46" s="26"/>
      <c r="M46" s="26">
        <v>31</v>
      </c>
      <c r="N46" s="36">
        <f t="shared" si="0"/>
        <v>6</v>
      </c>
      <c r="O46" s="7">
        <v>34</v>
      </c>
      <c r="P46" s="7">
        <v>21</v>
      </c>
      <c r="Q46" s="7">
        <f t="shared" si="1"/>
        <v>55</v>
      </c>
      <c r="R46" s="36">
        <f t="shared" si="2"/>
        <v>13</v>
      </c>
      <c r="S46" s="50">
        <f t="shared" si="3"/>
        <v>19</v>
      </c>
      <c r="T46" s="7"/>
      <c r="U46" s="7"/>
      <c r="V46" s="57"/>
      <c r="W46" s="7"/>
      <c r="X46" s="57"/>
      <c r="Y46" s="58"/>
      <c r="Z46" s="7"/>
      <c r="AA46" s="7"/>
      <c r="AB46" s="7"/>
      <c r="AC46" s="7"/>
    </row>
    <row r="47" spans="1:29" x14ac:dyDescent="0.55000000000000004">
      <c r="A47" s="7" t="s">
        <v>462</v>
      </c>
      <c r="B47" s="7" t="s">
        <v>5</v>
      </c>
      <c r="C47" s="7" t="s">
        <v>354</v>
      </c>
      <c r="D47" s="7" t="s">
        <v>463</v>
      </c>
      <c r="E47" s="7">
        <v>10</v>
      </c>
      <c r="F47" s="26">
        <v>10</v>
      </c>
      <c r="G47" s="26">
        <v>10</v>
      </c>
      <c r="H47" s="44">
        <v>10</v>
      </c>
      <c r="I47" s="26">
        <v>9</v>
      </c>
      <c r="J47" s="26"/>
      <c r="K47" s="26"/>
      <c r="L47" s="26"/>
      <c r="M47" s="26">
        <v>21</v>
      </c>
      <c r="N47" s="36">
        <f t="shared" si="0"/>
        <v>4</v>
      </c>
      <c r="O47" s="7">
        <v>26</v>
      </c>
      <c r="P47" s="7">
        <v>15</v>
      </c>
      <c r="Q47" s="7">
        <f t="shared" si="1"/>
        <v>41</v>
      </c>
      <c r="R47" s="36">
        <f t="shared" si="2"/>
        <v>9</v>
      </c>
      <c r="S47" s="50">
        <f t="shared" si="3"/>
        <v>13</v>
      </c>
      <c r="T47" s="7"/>
      <c r="U47" s="7"/>
      <c r="V47" s="57"/>
      <c r="W47" s="7"/>
      <c r="X47" s="57"/>
      <c r="Y47" s="58"/>
      <c r="Z47" s="7"/>
      <c r="AA47" s="7"/>
      <c r="AB47" s="7"/>
      <c r="AC4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28" workbookViewId="0">
      <selection activeCell="F24" sqref="F24"/>
    </sheetView>
  </sheetViews>
  <sheetFormatPr defaultRowHeight="15" x14ac:dyDescent="0.25"/>
  <cols>
    <col min="1" max="1" width="18" customWidth="1"/>
    <col min="2" max="2" width="30.42578125" customWidth="1"/>
    <col min="3" max="13" width="5.42578125" customWidth="1"/>
  </cols>
  <sheetData>
    <row r="1" spans="1:13" ht="22.5" customHeight="1" x14ac:dyDescent="0.55000000000000004">
      <c r="A1" s="2" t="s">
        <v>559</v>
      </c>
      <c r="B1" s="2"/>
    </row>
    <row r="2" spans="1:13" ht="22.5" customHeight="1" x14ac:dyDescent="0.55000000000000004">
      <c r="A2" s="2" t="s">
        <v>560</v>
      </c>
      <c r="B2" s="2"/>
    </row>
    <row r="3" spans="1:13" ht="65.25" customHeight="1" x14ac:dyDescent="0.25">
      <c r="C3" s="33" t="s">
        <v>484</v>
      </c>
      <c r="D3" s="34"/>
      <c r="E3" s="34"/>
      <c r="F3" s="34" t="s">
        <v>569</v>
      </c>
      <c r="G3" s="34"/>
      <c r="H3" s="34"/>
      <c r="I3" s="34"/>
      <c r="J3" s="34"/>
      <c r="K3" s="34"/>
      <c r="L3" s="35"/>
      <c r="M3" s="35"/>
    </row>
    <row r="4" spans="1:13" ht="23.25" customHeight="1" x14ac:dyDescent="0.25">
      <c r="C4" s="35">
        <v>130</v>
      </c>
      <c r="D4" s="40">
        <v>30</v>
      </c>
      <c r="E4" s="35"/>
      <c r="F4" s="35"/>
      <c r="G4" s="35"/>
      <c r="H4" s="35"/>
      <c r="I4" s="35"/>
      <c r="J4" s="35"/>
      <c r="K4" s="35"/>
      <c r="L4" s="35"/>
      <c r="M4" s="35"/>
    </row>
    <row r="5" spans="1:13" ht="24" x14ac:dyDescent="0.55000000000000004">
      <c r="A5" s="32" t="s">
        <v>467</v>
      </c>
      <c r="B5" s="32" t="s">
        <v>469</v>
      </c>
      <c r="C5" s="35"/>
      <c r="D5" s="40"/>
      <c r="E5" s="35"/>
      <c r="F5" s="35"/>
      <c r="G5" s="35"/>
      <c r="H5" s="35"/>
      <c r="I5" s="35"/>
      <c r="J5" s="35"/>
      <c r="K5" s="35"/>
      <c r="L5" s="35"/>
      <c r="M5" s="35"/>
    </row>
    <row r="6" spans="1:13" ht="24" x14ac:dyDescent="0.55000000000000004">
      <c r="A6" s="31" t="s">
        <v>485</v>
      </c>
      <c r="B6" s="31" t="s">
        <v>486</v>
      </c>
      <c r="C6" s="35">
        <f>38+6+9.5+13</f>
        <v>66.5</v>
      </c>
      <c r="D6" s="40">
        <f>ROUND(30/130*C6,0)</f>
        <v>15</v>
      </c>
      <c r="E6" s="35"/>
      <c r="F6" s="35">
        <v>10</v>
      </c>
      <c r="G6" s="35"/>
      <c r="H6" s="35"/>
      <c r="I6" s="35"/>
      <c r="J6" s="35"/>
      <c r="K6" s="35"/>
      <c r="L6" s="35"/>
      <c r="M6" s="35"/>
    </row>
    <row r="7" spans="1:13" ht="24" x14ac:dyDescent="0.55000000000000004">
      <c r="A7" s="31" t="s">
        <v>487</v>
      </c>
      <c r="B7" s="31" t="s">
        <v>488</v>
      </c>
      <c r="C7" s="35">
        <f>45+10+9+10</f>
        <v>74</v>
      </c>
      <c r="D7" s="40">
        <f t="shared" ref="D7:D42" si="0">ROUND(30/130*C7,0)</f>
        <v>17</v>
      </c>
      <c r="E7" s="35"/>
      <c r="F7" s="35">
        <v>10</v>
      </c>
      <c r="G7" s="35"/>
      <c r="H7" s="35"/>
      <c r="I7" s="35"/>
      <c r="J7" s="35"/>
      <c r="K7" s="35"/>
      <c r="L7" s="35"/>
      <c r="M7" s="35"/>
    </row>
    <row r="8" spans="1:13" ht="24" x14ac:dyDescent="0.55000000000000004">
      <c r="A8" s="31" t="s">
        <v>489</v>
      </c>
      <c r="B8" s="31" t="s">
        <v>490</v>
      </c>
      <c r="C8" s="35">
        <f>46+11+8+5</f>
        <v>70</v>
      </c>
      <c r="D8" s="40">
        <f t="shared" si="0"/>
        <v>16</v>
      </c>
      <c r="E8" s="35"/>
      <c r="F8" s="35">
        <v>10</v>
      </c>
      <c r="G8" s="35"/>
      <c r="H8" s="35"/>
      <c r="I8" s="35"/>
      <c r="J8" s="35"/>
      <c r="K8" s="35"/>
      <c r="L8" s="35"/>
      <c r="M8" s="35"/>
    </row>
    <row r="9" spans="1:13" ht="24" x14ac:dyDescent="0.55000000000000004">
      <c r="A9" s="31" t="s">
        <v>491</v>
      </c>
      <c r="B9" s="31" t="s">
        <v>492</v>
      </c>
      <c r="C9" s="35">
        <f>40+5+4+5</f>
        <v>54</v>
      </c>
      <c r="D9" s="40">
        <f t="shared" si="0"/>
        <v>12</v>
      </c>
      <c r="E9" s="35"/>
      <c r="F9" s="35">
        <v>10</v>
      </c>
      <c r="G9" s="35"/>
      <c r="H9" s="35"/>
      <c r="I9" s="35"/>
      <c r="J9" s="35"/>
      <c r="K9" s="35"/>
      <c r="L9" s="35"/>
      <c r="M9" s="35"/>
    </row>
    <row r="10" spans="1:13" ht="24" x14ac:dyDescent="0.55000000000000004">
      <c r="A10" s="31" t="s">
        <v>493</v>
      </c>
      <c r="B10" s="31" t="s">
        <v>494</v>
      </c>
      <c r="C10" s="35">
        <f>42+4+9+11</f>
        <v>66</v>
      </c>
      <c r="D10" s="40">
        <f t="shared" si="0"/>
        <v>15</v>
      </c>
      <c r="E10" s="35"/>
      <c r="F10" s="35">
        <v>10</v>
      </c>
      <c r="G10" s="35"/>
      <c r="H10" s="35"/>
      <c r="I10" s="35"/>
      <c r="J10" s="35"/>
      <c r="K10" s="35"/>
      <c r="L10" s="35"/>
      <c r="M10" s="35"/>
    </row>
    <row r="11" spans="1:13" ht="24" x14ac:dyDescent="0.55000000000000004">
      <c r="A11" s="31" t="s">
        <v>495</v>
      </c>
      <c r="B11" s="31" t="s">
        <v>496</v>
      </c>
      <c r="C11" s="35">
        <f>50+11+8.5+13</f>
        <v>82.5</v>
      </c>
      <c r="D11" s="40">
        <f t="shared" si="0"/>
        <v>19</v>
      </c>
      <c r="E11" s="35"/>
      <c r="F11" s="35">
        <v>10</v>
      </c>
      <c r="G11" s="35"/>
      <c r="H11" s="35"/>
      <c r="I11" s="35"/>
      <c r="J11" s="35"/>
      <c r="K11" s="35"/>
      <c r="L11" s="35"/>
      <c r="M11" s="35"/>
    </row>
    <row r="12" spans="1:13" ht="24" x14ac:dyDescent="0.55000000000000004">
      <c r="A12" s="31" t="s">
        <v>497</v>
      </c>
      <c r="B12" s="31" t="s">
        <v>498</v>
      </c>
      <c r="C12" s="35">
        <f>41+12+9+10</f>
        <v>72</v>
      </c>
      <c r="D12" s="40">
        <f t="shared" si="0"/>
        <v>17</v>
      </c>
      <c r="E12" s="35"/>
      <c r="F12" s="35"/>
      <c r="G12" s="35"/>
      <c r="H12" s="35"/>
      <c r="I12" s="35"/>
      <c r="J12" s="35"/>
      <c r="K12" s="35"/>
      <c r="L12" s="35"/>
      <c r="M12" s="35"/>
    </row>
    <row r="13" spans="1:13" ht="24" x14ac:dyDescent="0.55000000000000004">
      <c r="A13" s="31" t="s">
        <v>499</v>
      </c>
      <c r="B13" s="31" t="s">
        <v>500</v>
      </c>
      <c r="C13" s="35">
        <f>55+9+8+10</f>
        <v>82</v>
      </c>
      <c r="D13" s="40">
        <f t="shared" si="0"/>
        <v>19</v>
      </c>
      <c r="E13" s="35"/>
      <c r="F13" s="35">
        <v>10</v>
      </c>
      <c r="G13" s="35"/>
      <c r="H13" s="35"/>
      <c r="I13" s="35"/>
      <c r="J13" s="35"/>
      <c r="K13" s="35"/>
      <c r="L13" s="35"/>
      <c r="M13" s="35"/>
    </row>
    <row r="14" spans="1:13" ht="24" x14ac:dyDescent="0.55000000000000004">
      <c r="A14" s="31" t="s">
        <v>501</v>
      </c>
      <c r="B14" s="31" t="s">
        <v>502</v>
      </c>
      <c r="C14" s="35">
        <f>44+11+8.5+18</f>
        <v>81.5</v>
      </c>
      <c r="D14" s="40">
        <f t="shared" si="0"/>
        <v>19</v>
      </c>
      <c r="E14" s="35"/>
      <c r="F14" s="35">
        <v>10</v>
      </c>
      <c r="G14" s="35"/>
      <c r="H14" s="35"/>
      <c r="I14" s="35"/>
      <c r="J14" s="35"/>
      <c r="K14" s="35"/>
      <c r="L14" s="35"/>
      <c r="M14" s="35"/>
    </row>
    <row r="15" spans="1:13" ht="24" x14ac:dyDescent="0.55000000000000004">
      <c r="A15" s="31" t="s">
        <v>503</v>
      </c>
      <c r="B15" s="31" t="s">
        <v>504</v>
      </c>
      <c r="C15" s="35">
        <f>43+7+9+9</f>
        <v>68</v>
      </c>
      <c r="D15" s="40">
        <f t="shared" si="0"/>
        <v>16</v>
      </c>
      <c r="E15" s="35"/>
      <c r="F15" s="35">
        <v>10</v>
      </c>
      <c r="G15" s="35"/>
      <c r="H15" s="35"/>
      <c r="I15" s="35"/>
      <c r="J15" s="35"/>
      <c r="K15" s="35"/>
      <c r="L15" s="35"/>
      <c r="M15" s="35"/>
    </row>
    <row r="16" spans="1:13" ht="24" x14ac:dyDescent="0.55000000000000004">
      <c r="A16" s="31" t="s">
        <v>505</v>
      </c>
      <c r="B16" s="31" t="s">
        <v>506</v>
      </c>
      <c r="C16" s="35">
        <f>66+10+9.5+5</f>
        <v>90.5</v>
      </c>
      <c r="D16" s="40">
        <f t="shared" si="0"/>
        <v>21</v>
      </c>
      <c r="E16" s="35"/>
      <c r="F16" s="35">
        <v>10</v>
      </c>
      <c r="G16" s="35"/>
      <c r="H16" s="35"/>
      <c r="I16" s="35"/>
      <c r="J16" s="35"/>
      <c r="K16" s="35"/>
      <c r="L16" s="35"/>
      <c r="M16" s="35"/>
    </row>
    <row r="17" spans="1:13" ht="24" x14ac:dyDescent="0.55000000000000004">
      <c r="A17" s="31" t="s">
        <v>507</v>
      </c>
      <c r="B17" s="31" t="s">
        <v>508</v>
      </c>
      <c r="C17" s="35">
        <f>59+8+9+14</f>
        <v>90</v>
      </c>
      <c r="D17" s="40">
        <f t="shared" si="0"/>
        <v>21</v>
      </c>
      <c r="E17" s="35"/>
      <c r="F17" s="35">
        <v>10</v>
      </c>
      <c r="G17" s="35"/>
      <c r="H17" s="35"/>
      <c r="I17" s="35"/>
      <c r="J17" s="35"/>
      <c r="K17" s="35"/>
      <c r="L17" s="35"/>
      <c r="M17" s="35"/>
    </row>
    <row r="18" spans="1:13" ht="24" x14ac:dyDescent="0.55000000000000004">
      <c r="A18" s="31" t="s">
        <v>509</v>
      </c>
      <c r="B18" s="31" t="s">
        <v>510</v>
      </c>
      <c r="C18" s="35">
        <f>42+5+9.5+13</f>
        <v>69.5</v>
      </c>
      <c r="D18" s="40">
        <f t="shared" si="0"/>
        <v>16</v>
      </c>
      <c r="E18" s="35"/>
      <c r="F18" s="35">
        <v>10</v>
      </c>
      <c r="G18" s="35"/>
      <c r="H18" s="35"/>
      <c r="I18" s="35"/>
      <c r="J18" s="35"/>
      <c r="K18" s="35"/>
      <c r="L18" s="35"/>
      <c r="M18" s="35"/>
    </row>
    <row r="19" spans="1:13" ht="24" x14ac:dyDescent="0.55000000000000004">
      <c r="A19" s="31" t="s">
        <v>511</v>
      </c>
      <c r="B19" s="31" t="s">
        <v>512</v>
      </c>
      <c r="C19" s="35">
        <f>59+11+8+18</f>
        <v>96</v>
      </c>
      <c r="D19" s="40">
        <f t="shared" si="0"/>
        <v>22</v>
      </c>
      <c r="E19" s="35"/>
      <c r="F19" s="35">
        <v>10</v>
      </c>
      <c r="G19" s="35"/>
      <c r="H19" s="35"/>
      <c r="I19" s="35"/>
      <c r="J19" s="35"/>
      <c r="K19" s="35"/>
      <c r="L19" s="35"/>
      <c r="M19" s="35"/>
    </row>
    <row r="20" spans="1:13" ht="24" x14ac:dyDescent="0.55000000000000004">
      <c r="A20" s="31" t="s">
        <v>513</v>
      </c>
      <c r="B20" s="31" t="s">
        <v>514</v>
      </c>
      <c r="C20" s="35">
        <f>47+9+7.5+14</f>
        <v>77.5</v>
      </c>
      <c r="D20" s="40">
        <f t="shared" si="0"/>
        <v>18</v>
      </c>
      <c r="E20" s="35"/>
      <c r="F20" s="35">
        <v>10</v>
      </c>
      <c r="G20" s="35"/>
      <c r="H20" s="35"/>
      <c r="I20" s="35"/>
      <c r="J20" s="35"/>
      <c r="K20" s="35"/>
      <c r="L20" s="35"/>
      <c r="M20" s="35"/>
    </row>
    <row r="21" spans="1:13" ht="24" x14ac:dyDescent="0.55000000000000004">
      <c r="A21" s="31" t="s">
        <v>515</v>
      </c>
      <c r="B21" s="31" t="s">
        <v>516</v>
      </c>
      <c r="C21" s="35">
        <f>41+6+5+12</f>
        <v>64</v>
      </c>
      <c r="D21" s="40">
        <f t="shared" si="0"/>
        <v>15</v>
      </c>
      <c r="E21" s="35"/>
      <c r="F21" s="35">
        <v>10</v>
      </c>
      <c r="G21" s="35"/>
      <c r="H21" s="35"/>
      <c r="I21" s="35"/>
      <c r="J21" s="35"/>
      <c r="K21" s="35"/>
      <c r="L21" s="35"/>
      <c r="M21" s="35"/>
    </row>
    <row r="22" spans="1:13" ht="24" x14ac:dyDescent="0.55000000000000004">
      <c r="A22" s="31" t="s">
        <v>517</v>
      </c>
      <c r="B22" s="31" t="s">
        <v>518</v>
      </c>
      <c r="C22" s="35">
        <f>42+8+9.5+11</f>
        <v>70.5</v>
      </c>
      <c r="D22" s="40">
        <f t="shared" si="0"/>
        <v>16</v>
      </c>
      <c r="E22" s="35"/>
      <c r="F22" s="35">
        <v>10</v>
      </c>
      <c r="G22" s="35"/>
      <c r="H22" s="35"/>
      <c r="I22" s="35"/>
      <c r="J22" s="35"/>
      <c r="K22" s="35"/>
      <c r="L22" s="35"/>
      <c r="M22" s="35"/>
    </row>
    <row r="23" spans="1:13" ht="24" x14ac:dyDescent="0.55000000000000004">
      <c r="A23" s="31" t="s">
        <v>519</v>
      </c>
      <c r="B23" s="31" t="s">
        <v>520</v>
      </c>
      <c r="C23" s="35">
        <f>42+9+9.5+5</f>
        <v>65.5</v>
      </c>
      <c r="D23" s="40">
        <f t="shared" si="0"/>
        <v>15</v>
      </c>
      <c r="E23" s="35"/>
      <c r="F23" s="35">
        <v>10</v>
      </c>
      <c r="G23" s="35"/>
      <c r="H23" s="35"/>
      <c r="I23" s="35"/>
      <c r="J23" s="35"/>
      <c r="K23" s="35"/>
      <c r="L23" s="35"/>
      <c r="M23" s="35"/>
    </row>
    <row r="24" spans="1:13" ht="24" x14ac:dyDescent="0.55000000000000004">
      <c r="A24" s="31" t="s">
        <v>521</v>
      </c>
      <c r="B24" s="31" t="s">
        <v>522</v>
      </c>
      <c r="C24" s="35">
        <f>45+9+4+19</f>
        <v>77</v>
      </c>
      <c r="D24" s="40">
        <f t="shared" si="0"/>
        <v>18</v>
      </c>
      <c r="E24" s="35"/>
      <c r="F24" s="35">
        <v>10</v>
      </c>
      <c r="G24" s="35"/>
      <c r="H24" s="35"/>
      <c r="I24" s="35"/>
      <c r="J24" s="35"/>
      <c r="K24" s="35"/>
      <c r="L24" s="35"/>
      <c r="M24" s="35"/>
    </row>
    <row r="25" spans="1:13" ht="24" x14ac:dyDescent="0.55000000000000004">
      <c r="A25" s="31" t="s">
        <v>523</v>
      </c>
      <c r="B25" s="31" t="s">
        <v>524</v>
      </c>
      <c r="C25" s="35">
        <f>36+10+9+20</f>
        <v>75</v>
      </c>
      <c r="D25" s="40">
        <f t="shared" si="0"/>
        <v>17</v>
      </c>
      <c r="E25" s="35"/>
      <c r="F25" s="35">
        <v>10</v>
      </c>
      <c r="G25" s="35"/>
      <c r="H25" s="35"/>
      <c r="I25" s="35"/>
      <c r="J25" s="35"/>
      <c r="K25" s="35"/>
      <c r="L25" s="35"/>
      <c r="M25" s="35"/>
    </row>
    <row r="26" spans="1:13" ht="24" x14ac:dyDescent="0.55000000000000004">
      <c r="A26" s="31" t="s">
        <v>525</v>
      </c>
      <c r="B26" s="31" t="s">
        <v>526</v>
      </c>
      <c r="C26" s="35">
        <f>38+11+9+4</f>
        <v>62</v>
      </c>
      <c r="D26" s="40">
        <f t="shared" si="0"/>
        <v>14</v>
      </c>
      <c r="E26" s="35"/>
      <c r="F26" s="35">
        <v>10</v>
      </c>
      <c r="G26" s="35"/>
      <c r="H26" s="35"/>
      <c r="I26" s="35"/>
      <c r="J26" s="35"/>
      <c r="K26" s="35"/>
      <c r="L26" s="35"/>
      <c r="M26" s="35"/>
    </row>
    <row r="27" spans="1:13" ht="24" x14ac:dyDescent="0.55000000000000004">
      <c r="A27" s="31" t="s">
        <v>527</v>
      </c>
      <c r="B27" s="31" t="s">
        <v>528</v>
      </c>
      <c r="C27" s="35">
        <f>51+9+5.5+17</f>
        <v>82.5</v>
      </c>
      <c r="D27" s="40">
        <f t="shared" si="0"/>
        <v>19</v>
      </c>
      <c r="E27" s="35"/>
      <c r="F27" s="35">
        <v>10</v>
      </c>
      <c r="G27" s="35"/>
      <c r="H27" s="35"/>
      <c r="I27" s="35"/>
      <c r="J27" s="35"/>
      <c r="K27" s="35"/>
      <c r="L27" s="35"/>
      <c r="M27" s="35"/>
    </row>
    <row r="28" spans="1:13" ht="24" x14ac:dyDescent="0.55000000000000004">
      <c r="A28" s="31" t="s">
        <v>529</v>
      </c>
      <c r="B28" s="31" t="s">
        <v>530</v>
      </c>
      <c r="C28" s="35">
        <f>33+8+8.5+12</f>
        <v>61.5</v>
      </c>
      <c r="D28" s="40">
        <f t="shared" si="0"/>
        <v>14</v>
      </c>
      <c r="E28" s="35"/>
      <c r="F28" s="35">
        <v>10</v>
      </c>
      <c r="G28" s="35"/>
      <c r="H28" s="35"/>
      <c r="I28" s="35"/>
      <c r="J28" s="35"/>
      <c r="K28" s="35"/>
      <c r="L28" s="35"/>
      <c r="M28" s="35"/>
    </row>
    <row r="29" spans="1:13" ht="24" x14ac:dyDescent="0.55000000000000004">
      <c r="A29" s="31" t="s">
        <v>531</v>
      </c>
      <c r="B29" s="31" t="s">
        <v>532</v>
      </c>
      <c r="C29" s="35">
        <f>69+9+9+11</f>
        <v>98</v>
      </c>
      <c r="D29" s="40">
        <f t="shared" si="0"/>
        <v>23</v>
      </c>
      <c r="E29" s="35"/>
      <c r="F29" s="35">
        <v>10</v>
      </c>
      <c r="G29" s="35"/>
      <c r="H29" s="35"/>
      <c r="I29" s="35"/>
      <c r="J29" s="35"/>
      <c r="K29" s="35"/>
      <c r="L29" s="35"/>
      <c r="M29" s="35"/>
    </row>
    <row r="30" spans="1:13" ht="24" x14ac:dyDescent="0.55000000000000004">
      <c r="A30" s="31" t="s">
        <v>533</v>
      </c>
      <c r="B30" s="31" t="s">
        <v>534</v>
      </c>
      <c r="C30" s="35">
        <f>44+7</f>
        <v>51</v>
      </c>
      <c r="D30" s="40">
        <f t="shared" si="0"/>
        <v>12</v>
      </c>
      <c r="E30" s="35"/>
      <c r="F30" s="35">
        <v>10</v>
      </c>
      <c r="G30" s="35"/>
      <c r="H30" s="35"/>
      <c r="I30" s="35"/>
      <c r="J30" s="35"/>
      <c r="K30" s="35"/>
      <c r="L30" s="35"/>
      <c r="M30" s="35"/>
    </row>
    <row r="31" spans="1:13" ht="24" x14ac:dyDescent="0.55000000000000004">
      <c r="A31" s="31" t="s">
        <v>535</v>
      </c>
      <c r="B31" s="31" t="s">
        <v>536</v>
      </c>
      <c r="C31" s="35">
        <f>41+8+7+11</f>
        <v>67</v>
      </c>
      <c r="D31" s="40">
        <f t="shared" si="0"/>
        <v>15</v>
      </c>
      <c r="E31" s="35"/>
      <c r="F31" s="41">
        <v>5</v>
      </c>
      <c r="G31" s="35"/>
      <c r="H31" s="35"/>
      <c r="I31" s="35"/>
      <c r="J31" s="35"/>
      <c r="K31" s="35"/>
      <c r="L31" s="35"/>
      <c r="M31" s="35"/>
    </row>
    <row r="32" spans="1:13" ht="24" x14ac:dyDescent="0.55000000000000004">
      <c r="A32" s="31" t="s">
        <v>537</v>
      </c>
      <c r="B32" s="31" t="s">
        <v>538</v>
      </c>
      <c r="C32" s="35">
        <f>41+9+7+15</f>
        <v>72</v>
      </c>
      <c r="D32" s="40">
        <f t="shared" si="0"/>
        <v>17</v>
      </c>
      <c r="E32" s="35"/>
      <c r="F32" s="35">
        <v>10</v>
      </c>
      <c r="G32" s="35"/>
      <c r="H32" s="35"/>
      <c r="I32" s="35"/>
      <c r="J32" s="35"/>
      <c r="K32" s="35"/>
      <c r="L32" s="35"/>
      <c r="M32" s="35"/>
    </row>
    <row r="33" spans="1:13" ht="24" x14ac:dyDescent="0.55000000000000004">
      <c r="A33" s="31" t="s">
        <v>539</v>
      </c>
      <c r="B33" s="31" t="s">
        <v>540</v>
      </c>
      <c r="C33" s="35">
        <f>42+9+9+5</f>
        <v>65</v>
      </c>
      <c r="D33" s="40">
        <f t="shared" si="0"/>
        <v>15</v>
      </c>
      <c r="E33" s="35"/>
      <c r="F33" s="35">
        <v>10</v>
      </c>
      <c r="G33" s="35"/>
      <c r="H33" s="35"/>
      <c r="I33" s="35"/>
      <c r="J33" s="35"/>
      <c r="K33" s="35"/>
      <c r="L33" s="35"/>
      <c r="M33" s="35"/>
    </row>
    <row r="34" spans="1:13" ht="24" x14ac:dyDescent="0.55000000000000004">
      <c r="A34" s="31" t="s">
        <v>541</v>
      </c>
      <c r="B34" s="31" t="s">
        <v>542</v>
      </c>
      <c r="C34" s="35">
        <f>39+11+4.5+5</f>
        <v>59.5</v>
      </c>
      <c r="D34" s="40">
        <f t="shared" si="0"/>
        <v>14</v>
      </c>
      <c r="E34" s="35"/>
      <c r="F34" s="35">
        <v>10</v>
      </c>
      <c r="G34" s="35"/>
      <c r="H34" s="35"/>
      <c r="I34" s="35"/>
      <c r="J34" s="35"/>
      <c r="K34" s="35"/>
      <c r="L34" s="35"/>
      <c r="M34" s="35"/>
    </row>
    <row r="35" spans="1:13" ht="24" x14ac:dyDescent="0.55000000000000004">
      <c r="A35" s="31" t="s">
        <v>543</v>
      </c>
      <c r="B35" s="31" t="s">
        <v>544</v>
      </c>
      <c r="C35" s="35">
        <f>41+12+9+5</f>
        <v>67</v>
      </c>
      <c r="D35" s="40">
        <f t="shared" si="0"/>
        <v>15</v>
      </c>
      <c r="E35" s="35"/>
      <c r="F35" s="35">
        <v>10</v>
      </c>
      <c r="G35" s="35"/>
      <c r="H35" s="35"/>
      <c r="I35" s="35"/>
      <c r="J35" s="35"/>
      <c r="K35" s="35"/>
      <c r="L35" s="35"/>
      <c r="M35" s="35"/>
    </row>
    <row r="36" spans="1:13" ht="24" x14ac:dyDescent="0.55000000000000004">
      <c r="A36" s="31" t="s">
        <v>545</v>
      </c>
      <c r="B36" s="31" t="s">
        <v>546</v>
      </c>
      <c r="C36" s="35">
        <f>32+12+12+0</f>
        <v>56</v>
      </c>
      <c r="D36" s="40">
        <f t="shared" si="0"/>
        <v>13</v>
      </c>
      <c r="E36" s="35"/>
      <c r="F36" s="35">
        <v>10</v>
      </c>
      <c r="G36" s="35"/>
      <c r="H36" s="35"/>
      <c r="I36" s="35"/>
      <c r="J36" s="35"/>
      <c r="K36" s="35"/>
      <c r="L36" s="35"/>
      <c r="M36" s="35"/>
    </row>
    <row r="37" spans="1:13" ht="24" x14ac:dyDescent="0.55000000000000004">
      <c r="A37" s="31" t="s">
        <v>547</v>
      </c>
      <c r="B37" s="31" t="s">
        <v>548</v>
      </c>
      <c r="C37" s="35">
        <f>60+18+8</f>
        <v>86</v>
      </c>
      <c r="D37" s="40">
        <f t="shared" si="0"/>
        <v>20</v>
      </c>
      <c r="E37" s="35"/>
      <c r="F37" s="35">
        <v>10</v>
      </c>
      <c r="G37" s="35"/>
      <c r="H37" s="35"/>
      <c r="I37" s="35"/>
      <c r="J37" s="35"/>
      <c r="K37" s="35"/>
      <c r="L37" s="35"/>
      <c r="M37" s="35"/>
    </row>
    <row r="38" spans="1:13" ht="24" x14ac:dyDescent="0.55000000000000004">
      <c r="A38" s="31" t="s">
        <v>549</v>
      </c>
      <c r="B38" s="31" t="s">
        <v>550</v>
      </c>
      <c r="C38" s="35">
        <f>67+8+9.5+5</f>
        <v>89.5</v>
      </c>
      <c r="D38" s="40">
        <f t="shared" si="0"/>
        <v>21</v>
      </c>
      <c r="E38" s="35"/>
      <c r="F38" s="35">
        <v>10</v>
      </c>
      <c r="G38" s="35"/>
      <c r="H38" s="35"/>
      <c r="I38" s="35"/>
      <c r="J38" s="35"/>
      <c r="K38" s="35"/>
      <c r="L38" s="35"/>
      <c r="M38" s="35"/>
    </row>
    <row r="39" spans="1:13" ht="24" x14ac:dyDescent="0.55000000000000004">
      <c r="A39" s="31" t="s">
        <v>551</v>
      </c>
      <c r="B39" s="31" t="s">
        <v>552</v>
      </c>
      <c r="C39" s="35">
        <f>53+9+9+5</f>
        <v>76</v>
      </c>
      <c r="D39" s="40">
        <f t="shared" si="0"/>
        <v>18</v>
      </c>
      <c r="E39" s="35"/>
      <c r="F39" s="35">
        <v>10</v>
      </c>
      <c r="G39" s="35"/>
      <c r="H39" s="35"/>
      <c r="I39" s="35"/>
      <c r="J39" s="35"/>
      <c r="K39" s="35"/>
      <c r="L39" s="35"/>
      <c r="M39" s="35"/>
    </row>
    <row r="40" spans="1:13" ht="24" x14ac:dyDescent="0.55000000000000004">
      <c r="A40" s="31" t="s">
        <v>553</v>
      </c>
      <c r="B40" s="31" t="s">
        <v>554</v>
      </c>
      <c r="C40" s="35">
        <f>48+11+8.5+12</f>
        <v>79.5</v>
      </c>
      <c r="D40" s="40">
        <f t="shared" si="0"/>
        <v>18</v>
      </c>
      <c r="E40" s="35"/>
      <c r="F40" s="35">
        <v>10</v>
      </c>
      <c r="G40" s="35"/>
      <c r="H40" s="35"/>
      <c r="I40" s="35"/>
      <c r="J40" s="35"/>
      <c r="K40" s="35"/>
      <c r="L40" s="35"/>
      <c r="M40" s="35"/>
    </row>
    <row r="41" spans="1:13" ht="24" x14ac:dyDescent="0.55000000000000004">
      <c r="A41" s="31" t="s">
        <v>555</v>
      </c>
      <c r="B41" s="31" t="s">
        <v>556</v>
      </c>
      <c r="C41" s="35">
        <f>31+5+8</f>
        <v>44</v>
      </c>
      <c r="D41" s="40">
        <f t="shared" si="0"/>
        <v>10</v>
      </c>
      <c r="E41" s="35"/>
      <c r="F41" s="35"/>
      <c r="G41" s="35"/>
      <c r="H41" s="35"/>
      <c r="I41" s="35"/>
      <c r="J41" s="35"/>
      <c r="K41" s="35"/>
      <c r="L41" s="35"/>
      <c r="M41" s="35"/>
    </row>
    <row r="42" spans="1:13" ht="24" x14ac:dyDescent="0.55000000000000004">
      <c r="A42" s="31" t="s">
        <v>557</v>
      </c>
      <c r="B42" s="31" t="s">
        <v>558</v>
      </c>
      <c r="C42" s="35">
        <f>37+5+5</f>
        <v>47</v>
      </c>
      <c r="D42" s="40">
        <f t="shared" si="0"/>
        <v>11</v>
      </c>
      <c r="E42" s="35"/>
      <c r="F42" s="35"/>
      <c r="G42" s="35"/>
      <c r="H42" s="35"/>
      <c r="I42" s="35"/>
      <c r="J42" s="35"/>
      <c r="K42" s="35"/>
      <c r="L42" s="35"/>
      <c r="M42" s="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IS2-4A</vt:lpstr>
      <vt:lpstr>IS2-4B</vt:lpstr>
      <vt:lpstr>IS3-2A</vt:lpstr>
      <vt:lpstr>IS3-2B</vt:lpstr>
      <vt:lpstr>IS3-4 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lastPrinted>2016-11-07T02:31:44Z</cp:lastPrinted>
  <dcterms:created xsi:type="dcterms:W3CDTF">2016-09-22T04:06:42Z</dcterms:created>
  <dcterms:modified xsi:type="dcterms:W3CDTF">2016-11-11T03:45:34Z</dcterms:modified>
</cp:coreProperties>
</file>